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11370" tabRatio="721" activeTab="0"/>
  </bookViews>
  <sheets>
    <sheet name="OBJEKT_CELKOVÉ NÁKLADY" sheetId="1" r:id="rId1"/>
    <sheet name="ESA_ESI" sheetId="2" r:id="rId2"/>
  </sheets>
  <definedNames>
    <definedName name="_2d">#REF!</definedName>
    <definedName name="cc">'OBJEKT_CELKOVÉ NÁKLADY'!#REF!</definedName>
    <definedName name="ccc">'OBJEKT_CELKOVÉ NÁKLADY'!#REF!</definedName>
    <definedName name="cccc">'OBJEKT_CELKOVÉ NÁKLADY'!#REF!</definedName>
    <definedName name="ccccc">'OBJEKT_CELKOVÉ NÁKLADY'!#REF!</definedName>
    <definedName name="cccccc">'OBJEKT_CELKOVÉ NÁKLADY'!#REF!</definedName>
    <definedName name="ccccccc">'OBJEKT_CELKOVÉ NÁKLADY'!#REF!</definedName>
    <definedName name="ccccccccc">'OBJEKT_CELKOVÉ NÁKLADY'!#REF!</definedName>
    <definedName name="cccccccccc">'OBJEKT_CELKOVÉ NÁKLADY'!#REF!</definedName>
    <definedName name="ccccccccccc">'OBJEKT_CELKOVÉ NÁKLADY'!#REF!</definedName>
    <definedName name="ce">'OBJEKT_CELKOVÉ NÁKLADY'!#REF!</definedName>
    <definedName name="cen">'OBJEKT_CELKOVÉ NÁKLADY'!#REF!</definedName>
    <definedName name="cena">'OBJEKT_CELKOVÉ NÁKLADY'!#REF!</definedName>
    <definedName name="Cena_">'OBJEKT_CELKOVÉ NÁKLADY'!#REF!</definedName>
    <definedName name="Cena_1">'OBJEKT_CELKOVÉ NÁKLADY'!$H$167</definedName>
    <definedName name="Cena_2a">'OBJEKT_CELKOVÉ NÁKLADY'!#REF!</definedName>
    <definedName name="Cena_2b">'OBJEKT_CELKOVÉ NÁKLADY'!$H$176</definedName>
    <definedName name="Cena_2c">'OBJEKT_CELKOVÉ NÁKLADY'!$H$190</definedName>
    <definedName name="Cena_2d">'OBJEKT_CELKOVÉ NÁKLADY'!#REF!</definedName>
    <definedName name="Cena_2e">'OBJEKT_CELKOVÉ NÁKLADY'!#REF!</definedName>
    <definedName name="Cena_2f">'OBJEKT_CELKOVÉ NÁKLADY'!#REF!</definedName>
    <definedName name="Cena_2g">'OBJEKT_CELKOVÉ NÁKLADY'!$H$225</definedName>
    <definedName name="Cena_2h">'OBJEKT_CELKOVÉ NÁKLADY'!#REF!</definedName>
    <definedName name="Cena_2i">'OBJEKT_CELKOVÉ NÁKLADY'!#REF!</definedName>
    <definedName name="Cena_2j">'OBJEKT_CELKOVÉ NÁKLADY'!#REF!</definedName>
    <definedName name="Cena_2k">'OBJEKT_CELKOVÉ NÁKLADY'!#REF!</definedName>
    <definedName name="Cena_2l">'OBJEKT_CELKOVÉ NÁKLADY'!#REF!</definedName>
    <definedName name="Cena_2m">'OBJEKT_CELKOVÉ NÁKLADY'!#REF!</definedName>
    <definedName name="Cena_3a">'OBJEKT_CELKOVÉ NÁKLADY'!$H$225</definedName>
    <definedName name="Cena_3b">'OBJEKT_CELKOVÉ NÁKLADY'!#REF!</definedName>
    <definedName name="Cena_3c">'OBJEKT_CELKOVÉ NÁKLADY'!#REF!</definedName>
    <definedName name="Cena_3d">'OBJEKT_CELKOVÉ NÁKLADY'!#REF!</definedName>
    <definedName name="Cena_3e">'OBJEKT_CELKOVÉ NÁKLADY'!#REF!</definedName>
    <definedName name="Cena_3f">'OBJEKT_CELKOVÉ NÁKLADY'!#REF!</definedName>
    <definedName name="Cena_3g">'OBJEKT_CELKOVÉ NÁKLADY'!#REF!</definedName>
    <definedName name="Cena_4a">'OBJEKT_CELKOVÉ NÁKLADY'!#REF!</definedName>
    <definedName name="Cena_4b">'OBJEKT_CELKOVÉ NÁKLADY'!#REF!</definedName>
    <definedName name="Cena_4c">'OBJEKT_CELKOVÉ NÁKLADY'!#REF!</definedName>
    <definedName name="Cena_4d">'OBJEKT_CELKOVÉ NÁKLADY'!#REF!</definedName>
    <definedName name="Cena_4e">'OBJEKT_CELKOVÉ NÁKLADY'!#REF!</definedName>
    <definedName name="Cena_5">'OBJEKT_CELKOVÉ NÁKLADY'!#REF!</definedName>
    <definedName name="Cena_6">'OBJEKT_CELKOVÉ NÁKLADY'!#REF!</definedName>
    <definedName name="Cena_dokoncovaci_prace">'OBJEKT_CELKOVÉ NÁKLADY'!#REF!</definedName>
    <definedName name="Cena_doplňky_dodavatele">'OBJEKT_CELKOVÉ NÁKLADY'!#REF!</definedName>
    <definedName name="Dokoncovaci_prace">'OBJEKT_CELKOVÉ NÁKLADY'!#REF!</definedName>
    <definedName name="Doplňky_dodavatele">'OBJEKT_CELKOVÉ NÁKLADY'!#REF!</definedName>
    <definedName name="kap">'OBJEKT_CELKOVÉ NÁKLADY'!#REF!</definedName>
    <definedName name="kap5">'OBJEKT_CELKOVÉ NÁKLADY'!#REF!</definedName>
    <definedName name="kap6">'OBJEKT_CELKOVÉ NÁKLADY'!#REF!</definedName>
    <definedName name="kapc">'OBJEKT_CELKOVÉ NÁKLADY'!#REF!</definedName>
    <definedName name="kapd">'OBJEKT_CELKOVÉ NÁKLADY'!#REF!</definedName>
    <definedName name="kape">'OBJEKT_CELKOVÉ NÁKLADY'!#REF!</definedName>
    <definedName name="Kapitola_1">'OBJEKT_CELKOVÉ NÁKLADY'!$D$147</definedName>
    <definedName name="Kapitola_2">'OBJEKT_CELKOVÉ NÁKLADY'!$D$169</definedName>
    <definedName name="Kapitola_2a">'OBJEKT_CELKOVÉ NÁKLADY'!$D$170</definedName>
    <definedName name="Kapitola_2b">'OBJEKT_CELKOVÉ NÁKLADY'!$D$172</definedName>
    <definedName name="Kapitola_2c">'OBJEKT_CELKOVÉ NÁKLADY'!$D$178</definedName>
    <definedName name="Kapitola_2d">'OBJEKT_CELKOVÉ NÁKLADY'!#REF!</definedName>
    <definedName name="Kapitola_2e">'OBJEKT_CELKOVÉ NÁKLADY'!#REF!</definedName>
    <definedName name="Kapitola_2f">'OBJEKT_CELKOVÉ NÁKLADY'!#REF!</definedName>
    <definedName name="Kapitola_2g">'OBJEKT_CELKOVÉ NÁKLADY'!#REF!</definedName>
    <definedName name="Kapitola_2h">'OBJEKT_CELKOVÉ NÁKLADY'!$D$227</definedName>
    <definedName name="Kapitola_2i">'OBJEKT_CELKOVÉ NÁKLADY'!#REF!</definedName>
    <definedName name="Kapitola_2j">'OBJEKT_CELKOVÉ NÁKLADY'!$D$192</definedName>
    <definedName name="Kapitola_2k">'OBJEKT_CELKOVÉ NÁKLADY'!$D$198</definedName>
    <definedName name="Kapitola_2l">'OBJEKT_CELKOVÉ NÁKLADY'!#REF!</definedName>
    <definedName name="Kapitola_2m">'OBJEKT_CELKOVÉ NÁKLADY'!#REF!</definedName>
    <definedName name="Kapitola_3">'OBJEKT_CELKOVÉ NÁKLADY'!#REF!</definedName>
    <definedName name="Kapitola_4">'OBJEKT_CELKOVÉ NÁKLADY'!#REF!</definedName>
    <definedName name="Kapitola_4a">'OBJEKT_CELKOVÉ NÁKLADY'!#REF!</definedName>
    <definedName name="Kapitola_4b">'OBJEKT_CELKOVÉ NÁKLADY'!#REF!</definedName>
    <definedName name="Kapitola_4c">'OBJEKT_CELKOVÉ NÁKLADY'!#REF!</definedName>
    <definedName name="Kapitola_4d">'OBJEKT_CELKOVÉ NÁKLADY'!#REF!</definedName>
    <definedName name="Kapitola_4e">'OBJEKT_CELKOVÉ NÁKLADY'!#REF!</definedName>
    <definedName name="Kapitola_5">'OBJEKT_CELKOVÉ NÁKLADY'!#REF!</definedName>
    <definedName name="Kapitola_6">'OBJEKT_CELKOVÉ NÁKLADY'!#REF!</definedName>
    <definedName name="_xlnm.Print_Titles" localSheetId="0">'OBJEKT_CELKOVÉ NÁKLADY'!$3:$3</definedName>
    <definedName name="_xlnm.Print_Area" localSheetId="1">'ESA_ESI'!$A$1:$H$89</definedName>
    <definedName name="_xlnm.Print_Area" localSheetId="0">'OBJEKT_CELKOVÉ NÁKLADY'!$A$1:$I$233</definedName>
    <definedName name="rek3">'OBJEKT_CELKOVÉ NÁKLADY'!#REF!</definedName>
    <definedName name="rek4">'OBJEKT_CELKOVÉ NÁKLADY'!#REF!</definedName>
    <definedName name="rek4b">'OBJEKT_CELKOVÉ NÁKLADY'!#REF!</definedName>
    <definedName name="rek4c">'OBJEKT_CELKOVÉ NÁKLADY'!#REF!</definedName>
    <definedName name="rek4d">'OBJEKT_CELKOVÉ NÁKLADY'!#REF!</definedName>
    <definedName name="reka">'OBJEKT_CELKOVÉ NÁKLADY'!#REF!</definedName>
    <definedName name="Rekapitulace_1">'OBJEKT_CELKOVÉ NÁKLADY'!$D$16</definedName>
    <definedName name="Rekapitulace_2">'OBJEKT_CELKOVÉ NÁKLADY'!$D$17</definedName>
    <definedName name="Rekapitulace_2a">'OBJEKT_CELKOVÉ NÁKLADY'!$D$18</definedName>
    <definedName name="Rekapitulace_2b">'OBJEKT_CELKOVÉ NÁKLADY'!$D$19</definedName>
    <definedName name="Rekapitulace_2c">'OBJEKT_CELKOVÉ NÁKLADY'!$D$20</definedName>
    <definedName name="Rekapitulace_2d">'OBJEKT_CELKOVÉ NÁKLADY'!#REF!</definedName>
    <definedName name="Rekapitulace_2e">'OBJEKT_CELKOVÉ NÁKLADY'!#REF!</definedName>
    <definedName name="Rekapitulace_2f">'OBJEKT_CELKOVÉ NÁKLADY'!#REF!</definedName>
    <definedName name="Rekapitulace_2g">'OBJEKT_CELKOVÉ NÁKLADY'!#REF!</definedName>
    <definedName name="Rekapitulace_2h">'OBJEKT_CELKOVÉ NÁKLADY'!$D$26</definedName>
    <definedName name="Rekapitulace_2i">'OBJEKT_CELKOVÉ NÁKLADY'!$D$25</definedName>
    <definedName name="Rekapitulace_2j">'OBJEKT_CELKOVÉ NÁKLADY'!$D$21</definedName>
    <definedName name="Rekapitulace_2k">'OBJEKT_CELKOVÉ NÁKLADY'!$D$22</definedName>
    <definedName name="Rekapitulace_2l">'OBJEKT_CELKOVÉ NÁKLADY'!$D$23</definedName>
    <definedName name="Rekapitulace_2m">'OBJEKT_CELKOVÉ NÁKLADY'!$D$24</definedName>
    <definedName name="Rekapitulace_3">'OBJEKT_CELKOVÉ NÁKLADY'!#REF!</definedName>
    <definedName name="Rekapitulace_3a">'OBJEKT_CELKOVÉ NÁKLADY'!$D$26</definedName>
    <definedName name="Rekapitulace_3b">'OBJEKT_CELKOVÉ NÁKLADY'!#REF!</definedName>
    <definedName name="Rekapitulace_3c">'OBJEKT_CELKOVÉ NÁKLADY'!#REF!</definedName>
    <definedName name="Rekapitulace_3d">'OBJEKT_CELKOVÉ NÁKLADY'!#REF!</definedName>
    <definedName name="Rekapitulace_3e">'OBJEKT_CELKOVÉ NÁKLADY'!#REF!</definedName>
    <definedName name="Rekapitulace_3f">'OBJEKT_CELKOVÉ NÁKLADY'!#REF!</definedName>
    <definedName name="Rekapitulace_3g">'OBJEKT_CELKOVÉ NÁKLADY'!#REF!</definedName>
    <definedName name="Rekapitulace_4">'OBJEKT_CELKOVÉ NÁKLADY'!#REF!</definedName>
    <definedName name="Rekapitulace_4a">'OBJEKT_CELKOVÉ NÁKLADY'!#REF!</definedName>
    <definedName name="Rekapitulace_4b">'OBJEKT_CELKOVÉ NÁKLADY'!#REF!</definedName>
    <definedName name="Rekapitulace_4c">'OBJEKT_CELKOVÉ NÁKLADY'!#REF!</definedName>
    <definedName name="Rekapitulace_4d">'OBJEKT_CELKOVÉ NÁKLADY'!#REF!</definedName>
    <definedName name="Rekapitulace_4e">'OBJEKT_CELKOVÉ NÁKLADY'!#REF!</definedName>
    <definedName name="Rekapitulace_5">'OBJEKT_CELKOVÉ NÁKLADY'!#REF!</definedName>
    <definedName name="Rekapitulace_6">'OBJEKT_CELKOVÉ NÁKLADY'!#REF!</definedName>
    <definedName name="Rekapitulace_Dokončovací_práce">'OBJEKT_CELKOVÉ NÁKLADY'!#REF!</definedName>
    <definedName name="Rekapitulace_Doplňky_dodavatele">'OBJEKT_CELKOVÉ NÁKLADY'!#REF!</definedName>
    <definedName name="rekb">'OBJEKT_CELKOVÉ NÁKLADY'!#REF!</definedName>
    <definedName name="rekc">'OBJEKT_CELKOVÉ NÁKLADY'!#REF!</definedName>
    <definedName name="rekd">'OBJEKT_CELKOVÉ NÁKLADY'!#REF!</definedName>
    <definedName name="reke">'OBJEKT_CELKOVÉ NÁKLADY'!#REF!</definedName>
    <definedName name="rekf">'OBJEKT_CELKOVÉ NÁKLADY'!#REF!</definedName>
    <definedName name="rekg">'OBJEKT_CELKOVÉ NÁKLADY'!#REF!</definedName>
  </definedNames>
  <calcPr fullCalcOnLoad="1"/>
</workbook>
</file>

<file path=xl/sharedStrings.xml><?xml version="1.0" encoding="utf-8"?>
<sst xmlns="http://schemas.openxmlformats.org/spreadsheetml/2006/main" count="480" uniqueCount="299">
  <si>
    <t>Vnitrostaveništní doprava suti a vybouraných hmot do 10 m</t>
  </si>
  <si>
    <t>998011003R00_P</t>
  </si>
  <si>
    <t>Vedlejší rozpočtové náklady</t>
  </si>
  <si>
    <t>M.J.</t>
  </si>
  <si>
    <t>Množství</t>
  </si>
  <si>
    <t>Jedn. cena</t>
  </si>
  <si>
    <t>Cena celkem</t>
  </si>
  <si>
    <t>VRN1</t>
  </si>
  <si>
    <t xml:space="preserve">Průzkumné, geodetické a projektové práce </t>
  </si>
  <si>
    <t>VRN2</t>
  </si>
  <si>
    <t xml:space="preserve">Příprava staveniště </t>
  </si>
  <si>
    <t>Do této položky patří náklady spojené:</t>
  </si>
  <si>
    <t>VRN3</t>
  </si>
  <si>
    <t xml:space="preserve">Zařízení staveniště </t>
  </si>
  <si>
    <t>V rámci nákladů na zařízení staveniště ocení zhotovitel veškeré náklady spojené s vybudováním, provozem a odstraněním zařízení staveniště, a to ve fázích:</t>
  </si>
  <si>
    <t>VRN4</t>
  </si>
  <si>
    <t>Inženýrská činnost</t>
  </si>
  <si>
    <t xml:space="preserve">Náklady spojené s dohledem v prostorách a místech, ve kterých bylo prováděno svařování a řezání - dohled bude prováděn minimálně po dobu 8 hodin od ukončení prací (ČSN 050601) </t>
  </si>
  <si>
    <t>Náklady na součinnost při kolaudaci v rámci plánované etapizace výstavby</t>
  </si>
  <si>
    <t>VRN6</t>
  </si>
  <si>
    <t>Provozní vlivy</t>
  </si>
  <si>
    <t>VRN7</t>
  </si>
  <si>
    <t>Ostatní náklady</t>
  </si>
  <si>
    <t>Ostatní materiály, práce, dodávky, služby a výkony jinde neuvedené</t>
  </si>
  <si>
    <t>proudový chránič 25/4/0,03</t>
  </si>
  <si>
    <t>771479001R00</t>
  </si>
  <si>
    <t>Řezání dlaždic keramických pro soklíky</t>
  </si>
  <si>
    <r>
      <rPr>
        <i/>
        <sz val="10"/>
        <rFont val="Arial CE"/>
        <family val="2"/>
      </rPr>
      <t>Zpracovatel:</t>
    </r>
    <r>
      <rPr>
        <sz val="14"/>
        <rFont val="Arial CE"/>
        <family val="2"/>
      </rPr>
      <t xml:space="preserve"> Atelier PHA spol. s r.o.</t>
    </r>
  </si>
  <si>
    <r>
      <rPr>
        <i/>
        <sz val="10"/>
        <rFont val="Arial CE"/>
        <family val="2"/>
      </rPr>
      <t>Investor:</t>
    </r>
    <r>
      <rPr>
        <sz val="14"/>
        <rFont val="Arial CE"/>
        <family val="2"/>
      </rPr>
      <t xml:space="preserve"> Městská část Praha 5 zastoupená firmou Centra a.s.</t>
    </r>
  </si>
  <si>
    <t>Podlahy z dlaždic</t>
  </si>
  <si>
    <t xml:space="preserve"> - Zabezpečení stávajících zařízení a vybavení proti mechanickému poškození, prachu,zatečení (při opravách a rekonstrukcích) - položka zahrnuje každodenní zabezpečování objektu (po dobu trvání stavby) proti zatečení zakrýváním úřinným způsobem, pokud vlivem špatného zabezpečení stavby dojde ke škodám na budově, budou tyto škody zhotovitelem odstraněny na jeho náklady neprodleně (a zároveň nejpozději před předáním stavby investorovi)
- Náklady na kompletační činnost včetně denních úklidů staveniště a závěrečného úklidu</t>
  </si>
  <si>
    <t>23152401_P</t>
  </si>
  <si>
    <t xml:space="preserve">Přesun hmot, doprava, režie - stanovený procentní sazbou </t>
  </si>
  <si>
    <t>Soupis stavebních prací, výkonů a služeb</t>
  </si>
  <si>
    <t>Pokud nejsou výměry uvedeny ve vzorci u jednotlivých buněk, byly změřeny z CAD výkresu</t>
  </si>
  <si>
    <t>Přesun hmot, doprava, režie - stanovený procentní sazbou</t>
  </si>
  <si>
    <t>Není-li uvedeno jinak jsou položky uvažovány společně dodávka i montáž. Položky označené kódem jsou detailně popsány v tabulce skladeb konstrukcí a povrchových úprav.</t>
  </si>
  <si>
    <t>Není-li uvedeno jinak jsou položky uvažovány společně dodávka i montáž. Součástí nacenění budou všechny systémové doplňky, kotevní a upevňovací prostředky, tmelení spár a rohů a jiný pomocný materiál specifikovaný v technických a montážních předpisech vybraného výrobce. V ceně bude zakalkulováno pomocné lešení. Položky označené kódem jsou detailně popsány v tabulce skladeb konstrukcí a povrchových úprav.</t>
  </si>
  <si>
    <t>Není-li uvedeno jinak jsou položky uvažovány společně dodávka i montáž. Součástí nacenění budou všechny systémové doplňky, kotevní a upevňovací prostředky, tmelení spár a rohů a jiný pomocný materiál specifikovaný v technických a montážních předpisech vybraného výrobce. Položky označené kódem jsou detailně popsány v tabulce skladeb konstrukcí a povrchových úprav.</t>
  </si>
  <si>
    <t>SOK1-D</t>
  </si>
  <si>
    <t>SOK1-M</t>
  </si>
  <si>
    <t>Následující kompletizované výrobky jsou detailně popsány v technických parametrech výplní otvorů (popř. ve výpisu prvků PSV), dle kterých je nutno provést ocenění. Není-li uvedeno jinak jsou položky uvažovány společně dodávka i montáž. Součástí nacenění budou všechny systémové doplňky, kotevní a upevňovací prostředky a jiný pomocný materiál uvedený v technických parametrech výplní otvorů, souboru stavebních detailů a v technických a montážních předpisech vybraného výrobce.</t>
  </si>
  <si>
    <t>Různé</t>
  </si>
  <si>
    <t>Položka</t>
  </si>
  <si>
    <t>Materiál + montáž</t>
  </si>
  <si>
    <t>materiál</t>
  </si>
  <si>
    <t>montáž</t>
  </si>
  <si>
    <t>R</t>
  </si>
  <si>
    <t>krabice přístrojová KP</t>
  </si>
  <si>
    <t>přezkoušení vedení</t>
  </si>
  <si>
    <t>práce neoceněné položkami ceníku (drobný pomocný materiál)</t>
  </si>
  <si>
    <t>soub</t>
  </si>
  <si>
    <t>hod</t>
  </si>
  <si>
    <t>revize el.zařízení</t>
  </si>
  <si>
    <t>svorkovnice KLM</t>
  </si>
  <si>
    <t>zapojení rozvaděče</t>
  </si>
  <si>
    <t>SLABOPROUD</t>
  </si>
  <si>
    <t>Dokumentace skutečného provedení (2 vyhotovení)</t>
  </si>
  <si>
    <t>Celkové rozpočtové náklady elektroinstalace bez DPH</t>
  </si>
  <si>
    <t>Cena vč. DPH</t>
  </si>
  <si>
    <t>Poznámky pro zhotovitele</t>
  </si>
  <si>
    <t xml:space="preserve">opravy </t>
  </si>
  <si>
    <t xml:space="preserve">investice </t>
  </si>
  <si>
    <t xml:space="preserve">kontrola </t>
  </si>
  <si>
    <t>poznámka</t>
  </si>
  <si>
    <t>Stropy a stropní konstrukce a podhledy</t>
  </si>
  <si>
    <t>979011211R00</t>
  </si>
  <si>
    <t>979081111RT2</t>
  </si>
  <si>
    <t>979081121RT2</t>
  </si>
  <si>
    <t>Příplatek k odvozu za každý další 1 km (uvažováno 9km)</t>
  </si>
  <si>
    <t>979094211R00</t>
  </si>
  <si>
    <t>Nakládání nebo překládání vybourané suti</t>
  </si>
  <si>
    <t>Příplatek za zabudované rohovníky, stěny</t>
  </si>
  <si>
    <t>612473186R00</t>
  </si>
  <si>
    <t>SK1-D+M</t>
  </si>
  <si>
    <t>telefonní zásuvka (zásuvka,maska,kryt) - Cat5e</t>
  </si>
  <si>
    <t>komunikační zásuvka PC (zásuvka,maska,kryt)</t>
  </si>
  <si>
    <t>krabice KO s víčkem</t>
  </si>
  <si>
    <t>kabel UTP Cat 5e vč.prořezu</t>
  </si>
  <si>
    <t>proudový chránič 10/1N/0,03</t>
  </si>
  <si>
    <t>U systémových řešení předpokládáme, že se dodavatel seznámí s typovou dokumentací výrobce a ve své ceně zohlední jak úplné řešení standardní, tak i všechny případné modifikace v průměrné ceně za běžnou jednotku, pokud nejsou v této specifikaci výslovně samostatně uvedeny.</t>
  </si>
  <si>
    <t>Některé výměry v této specifikaci jsou orientační (převážně jsou uvažovány na horní hranici možných dodávek a prací); je žádoucí, aby fakturovány byly pouze skutečně provedené práce.</t>
  </si>
  <si>
    <t>kpl</t>
  </si>
  <si>
    <t>m2</t>
  </si>
  <si>
    <t>Celkem</t>
  </si>
  <si>
    <t>ks</t>
  </si>
  <si>
    <t>m</t>
  </si>
  <si>
    <t>t</t>
  </si>
  <si>
    <t>počet</t>
  </si>
  <si>
    <t>celkem</t>
  </si>
  <si>
    <t>HZS</t>
  </si>
  <si>
    <t>%</t>
  </si>
  <si>
    <t xml:space="preserve">Uvedené referenční výrobky v PD a ve výkazu výměr nejsou pro zhotovitele závazné. Projektantem jsou uvedeny jako příklad vhodného produktu. Zhotovitel je oprávněn zvolit jiné, srovnatelné materiály, jež zabezpečí shodnou anebo vyšší technickou hodnotu díla. Nabízené materiály předloží objednateli ke schválení a dosažení požadovaných parametrů doloží hodnověrnými dokumenty (atesty, výsledky zkoušek, doklad o shodě apod.). Kde zhotovitel nabídne srovnatelný výrobek nebo materiál na místo označeného nebo specifikovaného, který byl přijat k začlenění do díla, pak se má zato, že sazby a ceny ve výkazu výměr zahrnují veškeré povinnosti a náklady spojené se začleněním srovnatelného výrobku do díla.  </t>
  </si>
  <si>
    <t>2</t>
  </si>
  <si>
    <t>M</t>
  </si>
  <si>
    <t xml:space="preserve">Jednotková cena by měla vždy, pokud není samostatně uvedeno, obsahovat dodávku a montáž příslušné položky. Technické parametry materiálů a výrobků jsou uvedeny v PD. Zhotovitel při nacenění jednotlivých položek musí zohlednit tyto technické parametry.  </t>
  </si>
  <si>
    <t>Pokud není samostaně uvedeno v jedn. cenách kalkulována svislá doprava vč. naložení na dopravní prostředek</t>
  </si>
  <si>
    <t>Pokud nejsou výrobky vyspecifikovány ve výkazu, platí specifikace uvedená v projektové dokumentaci</t>
  </si>
  <si>
    <t>M+D</t>
  </si>
  <si>
    <t>2a</t>
  </si>
  <si>
    <t>2b</t>
  </si>
  <si>
    <t>2c</t>
  </si>
  <si>
    <t>2d</t>
  </si>
  <si>
    <t>2e</t>
  </si>
  <si>
    <t>2f</t>
  </si>
  <si>
    <t>2g</t>
  </si>
  <si>
    <t>Konstrukce zámečnické</t>
  </si>
  <si>
    <t xml:space="preserve"> - s účastí zhotovitele na předání a převzetí staveniště
 - náklady na přezkoumání podkladů o stavu sítí vedených v řešeném objektu
 - náklady na vyhotovení návrhu dočasného dopravního značení a zvláštního užívání komunikace, vč. projednání, odsouhlasení s dotčenými orgány a organizacemi a zajištění správních rozhodnutí, dodání dopravních značek a světelné signalizace, jejich rozmístění a přemísťování a jejich údržba v průběhu výstavby včetně následného odstranění, poplatky za správní řízení, splnění podmínek správních rozhodnutí a orgánu DOSS.  
 - Bezpečnostní a hygienická opatření na staveništi, náklady na ochranu staveniště před vstupem nepovolaných osob, včetně příslušného značení, náklady na ohraničení staveniště či na jeho osvětlení, náklady na vypracování potřebné dokumentace pro provoz staveniště z hlediska požární ochrany (požární řád a poplachová směrnice) a z hlediska provozu staveniště (provozně dopravní řád)
 - náklady na koordinaci s dalšími zhotoviteli </t>
  </si>
  <si>
    <t>Vedlejší rozpočtové náklady (VRN)</t>
  </si>
  <si>
    <t>Rozdělení podle investic a oprav (bez VRN a DPH)</t>
  </si>
  <si>
    <t>Rozdělení podle investic a oprav vč. VRN bez DPH</t>
  </si>
  <si>
    <t>Rozdělení VRN podle investic a oprav</t>
  </si>
  <si>
    <t>597642413_P</t>
  </si>
  <si>
    <t>602014145R00_P</t>
  </si>
  <si>
    <t>přrážka za podružný materiál</t>
  </si>
  <si>
    <t xml:space="preserve"> - Vybudování zařízení staveniště - náklady na zřízení přípojek energií, vybudování případných měřících odběrných míst a vlastní vybudování objektů zařízení staveniště vč. soc. zázemí
 - Provoz zařízení staveniště -  náklady na energie spotřebované dodavatelem v rámci provozu zařízení staveniště, náklady na potřebný úklid v prostorách zařízení staveniště, náklady na nutnou údržbu a opravy na objektech zařízení staveniště a na přípojkách energií.
- Odstranění zařízení staveniště. Položka zahrnuje i náklady na úpravu povrchů po odstranění zařízení staveniště a úklid ploch, na kterých bylo zařízení staveniště provozováno.
 - Součástí této položky jsou standardní prvky BOZP, včetně jejich dodávky, montáže, údržby a demontáže, respektive likvidace) a plnění povinosti vyplývajících z plánu BOZP včetně připomínek příslušných úřadů. Součástí položky Zařízení staveniště je poskytnutí části zařízení staveniště pro umožnění činnosti TD, AD a SÚ za účelem konání kontrolním dnů a všech dalších svolávaných jednání (předpokládá se čistý prostor - např. stavební buňka či jiná kancelář stavby).
- uvedení plochy pro zařízení staveniště do původního stavu</t>
  </si>
  <si>
    <t>Nákladů na ztížené podmínky provádění tam, kde jsou stavební práce zcela nebo zčásti omezovány provozem jiných osob. Jedná se zejména o zvýšené náklady související s omezením provozem v objektu, náklady v důsledku nezbytného respektování stávající dopravy v okolí stavby ovlivňující stavební práce (ochrana kolem vstupů do budovy). Náklady na ztížené provádění stavebních prací v důsledku provozu budovy po dobu stavby (nutnost ochranných konstrukcí, ochranných zábradlí a hrazení, apod.). Bytový dům bude investorem užíván po celou dobu stavby ke svému obvyklému účelu a náklady s tím spojené jsou součástí této položky.</t>
  </si>
  <si>
    <t>Obklad soklíků keram.rovných, tmel, výška 100 mm do lepidla vč. spár. a úpravy horní hrany v návaznosti na omítku</t>
  </si>
  <si>
    <t>Kapitola slaboproudých elektroinstalačních prací vč. demontáží stávajících prvků je detailně rozepsána v samostatném listu, který je nedílnou součástí tohoto soupisu stavebních prací, výkonů a služeb. Níže jsou uvedeny pouze dílčí součtové položky jednotlivých kapitol členěné dle samostatného listu</t>
  </si>
  <si>
    <t>soubor</t>
  </si>
  <si>
    <t xml:space="preserve">kód cenové soustavy RTS </t>
  </si>
  <si>
    <t>kód dle PD</t>
  </si>
  <si>
    <t>Bourání dlažeb keramických do tl.10 mm, nad 1 m2, sbíječka, dlaždice keramické</t>
  </si>
  <si>
    <t xml:space="preserve"> - náklady na opatření k zajištění bezpečnosti práce</t>
  </si>
  <si>
    <t xml:space="preserve"> - náklady na požadované záruky, pojištění a ostatní finanční náklady.</t>
  </si>
  <si>
    <t xml:space="preserve"> - náklady na prořez a ztratné zabudovaného materiálu</t>
  </si>
  <si>
    <t>Materiál + montáž slaboproud celkem</t>
  </si>
  <si>
    <t>o</t>
  </si>
  <si>
    <t>Opravy</t>
  </si>
  <si>
    <t>Investice</t>
  </si>
  <si>
    <t>i</t>
  </si>
  <si>
    <t>Cena bez DPH</t>
  </si>
  <si>
    <t>Přípravné a bourací práce</t>
  </si>
  <si>
    <t>Úpravy povrchů vnitřní (stěny, stropy)</t>
  </si>
  <si>
    <t>DU1</t>
  </si>
  <si>
    <t>ukončení vodiče</t>
  </si>
  <si>
    <t>sekání průrazů</t>
  </si>
  <si>
    <t>sekání (vrtání) otvoru pro krabice</t>
  </si>
  <si>
    <t>televizní zásuvka STA</t>
  </si>
  <si>
    <t>a) všechny potřebné pomocné dodávky a práce pro upevnění, zabezpečení funkčnosti a finální pohledové úpravy, které jsou běžně součástí dodávaného výrobku nebo systému, nebo jsou předepsány projektem a nejsou výslovně uvedeny jako samostatné položky (vč. těsnícího a upevňovacího materiálu, svářecího materiálu, plynu a kyslíku, přírub, šroubů, těsnění, šroubení, podložek, kotev atd.)</t>
  </si>
  <si>
    <t>b) náklady na prořez, odpad, zlomky, hmotnostní rozdíly atd., pokud nejsou uvedeny ve výpočtu nosných dodávek samostatně</t>
  </si>
  <si>
    <t>c) náklady vyvolané nepříznivými klimatickými vlivy během výstavby, na preventivní nebo dodatečná opatření a práce s nimi spojené, náklady na čerpání a odvod podzemních a srážkových vod.</t>
  </si>
  <si>
    <t>d) náklady na zakrývání (nebo jiné zajištění) konstrukcí a prací ostatních zhotovitelů nebo stávajících konstrukcí před znečištěním a poškozením a odstranění zakrytí, pokud není uvedeno samostatně</t>
  </si>
  <si>
    <t xml:space="preserve">f) v případě stavební činnosti vytvářející staveništní odpad jsou náklady na staveništní manipulaci se sutí vč.případného pytlování, její odvoz a ekologické uložení na skládku zahrnuty do ceny díla (pokud nejsou tyto činnosti uvedeny v samostatných položkách), stavební odpad se stává majetkem dodavatele stavebních prací a tento zabezpečuje jeho odstranění </t>
  </si>
  <si>
    <t>g) náklady na postavení, udržování, použití a odstranění pomocného pracovního lešení (pokud je technol.potřeba) do v. 1,9 m a zatížení do 150 kg/m2; v případě prací na fasádě objektu náklady na postavení, udržování, použití a odstranění fasádního lešení vč.nezbytných ochranných opatření daných předpisy BOZP</t>
  </si>
  <si>
    <t>h) náklady  na  skladování (vč. skládkovného), dovozné, balné, cla, zpětné  odevzdání obalů</t>
  </si>
  <si>
    <t>i) náklady na stavební přípomoce (pokud nejsou samostatně vykázány)</t>
  </si>
  <si>
    <t>j) náklady na opatření k zajištění BOZP (např. zřízení pomocných ochranných zábradlí u volných okrajů, používání úvazů, ochranných pomůcek, aj.)</t>
  </si>
  <si>
    <t>k) náklady na technologické přestávky</t>
  </si>
  <si>
    <t>l) náklady na splnění všech vyjádření a rozhodnutí dotčených orgánů státní správy (DOSS) a správců sítí a podmínek obsažených ve stevebním povolení, ohlášení</t>
  </si>
  <si>
    <t>m) náklady na zkoušky a atesty během výstavby, vč.nákladů na zkušební provoz a nákladů na média s tím spojená, revize (pokud nejsou samostatně uvedena), zaškolení údržby, provádění údržby a opravy během výstavby; náklady na předepsaná označení zařízení, štítky, schemata aj.</t>
  </si>
  <si>
    <t>n)  náklady na požadované záruky, pojištění a ostatní finanční náklady</t>
  </si>
  <si>
    <t>o) náklady na likvidaci škod, havárií , včetně vyrovnání se sousedy v případě škod vzniklých při provádění</t>
  </si>
  <si>
    <t>Zhotovitel je povinen před podáním cenové nabídky:
- prohlédnout a zkontrolovat PD se soupisem prací a dodávek, 
- prohlédnout a prozkoumat staveniště a jeho okolí 
Před podáním nabídky si zhotovitel může vyžádat případné dotazy u zpracovatele dokumentace. Pozdější požadavky, plynoucí z neznalosti PD a poměrů na staveništi jsou nepřijatelné a nebude k nim přihlíženo jako k oprávněným.</t>
  </si>
  <si>
    <t xml:space="preserve">U kódu označených xxxxxxx_P došlo k úpravě rozsahu prací, popř. jednotkové ceny oproti typovému textu a jednotkové ceny  dle ceníku RTS.
V případě označení kódu R jedná se o položku, u  které nebylo možné provést zatřídění dle ceníku RTS. </t>
  </si>
  <si>
    <t>Náklady na předání dokladové části  o vlastnostech materiálů, o provedených zkouškách a měření, o výchozích kontrolách provozuschopnosti,  o zaškolení obsluhy, revizní zprávy s výsledkem-bez závad, doklady o oprávnění k provádění prací, doklady o likvidaci odpadů, návody k obsluze, kopie záručních listů   - 2x tištěně a 1x v elektronické podobě, vyřízení případných záborů</t>
  </si>
  <si>
    <t>979082111R00_P</t>
  </si>
  <si>
    <t>Odvoz suti a vybour. hmot na skládku do 1 km kontejnerem 4t</t>
  </si>
  <si>
    <t>632411904R00</t>
  </si>
  <si>
    <t>Penetrace velmi savých podkladů 0,25l/m2</t>
  </si>
  <si>
    <t>Nedílnou součástí tohoto výkazu je i projektová dokumentace. Pokud dle názoru dodavatele některé práce a dodávky ve výkazu výměr chybí zašle dotazy, připomínky v termínu výběrového řízení.</t>
  </si>
  <si>
    <t xml:space="preserve">Uvedené technické parametry jsou pro zhotovitele závazné. Zhotovitel je oprávněn zvolit jiné, srovnatelné materiály, jež zabezpečí shodnou anebo vyšší technickou hodnotu díla. Nabízené materiály předloží objednateli ke schválení a dosažení požadovaných parametrů doloží hodnověrnými dokumenty (atesty, výsledky zkoušek, doklad o shodě apod.). Kde zhotovitel nabídne srovnatelný výrobek nebo materiál na místo označeného nebo specifikovaného, který byl přijat k začlenění do díla, pak se má zato, že sazby a ceny ve výkazu výměr zahrnují veškeré povinnosti a náklady spojené se začleněním srovnatelného výrobku do díla.  </t>
  </si>
  <si>
    <t>965048515R00</t>
  </si>
  <si>
    <t>KD(I)1</t>
  </si>
  <si>
    <t>KD(I)1-M</t>
  </si>
  <si>
    <t>KD(I)1-D</t>
  </si>
  <si>
    <t>Montáž podlah keram., hladké, včetně lepícího tmelu, 30/30cm</t>
  </si>
  <si>
    <r>
      <t>Keramická dlažba 300/300mm dle specifikace</t>
    </r>
    <r>
      <rPr>
        <i/>
        <sz val="10"/>
        <color indexed="40"/>
        <rFont val="Arial"/>
        <family val="2"/>
      </rPr>
      <t xml:space="preserve"> </t>
    </r>
    <r>
      <rPr>
        <i/>
        <sz val="10"/>
        <color indexed="49"/>
        <rFont val="Arial"/>
        <family val="2"/>
      </rPr>
      <t>v PD vč. prořezu 10%, včetně lepícího tmelu</t>
    </r>
  </si>
  <si>
    <t>Keramická dlažba 300/300mm dle specifikace v PD (sokl - proveden pásky 100 mm z řezané dlažby, 2 ks z dlaždice)</t>
  </si>
  <si>
    <t>771575109R00</t>
  </si>
  <si>
    <t>koaxiální kabel CB 130F vč.prořezu</t>
  </si>
  <si>
    <t>trubka PVC 2321</t>
  </si>
  <si>
    <t>podíl přidružených výkonů</t>
  </si>
  <si>
    <t>"O"opravy
"I" Investice</t>
  </si>
  <si>
    <t>Svislá doprava suti a vybour. hmot za 2.NP nošením</t>
  </si>
  <si>
    <t>3e</t>
  </si>
  <si>
    <t>965081713RT2</t>
  </si>
  <si>
    <t xml:space="preserve">Penetrace podkladu nátěrem </t>
  </si>
  <si>
    <t>počet mj</t>
  </si>
  <si>
    <t>cena mj</t>
  </si>
  <si>
    <t>cena celkem</t>
  </si>
  <si>
    <t>Rekapitulace</t>
  </si>
  <si>
    <t>Celkem základní cena</t>
  </si>
  <si>
    <t>DPH stavby</t>
  </si>
  <si>
    <t>Celkem vč. DPH</t>
  </si>
  <si>
    <t>Poznámky pro uchazeče</t>
  </si>
  <si>
    <t>Jednotkové ceny by měly obsahovat:</t>
  </si>
  <si>
    <t xml:space="preserve">e) náklady na protihluková a protiprašná zařízení </t>
  </si>
  <si>
    <t xml:space="preserve">Malba standard, bílá, bez penetr.,min. 2x stěny a stropy </t>
  </si>
  <si>
    <t>784115212R00</t>
  </si>
  <si>
    <t>D+M</t>
  </si>
  <si>
    <t>771475014RU7</t>
  </si>
  <si>
    <t>784111101R00</t>
  </si>
  <si>
    <t xml:space="preserve">Zabezpečení stávajících zařízení a vybavení   </t>
  </si>
  <si>
    <t>jen materiál</t>
  </si>
  <si>
    <t>frézování drážky na stěnách</t>
  </si>
  <si>
    <t>tlačítkový ovladač zvonkový</t>
  </si>
  <si>
    <t>SYKFY 5x2x0,5</t>
  </si>
  <si>
    <t>DPH</t>
  </si>
  <si>
    <t xml:space="preserve"> -  všechny potřebné pomocné dodávky a práce pro upevnění, zabezpečení funkčnosti a finální pohledové
úpravy, které jsou běžně součástí dodávaného výrobku nebo systému  nebo jsou předepsány projektem a
nejsou výslovně uvedeny jako samostatné položky ;</t>
  </si>
  <si>
    <t xml:space="preserve"> - náklady na protihluková a protiprašná zařízení</t>
  </si>
  <si>
    <t>Zpracovatel ocenění v rámci výběrového řízení:</t>
  </si>
  <si>
    <t xml:space="preserve"> - Ostatní materiály, práce, dodávky, služby, ztížené výrobní podmínky související s umístěním stavby a výkony neuvedené v položkových soupisech jednotlivých částí zakázky, potřebné k provedení, dokončení a předání bezvadného díla (jedná se o veškeré samostatně nerozpočtované práce, materiály, výkony, služby a konstrukce), vyplývající ze smlouvy o dílo, dotačního titulu, projektové dokumentace nebo správních rozhodnutí a dokladů shromážděných v dokladové části projektu či jinde. Součástí této položky je i doprava pracovníků na staveniště. 
- Kompletační činnost a koordinace s případnými subdodavateli</t>
  </si>
  <si>
    <t xml:space="preserve">Vypracování spárořezů  </t>
  </si>
  <si>
    <t>979990107R00</t>
  </si>
  <si>
    <t>Poplatek za uložení suti - směs betonu,cihel,dřeva</t>
  </si>
  <si>
    <t>Těsnění spár styků akrylátovým tmelem</t>
  </si>
  <si>
    <t>767896920R00_P</t>
  </si>
  <si>
    <t>č.p.</t>
  </si>
  <si>
    <r>
      <rPr>
        <i/>
        <sz val="10"/>
        <rFont val="Arial CE"/>
        <family val="2"/>
      </rPr>
      <t>Datum/revize:</t>
    </r>
    <r>
      <rPr>
        <sz val="14"/>
        <rFont val="Arial CE"/>
        <family val="2"/>
      </rPr>
      <t xml:space="preserve"> 08/2023/R0</t>
    </r>
  </si>
  <si>
    <r>
      <rPr>
        <i/>
        <sz val="10"/>
        <rFont val="Arial CE"/>
        <family val="2"/>
      </rPr>
      <t>Cenová soustava:</t>
    </r>
    <r>
      <rPr>
        <sz val="14"/>
        <rFont val="Arial CE"/>
        <family val="2"/>
      </rPr>
      <t xml:space="preserve"> RTS - cenová hladina jaro 2023</t>
    </r>
  </si>
  <si>
    <t>Stavební úpravy - bezbariérový vstup, Radlická 2000, 150 00 Praha 5</t>
  </si>
  <si>
    <t>968061126R00</t>
  </si>
  <si>
    <t>Vyvěšení dřevěných dveřních křídel pl. nad  2 m2 (dveře vč. zárubní budou uskladněny v objketu pro případné další využití</t>
  </si>
  <si>
    <t>968062456R00</t>
  </si>
  <si>
    <t>Vybourání dřevěných dveřních zárubní pl. nad 2 m2, demontáž provádět se zvýšenou opatrností</t>
  </si>
  <si>
    <t>m.č. 001 = (3,4-1,8)*2,41+1,8*0,3</t>
  </si>
  <si>
    <t>Vybourání čistící zony (600/1800 + 600/1200 mm)</t>
  </si>
  <si>
    <t>Demontáž a nová montáž schránek (přesunutí do nové polohy)</t>
  </si>
  <si>
    <t>m.č. 001 = (4,1-0,72)+(2,83-1,08)</t>
  </si>
  <si>
    <t>m.č. 002 = 3,8</t>
  </si>
  <si>
    <t>965048150R00</t>
  </si>
  <si>
    <t>Dočištění povrchu po vybourání dlažeb, tmel do 50%</t>
  </si>
  <si>
    <t>Demontáž ocelového zábradlí podél jedné strany schodiště vč. zapravení děr</t>
  </si>
  <si>
    <t>767996801R00_P</t>
  </si>
  <si>
    <t>965081702R00</t>
  </si>
  <si>
    <t>Bourání soklíků z dlažeb keramických</t>
  </si>
  <si>
    <t>963016211R00</t>
  </si>
  <si>
    <t xml:space="preserve">Stavební úpravy </t>
  </si>
  <si>
    <t>Stěny a příčky - neobsazeno</t>
  </si>
  <si>
    <t>Podhled minerální ,vidit.kce,kazeta 600x600mm</t>
  </si>
  <si>
    <t>767587211RT1_P</t>
  </si>
  <si>
    <t>m.č. 001 = 14,0*2+12,3</t>
  </si>
  <si>
    <r>
      <t>Odstranění stávajících maleb oškrábáním schodiště (STĚNY+ STROP) H do 3,8m, mimo pohledy.</t>
    </r>
    <r>
      <rPr>
        <sz val="9"/>
        <rFont val="Arial"/>
        <family val="2"/>
      </rPr>
      <t xml:space="preserve"> </t>
    </r>
  </si>
  <si>
    <t>784402804R00</t>
  </si>
  <si>
    <t>612421121R00</t>
  </si>
  <si>
    <t>Oprava vápen.omítek stěn do 5 % pl. - hladkých</t>
  </si>
  <si>
    <t xml:space="preserve">Sádrový štuk, ze suché změsi, ručně </t>
  </si>
  <si>
    <t>m.č. 002 =( 0,5+0,5)*2,41 (jen pás podél nové stěny)</t>
  </si>
  <si>
    <t>Konstrukce truhlářské - nebsazeno</t>
  </si>
  <si>
    <t>D01</t>
  </si>
  <si>
    <t>KD1</t>
  </si>
  <si>
    <t>Potěr samonivelační, vyrovnávací tl. 4 mm, rychleschnoucí</t>
  </si>
  <si>
    <t>632415104RT3</t>
  </si>
  <si>
    <t>Broušení betonových povrchů do tl. 5 mm (odhad 50% celkové plochy)</t>
  </si>
  <si>
    <t>Tmelení spár silikonem, obklad, sokl - dlažba, tmelení návazností na Al stěnu</t>
  </si>
  <si>
    <t>Podlahy dřevěné a povlakové - neobsazeno</t>
  </si>
  <si>
    <t>Technologie</t>
  </si>
  <si>
    <t>Montáž a dodávka šikmé zvedací plošiny, podrobný popis dle PD ref. výrobek SP Stratos, součástí ceny je:  osazení nosných sloupků, sklopná sedačka, zaměření, technická dokumentace, doprava zkoušky, doklady a proškolení obsluhy</t>
  </si>
  <si>
    <t>Montáž a dodávka Al stěny s posuvnými dvoukřídlými dveřmi, specifikace dle PD, součástí dodávky je zaměření, výrobní dokumenace, doprava, doklady, provozní zkoušky</t>
  </si>
  <si>
    <t>Elektroinstalace - ESI + ESA</t>
  </si>
  <si>
    <t>Stavební úpravy vstupní části objektu, Radlická 2000, Praha 5 – Smíchov</t>
  </si>
  <si>
    <t>650101511R00</t>
  </si>
  <si>
    <t>montáž stávajícího svítidla do podhledu</t>
  </si>
  <si>
    <t>210800214R00</t>
  </si>
  <si>
    <t>vodič  CXKH-R(J) 3x1,5 vč.prořezu</t>
  </si>
  <si>
    <t>210810015R00</t>
  </si>
  <si>
    <t>vodič CXKH-R(J) 5x1,5 vč.prořezu</t>
  </si>
  <si>
    <t>210810016R00</t>
  </si>
  <si>
    <t>vodič CYKY-J 5x2,5 vč.prořezu</t>
  </si>
  <si>
    <t>210800201R00</t>
  </si>
  <si>
    <t>650010111R00</t>
  </si>
  <si>
    <t>lišta LV 20/20</t>
  </si>
  <si>
    <t>650031621R00</t>
  </si>
  <si>
    <t>650012161R00</t>
  </si>
  <si>
    <t>krabicová rozvodka KU do sadrokartonu</t>
  </si>
  <si>
    <t>650123647R00</t>
  </si>
  <si>
    <t>650023613R00</t>
  </si>
  <si>
    <t>vrtání otvoru pro krabice</t>
  </si>
  <si>
    <t xml:space="preserve">Materiál + montáž silnoproud celkem </t>
  </si>
  <si>
    <t>Rozvodnice R</t>
  </si>
  <si>
    <t>650063611R00</t>
  </si>
  <si>
    <t>650063631R00</t>
  </si>
  <si>
    <t>650061641R00</t>
  </si>
  <si>
    <t>Jistič 10/3-B, 10kA</t>
  </si>
  <si>
    <t>650041121R00</t>
  </si>
  <si>
    <t>pom.materiál</t>
  </si>
  <si>
    <t>Doplnění rozvodnice celkem</t>
  </si>
  <si>
    <t xml:space="preserve">DPH </t>
  </si>
  <si>
    <t>bezdrátový zvonek s tlačítkovým ovladačem a tabulkou pos.osob, s dosahem 50m</t>
  </si>
  <si>
    <t>-</t>
  </si>
  <si>
    <t>vodič CYKH-R 6 zel.žlutý vč.prořezu v proptipožárním provedení</t>
  </si>
  <si>
    <t>demontážní práce na osvětlení</t>
  </si>
  <si>
    <t>ELEKTROINSTALACE SILNOPROUD + SLABOPROUD (ESI+ESA)</t>
  </si>
  <si>
    <t>141      R00</t>
  </si>
  <si>
    <t>201      R00</t>
  </si>
  <si>
    <t>přirážka za podružný materiál</t>
  </si>
  <si>
    <t>632415120RT2</t>
  </si>
  <si>
    <t>Potěr  samonivelační vyrovnávací, ručně tl. 20 mm (v místech čistících rohožek)</t>
  </si>
  <si>
    <t>Demontáž podhledu z kazet 600x600 mm, s kovovým roštem, bez minerální izolace (kazety budou uloženy pro zpětné použití)</t>
  </si>
  <si>
    <t>963016111R00</t>
  </si>
  <si>
    <t xml:space="preserve">Demontáž sdk podhledu, kovová kce., 1xoplášť.12,5 mm </t>
  </si>
  <si>
    <t>Dodávka přenosného njezdové ližiny FEAL (pár) o délce 110cm. Délka sklopené ližiny je 57cm. Ližiny mají odolný protiskluzný povrch. Nosnost 400 kg, hmostnost 7,6 kg</t>
  </si>
  <si>
    <t xml:space="preserve">Nedílnou součástí tohoto výkazu je i projektová dokumentace. </t>
  </si>
  <si>
    <t xml:space="preserve">ESI - Materiál + montáž </t>
  </si>
  <si>
    <t>ESI - Rozvodnice R</t>
  </si>
  <si>
    <t xml:space="preserve">ESI - Různé </t>
  </si>
  <si>
    <t>ESA - Materiál + montáž</t>
  </si>
  <si>
    <t>ESA - Různé</t>
  </si>
</sst>
</file>

<file path=xl/styles.xml><?xml version="1.0" encoding="utf-8"?>
<styleSheet xmlns="http://schemas.openxmlformats.org/spreadsheetml/2006/main">
  <numFmts count="35">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0.0%"/>
    <numFmt numFmtId="167" formatCode="0.0"/>
    <numFmt numFmtId="168" formatCode="#,##0.0"/>
    <numFmt numFmtId="169" formatCode="0.0000"/>
    <numFmt numFmtId="170" formatCode="0.000"/>
    <numFmt numFmtId="171" formatCode="0.00000"/>
    <numFmt numFmtId="172" formatCode="&quot;Yes&quot;;&quot;Yes&quot;;&quot;No&quot;"/>
    <numFmt numFmtId="173" formatCode="&quot;True&quot;;&quot;True&quot;;&quot;False&quot;"/>
    <numFmt numFmtId="174" formatCode="&quot;On&quot;;&quot;On&quot;;&quot;Off&quot;"/>
    <numFmt numFmtId="175" formatCode="[$€-2]\ #\ ##,000_);[Red]\([$€-2]\ #\ ##,000\)"/>
    <numFmt numFmtId="176" formatCode="#,##0\ &quot;Kč&quot;"/>
    <numFmt numFmtId="177" formatCode="#,##0.0\ &quot;Kč&quot;"/>
    <numFmt numFmtId="178" formatCode="[$¥€-2]\ #\ ##,000_);[Red]\([$€-2]\ #\ ##,000\)"/>
    <numFmt numFmtId="179" formatCode="#,##0\ _K_č"/>
    <numFmt numFmtId="180" formatCode="#,##0.00\ &quot;Kč&quot;"/>
    <numFmt numFmtId="181" formatCode="[$€-2]\ #,##0.00_);[Red]\([$€-2]\ #,##0.00\)"/>
    <numFmt numFmtId="182" formatCode="_(#,##0_);[Red]\-\ #,##0_);&quot;–&quot;??;_(@_)"/>
    <numFmt numFmtId="183" formatCode="_-* #,##0\ &quot;Kč&quot;_-;\-* #,##0\ &quot;Kč&quot;_-;_-* &quot;-&quot;??\ &quot;Kč&quot;_-;_-@_-"/>
    <numFmt numFmtId="184" formatCode="#,##0.000\ &quot;Kč&quot;"/>
    <numFmt numFmtId="185" formatCode="[$-405]General"/>
    <numFmt numFmtId="186" formatCode="[$-405]#,##0.00"/>
    <numFmt numFmtId="187" formatCode="[$-405]0.00"/>
    <numFmt numFmtId="188" formatCode="[$-405]0%"/>
    <numFmt numFmtId="189" formatCode="[$-405]#,##0"/>
    <numFmt numFmtId="190" formatCode="_-* #,##0.00\ [$Kč-405]_-;\-* #,##0.00\ [$Kč-405]_-;_-* &quot;-&quot;??\ [$Kč-405]_-;_-@_-"/>
  </numFmts>
  <fonts count="68">
    <font>
      <sz val="10"/>
      <name val="Arial CE"/>
      <family val="2"/>
    </font>
    <font>
      <sz val="10"/>
      <name val="Arial"/>
      <family val="0"/>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8"/>
      <name val="Arial CE"/>
      <family val="2"/>
    </font>
    <font>
      <b/>
      <sz val="10"/>
      <name val="Arial CE"/>
      <family val="2"/>
    </font>
    <font>
      <i/>
      <sz val="10"/>
      <name val="Arial CE"/>
      <family val="2"/>
    </font>
    <font>
      <sz val="14"/>
      <name val="Arial CE"/>
      <family val="2"/>
    </font>
    <font>
      <sz val="18"/>
      <name val="Arial CE"/>
      <family val="2"/>
    </font>
    <font>
      <b/>
      <sz val="16"/>
      <name val="Arial CE"/>
      <family val="2"/>
    </font>
    <font>
      <u val="single"/>
      <sz val="13"/>
      <color indexed="12"/>
      <name val="Arial CE"/>
      <family val="2"/>
    </font>
    <font>
      <b/>
      <sz val="11"/>
      <name val="Arial CE"/>
      <family val="2"/>
    </font>
    <font>
      <b/>
      <sz val="12"/>
      <name val="Arial CE"/>
      <family val="2"/>
    </font>
    <font>
      <b/>
      <sz val="14"/>
      <name val="Arial CE"/>
      <family val="2"/>
    </font>
    <font>
      <sz val="11"/>
      <name val="Arial CE"/>
      <family val="2"/>
    </font>
    <font>
      <b/>
      <sz val="10"/>
      <name val="Arial"/>
      <family val="2"/>
    </font>
    <font>
      <u val="single"/>
      <sz val="10"/>
      <color indexed="20"/>
      <name val="Arial CE"/>
      <family val="2"/>
    </font>
    <font>
      <i/>
      <sz val="10"/>
      <name val="Arial"/>
      <family val="2"/>
    </font>
    <font>
      <sz val="8"/>
      <name val="Arial"/>
      <family val="2"/>
    </font>
    <font>
      <i/>
      <sz val="10"/>
      <color indexed="49"/>
      <name val="Arial"/>
      <family val="2"/>
    </font>
    <font>
      <b/>
      <sz val="11"/>
      <color indexed="8"/>
      <name val="Arial"/>
      <family val="2"/>
    </font>
    <font>
      <b/>
      <sz val="10"/>
      <color indexed="8"/>
      <name val="Arial"/>
      <family val="2"/>
    </font>
    <font>
      <sz val="10"/>
      <color indexed="8"/>
      <name val="Arial CE"/>
      <family val="2"/>
    </font>
    <font>
      <b/>
      <sz val="10"/>
      <color indexed="8"/>
      <name val="Arial CE"/>
      <family val="2"/>
    </font>
    <font>
      <sz val="11"/>
      <color indexed="8"/>
      <name val="Arial CE"/>
      <family val="2"/>
    </font>
    <font>
      <sz val="10"/>
      <color indexed="10"/>
      <name val="Arial CE"/>
      <family val="2"/>
    </font>
    <font>
      <b/>
      <sz val="10"/>
      <color indexed="10"/>
      <name val="Arial CE"/>
      <family val="2"/>
    </font>
    <font>
      <sz val="11"/>
      <color indexed="10"/>
      <name val="Arial CE"/>
      <family val="2"/>
    </font>
    <font>
      <i/>
      <sz val="10"/>
      <color indexed="30"/>
      <name val="Arial"/>
      <family val="2"/>
    </font>
    <font>
      <sz val="10"/>
      <color indexed="10"/>
      <name val="Arial"/>
      <family val="2"/>
    </font>
    <font>
      <i/>
      <sz val="10"/>
      <color indexed="40"/>
      <name val="Arial"/>
      <family val="2"/>
    </font>
    <font>
      <b/>
      <sz val="8"/>
      <color indexed="10"/>
      <name val="Arial CE"/>
      <family val="0"/>
    </font>
    <font>
      <sz val="9"/>
      <name val="Arial"/>
      <family val="2"/>
    </font>
    <font>
      <b/>
      <sz val="8"/>
      <name val="Arial CE"/>
      <family val="0"/>
    </font>
    <font>
      <sz val="12"/>
      <name val="Arial"/>
      <family val="2"/>
    </font>
    <font>
      <sz val="8"/>
      <color indexed="10"/>
      <name val="Arial"/>
      <family val="2"/>
    </font>
    <font>
      <b/>
      <sz val="12"/>
      <name val="Arial"/>
      <family val="2"/>
    </font>
    <font>
      <b/>
      <sz val="8"/>
      <name val="Arial"/>
      <family val="2"/>
    </font>
    <font>
      <sz val="10"/>
      <color indexed="8"/>
      <name val="Arial"/>
      <family val="2"/>
    </font>
    <font>
      <i/>
      <sz val="10"/>
      <color indexed="8"/>
      <name val="Arial CE"/>
      <family val="2"/>
    </font>
    <font>
      <sz val="8"/>
      <color indexed="8"/>
      <name val="Arial"/>
      <family val="2"/>
    </font>
    <font>
      <b/>
      <sz val="12"/>
      <color indexed="8"/>
      <name val="Arial"/>
      <family val="2"/>
    </font>
    <font>
      <b/>
      <sz val="8"/>
      <color indexed="8"/>
      <name val="Arial"/>
      <family val="2"/>
    </font>
    <font>
      <b/>
      <sz val="8"/>
      <color indexed="10"/>
      <name val="Arial"/>
      <family val="2"/>
    </font>
    <font>
      <sz val="9"/>
      <color indexed="10"/>
      <name val="Arial"/>
      <family val="2"/>
    </font>
    <font>
      <sz val="10"/>
      <color theme="1"/>
      <name val="Arial"/>
      <family val="2"/>
    </font>
    <font>
      <i/>
      <sz val="10"/>
      <color theme="1"/>
      <name val="Arial CE"/>
      <family val="2"/>
    </font>
    <font>
      <sz val="8"/>
      <color theme="1"/>
      <name val="Arial"/>
      <family val="2"/>
    </font>
    <font>
      <b/>
      <sz val="12"/>
      <color theme="1"/>
      <name val="Arial"/>
      <family val="2"/>
    </font>
    <font>
      <b/>
      <sz val="8"/>
      <color theme="1"/>
      <name val="Arial"/>
      <family val="2"/>
    </font>
    <font>
      <sz val="8"/>
      <color rgb="FFFF0000"/>
      <name val="Arial"/>
      <family val="2"/>
    </font>
    <font>
      <b/>
      <sz val="8"/>
      <color rgb="FFFF0000"/>
      <name val="Arial"/>
      <family val="2"/>
    </font>
    <font>
      <sz val="9"/>
      <color rgb="FFFF0000"/>
      <name val="Arial"/>
      <family val="2"/>
    </font>
  </fonts>
  <fills count="24">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26"/>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9"/>
        <bgColor indexed="64"/>
      </patternFill>
    </fill>
    <fill>
      <patternFill patternType="solid">
        <fgColor indexed="9"/>
        <bgColor indexed="64"/>
      </patternFill>
    </fill>
    <fill>
      <patternFill patternType="solid">
        <fgColor indexed="22"/>
        <bgColor indexed="64"/>
      </patternFill>
    </fill>
    <fill>
      <patternFill patternType="solid">
        <fgColor indexed="44"/>
        <bgColor indexed="64"/>
      </patternFill>
    </fill>
    <fill>
      <patternFill patternType="solid">
        <fgColor indexed="26"/>
        <bgColor indexed="64"/>
      </patternFill>
    </fill>
    <fill>
      <patternFill patternType="solid">
        <fgColor indexed="22"/>
        <bgColor indexed="64"/>
      </patternFill>
    </fill>
    <fill>
      <patternFill patternType="solid">
        <fgColor theme="0"/>
        <bgColor indexed="64"/>
      </patternFill>
    </fill>
    <fill>
      <patternFill patternType="solid">
        <fgColor rgb="FFCCFFFF"/>
        <bgColor indexed="64"/>
      </patternFill>
    </fill>
  </fills>
  <borders count="48">
    <border>
      <left/>
      <right/>
      <top/>
      <bottom/>
      <diagonal/>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medium">
        <color indexed="49"/>
      </bottom>
    </border>
    <border>
      <left style="thin">
        <color indexed="55"/>
      </left>
      <right style="thin">
        <color indexed="55"/>
      </right>
      <top style="thin">
        <color indexed="55"/>
      </top>
      <bottom style="thin">
        <color indexed="55"/>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thin"/>
      <right style="thin"/>
      <top style="thin"/>
      <bottom style="thin"/>
    </border>
    <border>
      <left style="hair">
        <color indexed="8"/>
      </left>
      <right style="hair">
        <color indexed="8"/>
      </right>
      <top>
        <color indexed="63"/>
      </top>
      <bottom>
        <color indexed="63"/>
      </bottom>
    </border>
    <border>
      <left style="thin"/>
      <right>
        <color indexed="63"/>
      </right>
      <top style="thin">
        <color indexed="8"/>
      </top>
      <bottom style="thin"/>
    </border>
    <border>
      <left>
        <color indexed="63"/>
      </left>
      <right>
        <color indexed="63"/>
      </right>
      <top style="thin">
        <color indexed="8"/>
      </top>
      <bottom style="thin"/>
    </border>
    <border>
      <left>
        <color indexed="63"/>
      </left>
      <right style="thin"/>
      <top style="thin">
        <color indexed="8"/>
      </top>
      <bottom style="thin"/>
    </border>
    <border>
      <left>
        <color indexed="63"/>
      </left>
      <right>
        <color indexed="63"/>
      </right>
      <top>
        <color indexed="63"/>
      </top>
      <bottom style="hair"/>
    </border>
    <border>
      <left style="thin"/>
      <right style="thin"/>
      <top style="thin"/>
      <bottom>
        <color indexed="63"/>
      </bottom>
    </border>
    <border>
      <left style="medium"/>
      <right style="thin"/>
      <top style="medium"/>
      <bottom style="medium"/>
    </border>
    <border>
      <left style="thin"/>
      <right style="thin"/>
      <top style="medium"/>
      <bottom style="medium"/>
    </border>
    <border>
      <left>
        <color indexed="63"/>
      </left>
      <right style="medium"/>
      <top style="medium"/>
      <bottom style="medium"/>
    </border>
    <border>
      <left style="thin"/>
      <right style="thin"/>
      <top>
        <color indexed="63"/>
      </top>
      <bottom style="thin"/>
    </border>
    <border>
      <left>
        <color indexed="63"/>
      </left>
      <right>
        <color indexed="63"/>
      </right>
      <top>
        <color indexed="63"/>
      </top>
      <bottom style="medium"/>
    </border>
    <border>
      <left>
        <color indexed="63"/>
      </left>
      <right>
        <color indexed="63"/>
      </right>
      <top style="hair"/>
      <bottom style="hair"/>
    </border>
    <border>
      <left style="medium"/>
      <right>
        <color indexed="63"/>
      </right>
      <top style="medium"/>
      <bottom style="medium"/>
    </border>
    <border>
      <left>
        <color indexed="63"/>
      </left>
      <right>
        <color indexed="63"/>
      </right>
      <top style="medium"/>
      <bottom style="medium"/>
    </border>
    <border>
      <left>
        <color indexed="63"/>
      </left>
      <right>
        <color indexed="63"/>
      </right>
      <top style="medium"/>
      <bottom style="hair"/>
    </border>
    <border>
      <left style="hair">
        <color indexed="8"/>
      </left>
      <right style="hair">
        <color indexed="8"/>
      </right>
      <top style="hair">
        <color indexed="8"/>
      </top>
      <bottom style="hair">
        <color indexed="8"/>
      </bottom>
    </border>
    <border>
      <left>
        <color indexed="63"/>
      </left>
      <right>
        <color indexed="63"/>
      </right>
      <top>
        <color indexed="63"/>
      </top>
      <bottom style="hair">
        <color indexed="8"/>
      </bottom>
    </border>
    <border>
      <left style="thin"/>
      <right>
        <color indexed="63"/>
      </right>
      <top>
        <color indexed="63"/>
      </top>
      <bottom style="thin">
        <color indexed="8"/>
      </bottom>
    </border>
    <border>
      <left/>
      <right/>
      <top/>
      <bottom style="thin">
        <color indexed="8"/>
      </bottom>
    </border>
    <border>
      <left>
        <color indexed="63"/>
      </left>
      <right style="thin"/>
      <top>
        <color indexed="63"/>
      </top>
      <bottom style="thin">
        <color indexed="8"/>
      </bottom>
    </border>
    <border>
      <left/>
      <right/>
      <top/>
      <bottom style="thin">
        <color rgb="FF000000"/>
      </bottom>
    </border>
    <border>
      <left style="hair"/>
      <right style="hair"/>
      <top style="hair"/>
      <bottom style="hair"/>
    </border>
    <border>
      <left>
        <color indexed="63"/>
      </left>
      <right>
        <color indexed="63"/>
      </right>
      <top style="hair"/>
      <bottom>
        <color indexed="63"/>
      </bottom>
    </border>
    <border>
      <left style="hair"/>
      <right>
        <color indexed="63"/>
      </right>
      <top style="hair"/>
      <bottom style="hair"/>
    </border>
    <border>
      <left>
        <color indexed="63"/>
      </left>
      <right style="hair"/>
      <top style="hair"/>
      <bottom style="hair"/>
    </border>
    <border>
      <left/>
      <right>
        <color indexed="63"/>
      </right>
      <top style="hair"/>
      <bottom style="medium"/>
    </border>
    <border>
      <left style="thin"/>
      <right>
        <color indexed="63"/>
      </right>
      <top style="thin"/>
      <bottom style="thin">
        <color indexed="8"/>
      </bottom>
    </border>
    <border>
      <left>
        <color indexed="63"/>
      </left>
      <right>
        <color indexed="63"/>
      </right>
      <top style="thin"/>
      <bottom style="thin">
        <color indexed="8"/>
      </bottom>
    </border>
    <border>
      <left>
        <color indexed="63"/>
      </left>
      <right style="thin"/>
      <top style="thin"/>
      <bottom style="thin">
        <color indexed="8"/>
      </bottom>
    </border>
    <border>
      <left style="thin"/>
      <right>
        <color indexed="63"/>
      </right>
      <top style="thin"/>
      <bottom style="thin"/>
    </border>
    <border>
      <left>
        <color indexed="63"/>
      </left>
      <right style="thin"/>
      <top style="thin"/>
      <bottom style="thin"/>
    </border>
    <border>
      <left style="thin"/>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top style="thin">
        <color indexed="8"/>
      </top>
      <bottom style="thin">
        <color indexed="8"/>
      </bottom>
    </border>
    <border>
      <left style="thin"/>
      <right>
        <color indexed="63"/>
      </right>
      <top style="thin">
        <color indexed="8"/>
      </top>
      <bottom>
        <color indexed="63"/>
      </bottom>
    </border>
    <border>
      <left>
        <color indexed="63"/>
      </left>
      <right>
        <color indexed="63"/>
      </right>
      <top style="thin">
        <color indexed="8"/>
      </top>
      <bottom>
        <color indexed="63"/>
      </bottom>
    </border>
    <border>
      <left>
        <color indexed="63"/>
      </left>
      <right style="thin"/>
      <top style="thin">
        <color indexed="8"/>
      </top>
      <bottom>
        <color indexed="63"/>
      </bottom>
    </border>
    <border>
      <left>
        <color indexed="63"/>
      </left>
      <right>
        <color indexed="63"/>
      </right>
      <top style="thin"/>
      <bottom style="thin"/>
    </border>
  </borders>
  <cellStyleXfs count="9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7" borderId="0" applyNumberFormat="0" applyBorder="0" applyAlignment="0" applyProtection="0"/>
    <xf numFmtId="0" fontId="2" fillId="3"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7" borderId="0" applyNumberFormat="0" applyBorder="0" applyAlignment="0" applyProtection="0"/>
    <xf numFmtId="0" fontId="2" fillId="3" borderId="0" applyNumberFormat="0" applyBorder="0" applyAlignment="0" applyProtection="0"/>
    <xf numFmtId="0" fontId="3" fillId="8"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8"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4" fillId="0" borderId="1" applyNumberFormat="0" applyFill="0" applyAlignment="0" applyProtection="0"/>
    <xf numFmtId="165" fontId="1" fillId="0" borderId="0" applyFill="0" applyBorder="0" applyAlignment="0" applyProtection="0"/>
    <xf numFmtId="164" fontId="1" fillId="0" borderId="0" applyFill="0" applyBorder="0" applyAlignment="0" applyProtection="0"/>
    <xf numFmtId="185" fontId="60" fillId="0" borderId="0">
      <alignment/>
      <protection/>
    </xf>
    <xf numFmtId="188" fontId="60" fillId="0" borderId="0">
      <alignment/>
      <protection/>
    </xf>
    <xf numFmtId="0" fontId="25" fillId="0" borderId="0" applyNumberFormat="0" applyFill="0" applyBorder="0" applyAlignment="0" applyProtection="0"/>
    <xf numFmtId="0" fontId="5" fillId="10" borderId="0" applyNumberFormat="0" applyBorder="0" applyAlignment="0" applyProtection="0"/>
    <xf numFmtId="0" fontId="6" fillId="9" borderId="2" applyNumberFormat="0" applyAlignment="0" applyProtection="0"/>
    <xf numFmtId="44" fontId="1" fillId="0" borderId="0" applyFill="0" applyBorder="0" applyAlignment="0" applyProtection="0"/>
    <xf numFmtId="42" fontId="1" fillId="0" borderId="0" applyFill="0" applyBorder="0" applyAlignment="0" applyProtection="0"/>
    <xf numFmtId="0" fontId="7" fillId="0" borderId="3"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6" borderId="0" applyNumberFormat="0" applyBorder="0" applyAlignment="0" applyProtection="0"/>
    <xf numFmtId="0" fontId="1" fillId="0" borderId="0">
      <alignment/>
      <protection/>
    </xf>
    <xf numFmtId="0" fontId="0" fillId="0" borderId="0">
      <alignment/>
      <protection/>
    </xf>
    <xf numFmtId="0" fontId="1" fillId="0" borderId="0">
      <alignment/>
      <protection/>
    </xf>
    <xf numFmtId="0" fontId="31" fillId="0" borderId="0" applyNumberFormat="0" applyFill="0" applyBorder="0" applyAlignment="0" applyProtection="0"/>
    <xf numFmtId="0" fontId="0" fillId="4" borderId="5" applyNumberFormat="0" applyAlignment="0" applyProtection="0"/>
    <xf numFmtId="9" fontId="1" fillId="0" borderId="0" applyFont="0" applyFill="0" applyBorder="0" applyAlignment="0" applyProtection="0"/>
    <xf numFmtId="9" fontId="0" fillId="0" borderId="0" applyFill="0" applyBorder="0" applyAlignment="0" applyProtection="0"/>
    <xf numFmtId="9" fontId="1" fillId="0" borderId="0" applyFont="0" applyFill="0" applyBorder="0" applyAlignment="0" applyProtection="0"/>
    <xf numFmtId="0" fontId="12" fillId="0" borderId="6" applyNumberFormat="0" applyFill="0" applyAlignment="0" applyProtection="0"/>
    <xf numFmtId="0" fontId="13" fillId="11" borderId="0" applyNumberFormat="0" applyBorder="0" applyAlignment="0" applyProtection="0"/>
    <xf numFmtId="0" fontId="5" fillId="1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4" fillId="0" borderId="0" applyNumberFormat="0" applyFill="0" applyBorder="0" applyAlignment="0" applyProtection="0"/>
    <xf numFmtId="0" fontId="10" fillId="0" borderId="0" applyNumberFormat="0" applyFill="0" applyBorder="0" applyAlignment="0" applyProtection="0"/>
    <xf numFmtId="0" fontId="4" fillId="0" borderId="1" applyNumberFormat="0" applyFill="0" applyAlignment="0" applyProtection="0"/>
    <xf numFmtId="0" fontId="15" fillId="3" borderId="7" applyNumberFormat="0" applyAlignment="0" applyProtection="0"/>
    <xf numFmtId="0" fontId="16" fillId="2" borderId="7" applyNumberFormat="0" applyAlignment="0" applyProtection="0"/>
    <xf numFmtId="0" fontId="17" fillId="2" borderId="8" applyNumberFormat="0" applyAlignment="0" applyProtection="0"/>
    <xf numFmtId="0" fontId="18" fillId="0" borderId="0" applyNumberFormat="0" applyFill="0" applyBorder="0" applyAlignment="0" applyProtection="0"/>
    <xf numFmtId="0" fontId="14" fillId="0" borderId="0" applyNumberFormat="0" applyFill="0" applyBorder="0" applyAlignment="0" applyProtection="0"/>
    <xf numFmtId="0" fontId="3" fillId="8"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8" borderId="0" applyNumberFormat="0" applyBorder="0" applyAlignment="0" applyProtection="0"/>
    <xf numFmtId="0" fontId="3" fillId="15" borderId="0" applyNumberFormat="0" applyBorder="0" applyAlignment="0" applyProtection="0"/>
  </cellStyleXfs>
  <cellXfs count="356">
    <xf numFmtId="0" fontId="0" fillId="0" borderId="0" xfId="0" applyAlignment="1">
      <alignment/>
    </xf>
    <xf numFmtId="0" fontId="0" fillId="0" borderId="0" xfId="0" applyFont="1" applyAlignment="1">
      <alignment/>
    </xf>
    <xf numFmtId="0" fontId="20" fillId="0" borderId="0" xfId="0" applyFont="1" applyAlignment="1">
      <alignment/>
    </xf>
    <xf numFmtId="0" fontId="29" fillId="0" borderId="0" xfId="0" applyFont="1" applyAlignment="1">
      <alignment/>
    </xf>
    <xf numFmtId="0" fontId="0" fillId="0" borderId="0" xfId="0" applyFill="1" applyAlignment="1">
      <alignment/>
    </xf>
    <xf numFmtId="170" fontId="0" fillId="0" borderId="0" xfId="0" applyNumberFormat="1" applyFont="1" applyAlignment="1">
      <alignment/>
    </xf>
    <xf numFmtId="170" fontId="20" fillId="0" borderId="0" xfId="0" applyNumberFormat="1" applyFont="1" applyAlignment="1">
      <alignment/>
    </xf>
    <xf numFmtId="0" fontId="20" fillId="0" borderId="0" xfId="0" applyFont="1" applyAlignment="1">
      <alignment/>
    </xf>
    <xf numFmtId="9" fontId="0" fillId="0" borderId="9" xfId="73" applyFill="1" applyBorder="1" applyAlignment="1" applyProtection="1">
      <alignment/>
      <protection/>
    </xf>
    <xf numFmtId="0" fontId="19" fillId="0" borderId="10" xfId="0" applyFont="1" applyBorder="1" applyAlignment="1">
      <alignment horizontal="right"/>
    </xf>
    <xf numFmtId="0" fontId="0" fillId="0" borderId="0" xfId="0" applyFont="1" applyAlignment="1">
      <alignment/>
    </xf>
    <xf numFmtId="183" fontId="1" fillId="0" borderId="0" xfId="59" applyNumberFormat="1" applyAlignment="1">
      <alignment/>
    </xf>
    <xf numFmtId="183" fontId="0" fillId="0" borderId="0" xfId="0" applyNumberFormat="1" applyFont="1" applyAlignment="1">
      <alignment/>
    </xf>
    <xf numFmtId="0" fontId="0" fillId="0" borderId="0" xfId="0" applyFont="1" applyBorder="1" applyAlignment="1" applyProtection="1">
      <alignment/>
      <protection/>
    </xf>
    <xf numFmtId="0" fontId="0" fillId="0" borderId="0" xfId="0" applyFont="1" applyFill="1" applyBorder="1" applyAlignment="1" applyProtection="1">
      <alignment horizontal="center"/>
      <protection/>
    </xf>
    <xf numFmtId="0" fontId="0" fillId="16" borderId="0" xfId="0" applyFont="1" applyFill="1" applyAlignment="1" applyProtection="1">
      <alignment vertical="center"/>
      <protection/>
    </xf>
    <xf numFmtId="0" fontId="0" fillId="0" borderId="0" xfId="0" applyFont="1" applyAlignment="1" applyProtection="1">
      <alignment/>
      <protection/>
    </xf>
    <xf numFmtId="167" fontId="0" fillId="0" borderId="0" xfId="0" applyNumberFormat="1" applyFont="1" applyAlignment="1" applyProtection="1">
      <alignment/>
      <protection/>
    </xf>
    <xf numFmtId="0" fontId="0" fillId="0" borderId="0" xfId="0" applyFont="1" applyAlignment="1" applyProtection="1">
      <alignment vertical="center"/>
      <protection/>
    </xf>
    <xf numFmtId="0" fontId="23" fillId="0" borderId="11" xfId="0" applyFont="1" applyBorder="1" applyAlignment="1" applyProtection="1">
      <alignment vertical="center"/>
      <protection/>
    </xf>
    <xf numFmtId="0" fontId="0" fillId="0" borderId="12" xfId="0" applyFont="1" applyBorder="1" applyAlignment="1" applyProtection="1">
      <alignment/>
      <protection/>
    </xf>
    <xf numFmtId="167" fontId="0" fillId="0" borderId="12" xfId="0" applyNumberFormat="1" applyFont="1" applyBorder="1" applyAlignment="1" applyProtection="1">
      <alignment/>
      <protection/>
    </xf>
    <xf numFmtId="0" fontId="24" fillId="0" borderId="13" xfId="0" applyFont="1" applyBorder="1" applyAlignment="1" applyProtection="1">
      <alignment horizontal="right"/>
      <protection/>
    </xf>
    <xf numFmtId="0" fontId="0" fillId="0" borderId="0" xfId="68" applyNumberFormat="1" applyFont="1" applyFill="1" applyBorder="1" applyAlignment="1" applyProtection="1">
      <alignment horizontal="left" vertical="center"/>
      <protection/>
    </xf>
    <xf numFmtId="0" fontId="25" fillId="17" borderId="14" xfId="56" applyNumberFormat="1" applyFill="1" applyBorder="1" applyAlignment="1" applyProtection="1">
      <alignment horizontal="left" vertical="center"/>
      <protection/>
    </xf>
    <xf numFmtId="0" fontId="20" fillId="17" borderId="14" xfId="0" applyFont="1" applyFill="1" applyBorder="1" applyAlignment="1" applyProtection="1">
      <alignment/>
      <protection/>
    </xf>
    <xf numFmtId="176" fontId="20" fillId="0" borderId="14" xfId="0" applyNumberFormat="1" applyFont="1" applyBorder="1" applyAlignment="1" applyProtection="1">
      <alignment/>
      <protection/>
    </xf>
    <xf numFmtId="0" fontId="0" fillId="0" borderId="0" xfId="0" applyFont="1" applyBorder="1" applyAlignment="1" applyProtection="1">
      <alignment vertical="center"/>
      <protection/>
    </xf>
    <xf numFmtId="167" fontId="0" fillId="0" borderId="0" xfId="0" applyNumberFormat="1" applyFont="1" applyBorder="1" applyAlignment="1" applyProtection="1">
      <alignment/>
      <protection/>
    </xf>
    <xf numFmtId="176" fontId="0" fillId="0" borderId="0" xfId="0" applyNumberFormat="1" applyFont="1" applyBorder="1" applyAlignment="1" applyProtection="1">
      <alignment/>
      <protection/>
    </xf>
    <xf numFmtId="0" fontId="26" fillId="0" borderId="9" xfId="0" applyFont="1" applyBorder="1" applyAlignment="1" applyProtection="1">
      <alignment vertical="center"/>
      <protection/>
    </xf>
    <xf numFmtId="0" fontId="0" fillId="0" borderId="9" xfId="0" applyFont="1" applyBorder="1" applyAlignment="1" applyProtection="1">
      <alignment/>
      <protection/>
    </xf>
    <xf numFmtId="0" fontId="0" fillId="0" borderId="9" xfId="0" applyFont="1" applyBorder="1" applyAlignment="1" applyProtection="1">
      <alignment vertical="center"/>
      <protection/>
    </xf>
    <xf numFmtId="167" fontId="0" fillId="0" borderId="9" xfId="0" applyNumberFormat="1" applyFont="1" applyBorder="1" applyAlignment="1" applyProtection="1">
      <alignment/>
      <protection/>
    </xf>
    <xf numFmtId="3" fontId="20" fillId="0" borderId="9" xfId="0" applyNumberFormat="1" applyFont="1" applyBorder="1" applyAlignment="1" applyProtection="1">
      <alignment/>
      <protection/>
    </xf>
    <xf numFmtId="3" fontId="0" fillId="0" borderId="9" xfId="0" applyNumberFormat="1" applyFont="1" applyBorder="1" applyAlignment="1" applyProtection="1">
      <alignment horizontal="right"/>
      <protection/>
    </xf>
    <xf numFmtId="176" fontId="20" fillId="0" borderId="9" xfId="0" applyNumberFormat="1" applyFont="1" applyBorder="1" applyAlignment="1" applyProtection="1">
      <alignment/>
      <protection/>
    </xf>
    <xf numFmtId="176" fontId="0" fillId="0" borderId="9" xfId="0" applyNumberFormat="1" applyFont="1" applyBorder="1" applyAlignment="1" applyProtection="1">
      <alignment/>
      <protection/>
    </xf>
    <xf numFmtId="0" fontId="0" fillId="0" borderId="15" xfId="0" applyFont="1" applyBorder="1" applyAlignment="1" applyProtection="1">
      <alignment vertical="center"/>
      <protection/>
    </xf>
    <xf numFmtId="0" fontId="0" fillId="0" borderId="15" xfId="0" applyFont="1" applyBorder="1" applyAlignment="1" applyProtection="1">
      <alignment/>
      <protection/>
    </xf>
    <xf numFmtId="10" fontId="0" fillId="0" borderId="15" xfId="73" applyNumberFormat="1" applyFill="1" applyBorder="1" applyAlignment="1" applyProtection="1">
      <alignment vertical="center"/>
      <protection/>
    </xf>
    <xf numFmtId="0" fontId="26" fillId="0" borderId="16" xfId="0" applyFont="1" applyBorder="1" applyAlignment="1" applyProtection="1">
      <alignment vertical="center"/>
      <protection/>
    </xf>
    <xf numFmtId="0" fontId="0" fillId="0" borderId="17" xfId="0" applyFont="1" applyBorder="1" applyAlignment="1" applyProtection="1">
      <alignment/>
      <protection/>
    </xf>
    <xf numFmtId="167" fontId="0" fillId="0" borderId="17" xfId="0" applyNumberFormat="1" applyFont="1" applyBorder="1" applyAlignment="1" applyProtection="1">
      <alignment/>
      <protection/>
    </xf>
    <xf numFmtId="176" fontId="20" fillId="0" borderId="18" xfId="0" applyNumberFormat="1" applyFont="1" applyBorder="1" applyAlignment="1" applyProtection="1">
      <alignment/>
      <protection/>
    </xf>
    <xf numFmtId="0" fontId="0" fillId="0" borderId="19" xfId="0" applyFont="1" applyBorder="1" applyAlignment="1" applyProtection="1">
      <alignment vertical="center"/>
      <protection/>
    </xf>
    <xf numFmtId="0" fontId="0" fillId="0" borderId="19" xfId="0" applyFont="1" applyBorder="1" applyAlignment="1" applyProtection="1">
      <alignment/>
      <protection/>
    </xf>
    <xf numFmtId="167" fontId="0" fillId="0" borderId="19" xfId="0" applyNumberFormat="1" applyFont="1" applyBorder="1" applyAlignment="1" applyProtection="1">
      <alignment/>
      <protection/>
    </xf>
    <xf numFmtId="0" fontId="0" fillId="0" borderId="20" xfId="0" applyFont="1" applyBorder="1" applyAlignment="1" applyProtection="1">
      <alignment vertical="center"/>
      <protection/>
    </xf>
    <xf numFmtId="0" fontId="0" fillId="0" borderId="20" xfId="0" applyFont="1" applyBorder="1" applyAlignment="1" applyProtection="1">
      <alignment/>
      <protection/>
    </xf>
    <xf numFmtId="167" fontId="0" fillId="0" borderId="20" xfId="0" applyNumberFormat="1" applyFont="1" applyBorder="1" applyAlignment="1" applyProtection="1">
      <alignment/>
      <protection/>
    </xf>
    <xf numFmtId="0" fontId="27" fillId="0" borderId="20" xfId="0" applyFont="1" applyBorder="1" applyAlignment="1" applyProtection="1">
      <alignment vertical="center"/>
      <protection/>
    </xf>
    <xf numFmtId="0" fontId="35" fillId="0" borderId="0" xfId="0" applyFont="1" applyFill="1" applyBorder="1" applyAlignment="1" applyProtection="1">
      <alignment horizontal="left"/>
      <protection/>
    </xf>
    <xf numFmtId="0" fontId="0" fillId="0" borderId="0" xfId="0" applyAlignment="1" applyProtection="1">
      <alignment/>
      <protection/>
    </xf>
    <xf numFmtId="0" fontId="36" fillId="0" borderId="0" xfId="0" applyFont="1" applyFill="1" applyBorder="1" applyAlignment="1" applyProtection="1">
      <alignment horizontal="left"/>
      <protection/>
    </xf>
    <xf numFmtId="182" fontId="36" fillId="0" borderId="0" xfId="0" applyNumberFormat="1" applyFont="1" applyAlignment="1" applyProtection="1">
      <alignment/>
      <protection/>
    </xf>
    <xf numFmtId="183" fontId="20" fillId="0" borderId="0" xfId="0" applyNumberFormat="1" applyFont="1" applyAlignment="1" applyProtection="1">
      <alignment/>
      <protection/>
    </xf>
    <xf numFmtId="0" fontId="20" fillId="0" borderId="0" xfId="0" applyFont="1" applyAlignment="1" applyProtection="1">
      <alignment/>
      <protection/>
    </xf>
    <xf numFmtId="176" fontId="20" fillId="0" borderId="0" xfId="0" applyNumberFormat="1" applyFont="1" applyAlignment="1" applyProtection="1">
      <alignment/>
      <protection/>
    </xf>
    <xf numFmtId="0" fontId="28" fillId="0" borderId="0" xfId="0" applyFont="1" applyFill="1" applyBorder="1" applyAlignment="1" applyProtection="1">
      <alignment vertical="center"/>
      <protection/>
    </xf>
    <xf numFmtId="0" fontId="20" fillId="0" borderId="0" xfId="0" applyFont="1" applyAlignment="1" applyProtection="1">
      <alignment vertical="center"/>
      <protection/>
    </xf>
    <xf numFmtId="0" fontId="0" fillId="0" borderId="0" xfId="0" applyFont="1" applyFill="1" applyBorder="1" applyAlignment="1" applyProtection="1">
      <alignment/>
      <protection/>
    </xf>
    <xf numFmtId="4" fontId="0" fillId="0" borderId="0" xfId="0" applyNumberFormat="1" applyFont="1" applyFill="1" applyBorder="1" applyAlignment="1" applyProtection="1">
      <alignment/>
      <protection/>
    </xf>
    <xf numFmtId="49" fontId="29" fillId="0" borderId="0" xfId="0" applyNumberFormat="1" applyFont="1" applyFill="1" applyBorder="1" applyAlignment="1" applyProtection="1">
      <alignment horizontal="center" vertical="center"/>
      <protection/>
    </xf>
    <xf numFmtId="0" fontId="26" fillId="0" borderId="0" xfId="0" applyNumberFormat="1" applyFont="1" applyFill="1" applyBorder="1" applyAlignment="1" applyProtection="1">
      <alignment horizontal="center" vertical="center"/>
      <protection/>
    </xf>
    <xf numFmtId="0" fontId="25" fillId="18" borderId="21" xfId="56" applyNumberFormat="1" applyFill="1" applyBorder="1" applyAlignment="1" applyProtection="1">
      <alignment vertical="center"/>
      <protection/>
    </xf>
    <xf numFmtId="3" fontId="1" fillId="0" borderId="0" xfId="0" applyNumberFormat="1" applyFont="1" applyFill="1" applyBorder="1" applyAlignment="1" applyProtection="1">
      <alignment horizontal="center" vertical="center"/>
      <protection/>
    </xf>
    <xf numFmtId="3" fontId="1" fillId="0" borderId="14" xfId="0" applyNumberFormat="1" applyFont="1" applyFill="1" applyBorder="1" applyAlignment="1" applyProtection="1">
      <alignment horizontal="left" vertical="center" wrapText="1"/>
      <protection/>
    </xf>
    <xf numFmtId="3" fontId="1" fillId="0" borderId="14" xfId="0" applyNumberFormat="1" applyFont="1" applyFill="1" applyBorder="1" applyAlignment="1" applyProtection="1">
      <alignment horizontal="left" vertical="center"/>
      <protection/>
    </xf>
    <xf numFmtId="177" fontId="1" fillId="0" borderId="14" xfId="0" applyNumberFormat="1" applyFont="1" applyFill="1" applyBorder="1" applyAlignment="1" applyProtection="1">
      <alignment vertical="center"/>
      <protection/>
    </xf>
    <xf numFmtId="3" fontId="1" fillId="0" borderId="14" xfId="0" applyNumberFormat="1" applyFont="1" applyBorder="1" applyAlignment="1" applyProtection="1">
      <alignment horizontal="left" vertical="center" wrapText="1"/>
      <protection/>
    </xf>
    <xf numFmtId="167" fontId="43" fillId="0" borderId="14" xfId="0" applyNumberFormat="1" applyFont="1" applyFill="1" applyBorder="1" applyAlignment="1" applyProtection="1">
      <alignment horizontal="left" vertical="center"/>
      <protection/>
    </xf>
    <xf numFmtId="3" fontId="1" fillId="0" borderId="14" xfId="0" applyNumberFormat="1" applyFont="1" applyBorder="1" applyAlignment="1" applyProtection="1">
      <alignment horizontal="left" vertical="center"/>
      <protection/>
    </xf>
    <xf numFmtId="177" fontId="1" fillId="0" borderId="14" xfId="0" applyNumberFormat="1" applyFont="1" applyBorder="1" applyAlignment="1" applyProtection="1">
      <alignment vertical="center"/>
      <protection/>
    </xf>
    <xf numFmtId="0" fontId="30" fillId="6" borderId="22" xfId="68" applyFont="1" applyFill="1" applyBorder="1" applyAlignment="1" applyProtection="1">
      <alignment vertical="center" wrapText="1"/>
      <protection/>
    </xf>
    <xf numFmtId="0" fontId="1" fillId="6" borderId="23" xfId="68" applyFont="1" applyFill="1" applyBorder="1" applyProtection="1">
      <alignment/>
      <protection/>
    </xf>
    <xf numFmtId="0" fontId="0" fillId="0" borderId="0" xfId="68" applyFont="1" applyFill="1" applyBorder="1" applyAlignment="1" applyProtection="1">
      <alignment vertical="center" wrapText="1"/>
      <protection/>
    </xf>
    <xf numFmtId="0" fontId="0" fillId="0" borderId="0" xfId="68" applyFont="1" applyFill="1" applyBorder="1" applyProtection="1">
      <alignment/>
      <protection/>
    </xf>
    <xf numFmtId="3" fontId="0" fillId="0" borderId="0" xfId="0" applyNumberFormat="1" applyFont="1" applyBorder="1" applyAlignment="1" applyProtection="1">
      <alignment/>
      <protection/>
    </xf>
    <xf numFmtId="0" fontId="26" fillId="0" borderId="0" xfId="0" applyNumberFormat="1" applyFont="1" applyFill="1" applyBorder="1" applyAlignment="1" applyProtection="1">
      <alignment horizontal="center" vertical="center"/>
      <protection/>
    </xf>
    <xf numFmtId="0" fontId="20" fillId="6" borderId="22" xfId="68" applyFont="1" applyFill="1" applyBorder="1" applyAlignment="1" applyProtection="1">
      <alignment vertical="center" wrapText="1"/>
      <protection/>
    </xf>
    <xf numFmtId="0" fontId="0" fillId="6" borderId="23" xfId="68" applyFont="1" applyFill="1" applyBorder="1" applyProtection="1">
      <alignment/>
      <protection/>
    </xf>
    <xf numFmtId="167" fontId="0" fillId="6" borderId="23" xfId="0" applyNumberFormat="1" applyFont="1" applyFill="1" applyBorder="1" applyAlignment="1" applyProtection="1">
      <alignment/>
      <protection/>
    </xf>
    <xf numFmtId="3" fontId="1" fillId="0" borderId="0" xfId="0" applyNumberFormat="1" applyFont="1" applyFill="1" applyBorder="1" applyAlignment="1" applyProtection="1">
      <alignment horizontal="left" vertical="center"/>
      <protection/>
    </xf>
    <xf numFmtId="177" fontId="1" fillId="0" borderId="0" xfId="0" applyNumberFormat="1" applyFont="1" applyFill="1" applyBorder="1" applyAlignment="1" applyProtection="1">
      <alignment vertical="center"/>
      <protection/>
    </xf>
    <xf numFmtId="170" fontId="43" fillId="0" borderId="14" xfId="0" applyNumberFormat="1" applyFont="1" applyFill="1" applyBorder="1" applyAlignment="1" applyProtection="1">
      <alignment horizontal="left" vertical="center"/>
      <protection/>
    </xf>
    <xf numFmtId="0" fontId="0" fillId="0" borderId="0" xfId="0" applyFont="1" applyAlignment="1" applyProtection="1">
      <alignment/>
      <protection locked="0"/>
    </xf>
    <xf numFmtId="3" fontId="1" fillId="19" borderId="21" xfId="0" applyNumberFormat="1" applyFont="1" applyFill="1" applyBorder="1" applyAlignment="1" applyProtection="1">
      <alignment vertical="center" wrapText="1"/>
      <protection/>
    </xf>
    <xf numFmtId="3" fontId="32" fillId="19" borderId="21" xfId="0" applyNumberFormat="1" applyFont="1" applyFill="1" applyBorder="1" applyAlignment="1" applyProtection="1">
      <alignment vertical="center" wrapText="1"/>
      <protection/>
    </xf>
    <xf numFmtId="0" fontId="25" fillId="18" borderId="21" xfId="56" applyNumberFormat="1" applyFont="1" applyFill="1" applyBorder="1" applyAlignment="1" applyProtection="1">
      <alignment vertical="center"/>
      <protection/>
    </xf>
    <xf numFmtId="170" fontId="0" fillId="0" borderId="0" xfId="0" applyNumberFormat="1" applyAlignment="1">
      <alignment/>
    </xf>
    <xf numFmtId="167" fontId="43" fillId="0" borderId="14" xfId="0" applyNumberFormat="1" applyFont="1" applyFill="1" applyBorder="1" applyAlignment="1" applyProtection="1">
      <alignment horizontal="left" vertical="center" wrapText="1"/>
      <protection/>
    </xf>
    <xf numFmtId="0" fontId="25" fillId="18" borderId="24" xfId="56" applyNumberFormat="1" applyFill="1" applyBorder="1" applyAlignment="1" applyProtection="1">
      <alignment vertical="center"/>
      <protection/>
    </xf>
    <xf numFmtId="177" fontId="1" fillId="20" borderId="14" xfId="0" applyNumberFormat="1" applyFont="1" applyFill="1" applyBorder="1" applyAlignment="1" applyProtection="1">
      <alignment vertical="center"/>
      <protection/>
    </xf>
    <xf numFmtId="176" fontId="20" fillId="0" borderId="0" xfId="0" applyNumberFormat="1" applyFont="1" applyAlignment="1">
      <alignment/>
    </xf>
    <xf numFmtId="0" fontId="19" fillId="0" borderId="25" xfId="0" applyFont="1" applyBorder="1" applyAlignment="1" applyProtection="1">
      <alignment horizontal="right" wrapText="1"/>
      <protection/>
    </xf>
    <xf numFmtId="180" fontId="1" fillId="20" borderId="14" xfId="0" applyNumberFormat="1" applyFont="1" applyFill="1" applyBorder="1" applyAlignment="1" applyProtection="1">
      <alignment vertical="center"/>
      <protection/>
    </xf>
    <xf numFmtId="177" fontId="1" fillId="6" borderId="23" xfId="0" applyNumberFormat="1" applyFont="1" applyFill="1" applyBorder="1" applyAlignment="1" applyProtection="1">
      <alignment/>
      <protection/>
    </xf>
    <xf numFmtId="170" fontId="0" fillId="0" borderId="0" xfId="0" applyNumberFormat="1" applyFont="1" applyAlignment="1" applyProtection="1">
      <alignment/>
      <protection/>
    </xf>
    <xf numFmtId="170" fontId="0" fillId="0" borderId="12" xfId="0" applyNumberFormat="1" applyFont="1" applyBorder="1" applyAlignment="1" applyProtection="1">
      <alignment/>
      <protection/>
    </xf>
    <xf numFmtId="170" fontId="20" fillId="0" borderId="14" xfId="0" applyNumberFormat="1" applyFont="1" applyBorder="1" applyAlignment="1" applyProtection="1">
      <alignment/>
      <protection/>
    </xf>
    <xf numFmtId="170" fontId="0" fillId="0" borderId="0" xfId="0" applyNumberFormat="1" applyFont="1" applyBorder="1" applyAlignment="1" applyProtection="1">
      <alignment/>
      <protection/>
    </xf>
    <xf numFmtId="170" fontId="27" fillId="0" borderId="9" xfId="0" applyNumberFormat="1" applyFont="1" applyBorder="1" applyAlignment="1" applyProtection="1">
      <alignment/>
      <protection/>
    </xf>
    <xf numFmtId="170" fontId="0" fillId="0" borderId="9" xfId="0" applyNumberFormat="1" applyFont="1" applyBorder="1" applyAlignment="1" applyProtection="1">
      <alignment/>
      <protection/>
    </xf>
    <xf numFmtId="170" fontId="0" fillId="0" borderId="15" xfId="0" applyNumberFormat="1" applyFont="1" applyBorder="1" applyAlignment="1" applyProtection="1">
      <alignment/>
      <protection/>
    </xf>
    <xf numFmtId="170" fontId="0" fillId="0" borderId="17" xfId="0" applyNumberFormat="1" applyFont="1" applyBorder="1" applyAlignment="1" applyProtection="1">
      <alignment/>
      <protection/>
    </xf>
    <xf numFmtId="170" fontId="0" fillId="0" borderId="19" xfId="0" applyNumberFormat="1" applyFont="1" applyBorder="1" applyAlignment="1" applyProtection="1">
      <alignment/>
      <protection/>
    </xf>
    <xf numFmtId="170" fontId="0" fillId="0" borderId="20" xfId="0" applyNumberFormat="1" applyFont="1" applyBorder="1" applyAlignment="1" applyProtection="1">
      <alignment/>
      <protection/>
    </xf>
    <xf numFmtId="170" fontId="0" fillId="0" borderId="0" xfId="0" applyNumberFormat="1" applyAlignment="1" applyProtection="1">
      <alignment/>
      <protection/>
    </xf>
    <xf numFmtId="170" fontId="0" fillId="0" borderId="0" xfId="0" applyNumberFormat="1" applyFont="1" applyFill="1" applyBorder="1" applyAlignment="1" applyProtection="1">
      <alignment/>
      <protection/>
    </xf>
    <xf numFmtId="170" fontId="1" fillId="0" borderId="14" xfId="0" applyNumberFormat="1" applyFont="1" applyFill="1" applyBorder="1" applyAlignment="1" applyProtection="1">
      <alignment horizontal="right" vertical="center"/>
      <protection/>
    </xf>
    <xf numFmtId="170" fontId="1" fillId="0" borderId="14" xfId="0" applyNumberFormat="1" applyFont="1" applyFill="1" applyBorder="1" applyAlignment="1" applyProtection="1">
      <alignment horizontal="right" vertical="center"/>
      <protection hidden="1"/>
    </xf>
    <xf numFmtId="170" fontId="1" fillId="6" borderId="23" xfId="0" applyNumberFormat="1" applyFont="1" applyFill="1" applyBorder="1" applyAlignment="1" applyProtection="1">
      <alignment/>
      <protection/>
    </xf>
    <xf numFmtId="170" fontId="25" fillId="18" borderId="21" xfId="56" applyNumberFormat="1" applyFill="1" applyBorder="1" applyAlignment="1" applyProtection="1">
      <alignment vertical="center"/>
      <protection/>
    </xf>
    <xf numFmtId="170" fontId="1" fillId="0" borderId="14" xfId="0" applyNumberFormat="1" applyFont="1" applyBorder="1" applyAlignment="1" applyProtection="1">
      <alignment horizontal="right" vertical="center"/>
      <protection/>
    </xf>
    <xf numFmtId="170" fontId="34" fillId="0" borderId="14" xfId="0" applyNumberFormat="1" applyFont="1" applyFill="1" applyBorder="1" applyAlignment="1" applyProtection="1">
      <alignment horizontal="right" vertical="center"/>
      <protection/>
    </xf>
    <xf numFmtId="170" fontId="0" fillId="6" borderId="23" xfId="0" applyNumberFormat="1" applyFont="1" applyFill="1" applyBorder="1" applyAlignment="1" applyProtection="1">
      <alignment/>
      <protection/>
    </xf>
    <xf numFmtId="170" fontId="25" fillId="18" borderId="24" xfId="56" applyNumberFormat="1" applyFill="1" applyBorder="1" applyAlignment="1" applyProtection="1">
      <alignment vertical="center"/>
      <protection/>
    </xf>
    <xf numFmtId="170" fontId="1" fillId="0" borderId="14" xfId="0" applyNumberFormat="1" applyFont="1" applyBorder="1" applyAlignment="1" applyProtection="1">
      <alignment horizontal="right" vertical="center"/>
      <protection hidden="1"/>
    </xf>
    <xf numFmtId="0" fontId="25" fillId="18" borderId="0" xfId="56" applyNumberFormat="1" applyFill="1" applyBorder="1" applyAlignment="1" applyProtection="1">
      <alignment vertical="center"/>
      <protection/>
    </xf>
    <xf numFmtId="0" fontId="44" fillId="0" borderId="0" xfId="68" applyFont="1" applyFill="1" applyAlignment="1" applyProtection="1">
      <alignment horizontal="left" vertical="center"/>
      <protection/>
    </xf>
    <xf numFmtId="0" fontId="44" fillId="0" borderId="0" xfId="68" applyFont="1" applyFill="1" applyBorder="1" applyAlignment="1" applyProtection="1">
      <alignment horizontal="left" vertical="center"/>
      <protection/>
    </xf>
    <xf numFmtId="0" fontId="40" fillId="0" borderId="0" xfId="68" applyFont="1" applyFill="1" applyBorder="1" applyAlignment="1" applyProtection="1">
      <alignment horizontal="left" vertical="center"/>
      <protection/>
    </xf>
    <xf numFmtId="0" fontId="44" fillId="0" borderId="0" xfId="68" applyFont="1" applyFill="1" applyBorder="1" applyAlignment="1" applyProtection="1">
      <alignment horizontal="left" vertical="center"/>
      <protection/>
    </xf>
    <xf numFmtId="0" fontId="44" fillId="0" borderId="0" xfId="68" applyFont="1" applyAlignment="1" applyProtection="1">
      <alignment horizontal="left" vertical="center"/>
      <protection hidden="1"/>
    </xf>
    <xf numFmtId="3" fontId="1" fillId="0" borderId="14" xfId="0" applyNumberFormat="1" applyFont="1" applyBorder="1" applyAlignment="1" applyProtection="1">
      <alignment horizontal="left" vertical="center"/>
      <protection hidden="1"/>
    </xf>
    <xf numFmtId="177" fontId="1" fillId="0" borderId="14" xfId="0" applyNumberFormat="1" applyFont="1" applyBorder="1" applyAlignment="1" applyProtection="1">
      <alignment vertical="center"/>
      <protection hidden="1"/>
    </xf>
    <xf numFmtId="3" fontId="1" fillId="0" borderId="14" xfId="0" applyNumberFormat="1" applyFont="1" applyBorder="1" applyAlignment="1" applyProtection="1">
      <alignment horizontal="left" vertical="center" wrapText="1"/>
      <protection hidden="1"/>
    </xf>
    <xf numFmtId="3" fontId="1" fillId="0" borderId="0" xfId="0" applyNumberFormat="1" applyFont="1" applyFill="1" applyAlignment="1" applyProtection="1">
      <alignment horizontal="center" vertical="center"/>
      <protection hidden="1"/>
    </xf>
    <xf numFmtId="0" fontId="37" fillId="0" borderId="0" xfId="0" applyFont="1" applyAlignment="1" applyProtection="1">
      <alignment horizontal="center" vertical="center"/>
      <protection locked="0"/>
    </xf>
    <xf numFmtId="0" fontId="37" fillId="16" borderId="0" xfId="0" applyFont="1" applyFill="1" applyAlignment="1" applyProtection="1">
      <alignment horizontal="center" vertical="center"/>
      <protection locked="0"/>
    </xf>
    <xf numFmtId="0" fontId="40" fillId="0" borderId="0" xfId="0" applyFont="1" applyFill="1" applyBorder="1" applyAlignment="1" applyProtection="1">
      <alignment horizontal="left" vertical="center"/>
      <protection/>
    </xf>
    <xf numFmtId="0" fontId="41" fillId="0" borderId="0" xfId="0" applyFont="1" applyFill="1" applyBorder="1" applyAlignment="1" applyProtection="1">
      <alignment horizontal="left" vertical="center"/>
      <protection/>
    </xf>
    <xf numFmtId="0" fontId="40" fillId="0" borderId="0" xfId="0" applyFont="1" applyFill="1" applyBorder="1" applyAlignment="1" applyProtection="1">
      <alignment horizontal="left" vertical="center"/>
      <protection/>
    </xf>
    <xf numFmtId="0" fontId="0" fillId="0" borderId="0" xfId="0" applyAlignment="1" applyProtection="1">
      <alignment horizontal="left" vertical="center"/>
      <protection/>
    </xf>
    <xf numFmtId="0" fontId="23" fillId="0" borderId="0" xfId="0" applyFont="1" applyBorder="1" applyAlignment="1" applyProtection="1">
      <alignment vertical="center"/>
      <protection/>
    </xf>
    <xf numFmtId="0" fontId="0" fillId="0" borderId="0" xfId="0" applyBorder="1" applyAlignment="1" applyProtection="1">
      <alignment/>
      <protection/>
    </xf>
    <xf numFmtId="2" fontId="0" fillId="0" borderId="0" xfId="0" applyNumberFormat="1" applyBorder="1" applyAlignment="1" applyProtection="1">
      <alignment/>
      <protection/>
    </xf>
    <xf numFmtId="167" fontId="0" fillId="0" borderId="0" xfId="0" applyNumberFormat="1" applyBorder="1" applyAlignment="1" applyProtection="1">
      <alignment/>
      <protection/>
    </xf>
    <xf numFmtId="0" fontId="24" fillId="0" borderId="0" xfId="0" applyFont="1" applyBorder="1" applyAlignment="1" applyProtection="1">
      <alignment horizontal="right"/>
      <protection/>
    </xf>
    <xf numFmtId="0" fontId="20" fillId="21" borderId="21" xfId="0" applyFont="1" applyFill="1" applyBorder="1" applyAlignment="1" applyProtection="1">
      <alignment horizontal="left"/>
      <protection/>
    </xf>
    <xf numFmtId="2" fontId="20" fillId="21" borderId="21" xfId="0" applyNumberFormat="1" applyFont="1" applyFill="1" applyBorder="1" applyAlignment="1" applyProtection="1">
      <alignment horizontal="right"/>
      <protection/>
    </xf>
    <xf numFmtId="0" fontId="20" fillId="21" borderId="21" xfId="0" applyFont="1" applyFill="1" applyBorder="1" applyAlignment="1" applyProtection="1">
      <alignment horizontal="right"/>
      <protection/>
    </xf>
    <xf numFmtId="0" fontId="20" fillId="21" borderId="0" xfId="0" applyFont="1" applyFill="1" applyAlignment="1" applyProtection="1">
      <alignment horizontal="left"/>
      <protection/>
    </xf>
    <xf numFmtId="2" fontId="20" fillId="21" borderId="0" xfId="0" applyNumberFormat="1" applyFont="1" applyFill="1" applyAlignment="1" applyProtection="1">
      <alignment horizontal="right"/>
      <protection/>
    </xf>
    <xf numFmtId="0" fontId="20" fillId="21" borderId="0" xfId="0" applyFont="1" applyFill="1" applyAlignment="1" applyProtection="1">
      <alignment horizontal="right"/>
      <protection/>
    </xf>
    <xf numFmtId="2" fontId="1" fillId="0" borderId="14" xfId="0" applyNumberFormat="1" applyFont="1" applyBorder="1" applyAlignment="1" applyProtection="1">
      <alignment horizontal="right" vertical="center"/>
      <protection/>
    </xf>
    <xf numFmtId="0" fontId="0" fillId="0" borderId="0" xfId="68" applyFont="1" applyProtection="1">
      <alignment/>
      <protection/>
    </xf>
    <xf numFmtId="167" fontId="0" fillId="0" borderId="0" xfId="0" applyNumberFormat="1" applyAlignment="1" applyProtection="1">
      <alignment/>
      <protection/>
    </xf>
    <xf numFmtId="3" fontId="0" fillId="0" borderId="0" xfId="0" applyNumberFormat="1" applyAlignment="1" applyProtection="1">
      <alignment/>
      <protection/>
    </xf>
    <xf numFmtId="2" fontId="0" fillId="6" borderId="23" xfId="0" applyNumberFormat="1" applyFill="1" applyBorder="1" applyAlignment="1" applyProtection="1">
      <alignment/>
      <protection/>
    </xf>
    <xf numFmtId="167" fontId="0" fillId="6" borderId="23" xfId="0" applyNumberFormat="1" applyFill="1" applyBorder="1" applyAlignment="1" applyProtection="1">
      <alignment/>
      <protection/>
    </xf>
    <xf numFmtId="0" fontId="20" fillId="0" borderId="0" xfId="68" applyFont="1" applyFill="1" applyBorder="1" applyAlignment="1" applyProtection="1">
      <alignment vertical="center" wrapText="1"/>
      <protection/>
    </xf>
    <xf numFmtId="2" fontId="0" fillId="0" borderId="0" xfId="0" applyNumberFormat="1" applyFill="1" applyBorder="1" applyAlignment="1" applyProtection="1">
      <alignment/>
      <protection/>
    </xf>
    <xf numFmtId="167" fontId="0" fillId="0" borderId="0" xfId="0" applyNumberFormat="1" applyFill="1" applyBorder="1" applyAlignment="1" applyProtection="1">
      <alignment/>
      <protection/>
    </xf>
    <xf numFmtId="176" fontId="1" fillId="0" borderId="0" xfId="0" applyNumberFormat="1" applyFont="1" applyFill="1" applyBorder="1" applyAlignment="1" applyProtection="1">
      <alignment/>
      <protection/>
    </xf>
    <xf numFmtId="0" fontId="44" fillId="0" borderId="0" xfId="68" applyFont="1" applyAlignment="1" applyProtection="1">
      <alignment horizontal="left" vertical="center"/>
      <protection/>
    </xf>
    <xf numFmtId="3" fontId="1" fillId="0" borderId="0" xfId="0" applyNumberFormat="1" applyFont="1" applyFill="1" applyAlignment="1" applyProtection="1">
      <alignment horizontal="center" vertical="center"/>
      <protection/>
    </xf>
    <xf numFmtId="0" fontId="40" fillId="0" borderId="0" xfId="0" applyFont="1" applyAlignment="1" applyProtection="1">
      <alignment vertical="center"/>
      <protection/>
    </xf>
    <xf numFmtId="3" fontId="34" fillId="0" borderId="14" xfId="0" applyNumberFormat="1" applyFont="1" applyBorder="1" applyAlignment="1" applyProtection="1">
      <alignment horizontal="left" vertical="center" wrapText="1"/>
      <protection/>
    </xf>
    <xf numFmtId="3" fontId="34" fillId="0" borderId="14" xfId="0" applyNumberFormat="1" applyFont="1" applyBorder="1" applyAlignment="1" applyProtection="1">
      <alignment horizontal="left" vertical="center"/>
      <protection/>
    </xf>
    <xf numFmtId="170" fontId="34" fillId="0" borderId="14" xfId="0" applyNumberFormat="1" applyFont="1" applyBorder="1" applyAlignment="1" applyProtection="1">
      <alignment horizontal="right" vertical="center"/>
      <protection/>
    </xf>
    <xf numFmtId="177" fontId="34" fillId="0" borderId="14" xfId="0" applyNumberFormat="1" applyFont="1" applyBorder="1" applyAlignment="1" applyProtection="1">
      <alignment vertical="center"/>
      <protection/>
    </xf>
    <xf numFmtId="0" fontId="0" fillId="0" borderId="26" xfId="68" applyFont="1" applyBorder="1" applyAlignment="1" applyProtection="1">
      <alignment vertical="center" wrapText="1"/>
      <protection/>
    </xf>
    <xf numFmtId="0" fontId="44" fillId="16" borderId="0" xfId="68" applyFont="1" applyFill="1" applyAlignment="1" applyProtection="1">
      <alignment horizontal="left" vertical="center"/>
      <protection/>
    </xf>
    <xf numFmtId="170" fontId="0" fillId="6" borderId="23" xfId="0" applyNumberFormat="1" applyFill="1" applyBorder="1" applyAlignment="1" applyProtection="1">
      <alignment/>
      <protection/>
    </xf>
    <xf numFmtId="0" fontId="0" fillId="0" borderId="0" xfId="68" applyFont="1" applyAlignment="1" applyProtection="1">
      <alignment vertical="center" wrapText="1"/>
      <protection/>
    </xf>
    <xf numFmtId="3" fontId="1" fillId="0" borderId="0" xfId="0" applyNumberFormat="1" applyFont="1" applyAlignment="1" applyProtection="1">
      <alignment horizontal="left" vertical="center"/>
      <protection/>
    </xf>
    <xf numFmtId="177" fontId="1" fillId="0" borderId="0" xfId="0" applyNumberFormat="1" applyFont="1" applyAlignment="1" applyProtection="1">
      <alignment vertical="center"/>
      <protection/>
    </xf>
    <xf numFmtId="0" fontId="26" fillId="0" borderId="0" xfId="0" applyFont="1" applyFill="1" applyAlignment="1" applyProtection="1">
      <alignment horizontal="center" vertical="center"/>
      <protection/>
    </xf>
    <xf numFmtId="0" fontId="40" fillId="0" borderId="0" xfId="0" applyFont="1" applyFill="1" applyAlignment="1" applyProtection="1">
      <alignment horizontal="left" vertical="center"/>
      <protection/>
    </xf>
    <xf numFmtId="0" fontId="37" fillId="0" borderId="0" xfId="0" applyFont="1" applyFill="1" applyAlignment="1" applyProtection="1">
      <alignment horizontal="center" vertical="center"/>
      <protection locked="0"/>
    </xf>
    <xf numFmtId="3" fontId="48" fillId="0" borderId="0" xfId="0" applyNumberFormat="1" applyFont="1" applyFill="1" applyBorder="1" applyAlignment="1" applyProtection="1">
      <alignment horizontal="center" vertical="center"/>
      <protection/>
    </xf>
    <xf numFmtId="0" fontId="42" fillId="0" borderId="0" xfId="68" applyFont="1" applyFill="1" applyBorder="1" applyAlignment="1" applyProtection="1">
      <alignment horizontal="left" vertical="center"/>
      <protection/>
    </xf>
    <xf numFmtId="0" fontId="39" fillId="0" borderId="0" xfId="0" applyFont="1" applyFill="1" applyAlignment="1" applyProtection="1">
      <alignment horizontal="center" vertical="center"/>
      <protection locked="0"/>
    </xf>
    <xf numFmtId="0" fontId="40" fillId="0" borderId="0" xfId="0" applyFont="1" applyFill="1" applyAlignment="1" applyProtection="1">
      <alignment vertical="center"/>
      <protection/>
    </xf>
    <xf numFmtId="0" fontId="0" fillId="0" borderId="0" xfId="0" applyFill="1" applyAlignment="1" applyProtection="1">
      <alignment horizontal="center"/>
      <protection/>
    </xf>
    <xf numFmtId="0" fontId="44" fillId="0" borderId="0" xfId="68" applyFont="1" applyFill="1" applyAlignment="1" applyProtection="1">
      <alignment vertical="center"/>
      <protection/>
    </xf>
    <xf numFmtId="3" fontId="34" fillId="0" borderId="0" xfId="0" applyNumberFormat="1" applyFont="1" applyFill="1" applyAlignment="1" applyProtection="1">
      <alignment horizontal="center" vertical="center"/>
      <protection/>
    </xf>
    <xf numFmtId="0" fontId="26" fillId="0" borderId="0" xfId="0" applyFont="1" applyFill="1" applyAlignment="1" applyProtection="1">
      <alignment horizontal="center" vertical="center"/>
      <protection/>
    </xf>
    <xf numFmtId="3" fontId="1" fillId="0" borderId="0" xfId="0" applyNumberFormat="1" applyFont="1" applyBorder="1" applyAlignment="1" applyProtection="1">
      <alignment horizontal="left" vertical="center" wrapText="1"/>
      <protection/>
    </xf>
    <xf numFmtId="3" fontId="1" fillId="0" borderId="0" xfId="0" applyNumberFormat="1" applyFont="1" applyBorder="1" applyAlignment="1" applyProtection="1">
      <alignment horizontal="left" vertical="center"/>
      <protection/>
    </xf>
    <xf numFmtId="2" fontId="1" fillId="0" borderId="0" xfId="0" applyNumberFormat="1" applyFont="1" applyBorder="1" applyAlignment="1" applyProtection="1">
      <alignment horizontal="right" vertical="center"/>
      <protection/>
    </xf>
    <xf numFmtId="3" fontId="1" fillId="0" borderId="0" xfId="0" applyNumberFormat="1" applyFont="1" applyAlignment="1" applyProtection="1">
      <alignment horizontal="center" vertical="center"/>
      <protection/>
    </xf>
    <xf numFmtId="0" fontId="44" fillId="16" borderId="0" xfId="68" applyFont="1" applyFill="1" applyBorder="1" applyAlignment="1" applyProtection="1">
      <alignment horizontal="left" vertical="center"/>
      <protection/>
    </xf>
    <xf numFmtId="0" fontId="20" fillId="0" borderId="0" xfId="0" applyFont="1" applyAlignment="1" applyProtection="1">
      <alignment/>
      <protection/>
    </xf>
    <xf numFmtId="0" fontId="29" fillId="0" borderId="0" xfId="0" applyFont="1" applyAlignment="1" applyProtection="1">
      <alignment/>
      <protection/>
    </xf>
    <xf numFmtId="3" fontId="33" fillId="0" borderId="0" xfId="69" applyNumberFormat="1" applyFont="1" applyFill="1" applyBorder="1" applyAlignment="1" applyProtection="1">
      <alignment horizontal="left" vertical="center"/>
      <protection/>
    </xf>
    <xf numFmtId="0" fontId="37" fillId="0" borderId="0" xfId="0" applyFont="1" applyAlignment="1" applyProtection="1">
      <alignment horizontal="left" vertical="center"/>
      <protection locked="0"/>
    </xf>
    <xf numFmtId="0" fontId="1" fillId="0" borderId="0" xfId="69" applyFill="1" applyProtection="1">
      <alignment/>
      <protection locked="0"/>
    </xf>
    <xf numFmtId="0" fontId="33" fillId="0" borderId="0" xfId="0" applyFont="1" applyFill="1" applyAlignment="1" applyProtection="1">
      <alignment/>
      <protection/>
    </xf>
    <xf numFmtId="0" fontId="33" fillId="0" borderId="0" xfId="0" applyFont="1" applyFill="1" applyAlignment="1">
      <alignment/>
    </xf>
    <xf numFmtId="0" fontId="33" fillId="0" borderId="0" xfId="69" applyFont="1" applyFill="1" applyAlignment="1" applyProtection="1">
      <alignment horizontal="center"/>
      <protection/>
    </xf>
    <xf numFmtId="0" fontId="0" fillId="0" borderId="0" xfId="0" applyFill="1" applyAlignment="1" applyProtection="1">
      <alignment/>
      <protection/>
    </xf>
    <xf numFmtId="0" fontId="1" fillId="0" borderId="0" xfId="69" applyFill="1" applyAlignment="1" applyProtection="1">
      <alignment horizontal="center"/>
      <protection/>
    </xf>
    <xf numFmtId="0" fontId="1" fillId="0" borderId="0" xfId="69" applyFont="1" applyFill="1" applyAlignment="1" applyProtection="1">
      <alignment horizontal="center"/>
      <protection/>
    </xf>
    <xf numFmtId="0" fontId="0" fillId="0" borderId="0" xfId="0" applyFont="1" applyFill="1" applyAlignment="1" applyProtection="1">
      <alignment/>
      <protection/>
    </xf>
    <xf numFmtId="0" fontId="0" fillId="0" borderId="0" xfId="0" applyFill="1" applyAlignment="1" applyProtection="1">
      <alignment/>
      <protection locked="0"/>
    </xf>
    <xf numFmtId="0" fontId="21" fillId="0" borderId="27" xfId="0" applyFont="1" applyBorder="1" applyAlignment="1" applyProtection="1">
      <alignment vertical="center"/>
      <protection/>
    </xf>
    <xf numFmtId="0" fontId="0" fillId="0" borderId="28" xfId="0" applyFont="1" applyBorder="1" applyAlignment="1" applyProtection="1">
      <alignment/>
      <protection/>
    </xf>
    <xf numFmtId="170" fontId="0" fillId="0" borderId="28" xfId="0" applyNumberFormat="1" applyFont="1" applyBorder="1" applyAlignment="1" applyProtection="1">
      <alignment/>
      <protection/>
    </xf>
    <xf numFmtId="167" fontId="0" fillId="0" borderId="28" xfId="0" applyNumberFormat="1" applyFont="1" applyBorder="1" applyAlignment="1" applyProtection="1">
      <alignment/>
      <protection/>
    </xf>
    <xf numFmtId="0" fontId="21" fillId="0" borderId="29" xfId="0" applyFont="1" applyBorder="1" applyAlignment="1" applyProtection="1">
      <alignment horizontal="right"/>
      <protection/>
    </xf>
    <xf numFmtId="0" fontId="19" fillId="0" borderId="25" xfId="0" applyFont="1" applyBorder="1" applyAlignment="1" applyProtection="1">
      <alignment horizontal="left"/>
      <protection locked="0"/>
    </xf>
    <xf numFmtId="0" fontId="40" fillId="0" borderId="0" xfId="0" applyFont="1" applyAlignment="1" applyProtection="1">
      <alignment horizontal="left"/>
      <protection locked="0"/>
    </xf>
    <xf numFmtId="0" fontId="41" fillId="0" borderId="0" xfId="0" applyFont="1" applyAlignment="1" applyProtection="1">
      <alignment horizontal="left"/>
      <protection locked="0"/>
    </xf>
    <xf numFmtId="0" fontId="0" fillId="0" borderId="0" xfId="0" applyFont="1" applyAlignment="1" applyProtection="1">
      <alignment horizontal="left"/>
      <protection locked="0"/>
    </xf>
    <xf numFmtId="0" fontId="39" fillId="0" borderId="0" xfId="0" applyFont="1" applyFill="1" applyAlignment="1" applyProtection="1">
      <alignment horizontal="left" vertical="center"/>
      <protection locked="0"/>
    </xf>
    <xf numFmtId="0" fontId="37" fillId="0" borderId="0" xfId="0" applyFont="1" applyFill="1" applyAlignment="1" applyProtection="1">
      <alignment horizontal="left" vertical="center"/>
      <protection locked="0"/>
    </xf>
    <xf numFmtId="177" fontId="40" fillId="0" borderId="0" xfId="0" applyNumberFormat="1" applyFont="1" applyAlignment="1" applyProtection="1">
      <alignment horizontal="left"/>
      <protection locked="0"/>
    </xf>
    <xf numFmtId="0" fontId="0" fillId="0" borderId="0" xfId="0" applyAlignment="1" applyProtection="1">
      <alignment horizontal="left"/>
      <protection locked="0"/>
    </xf>
    <xf numFmtId="9" fontId="0" fillId="0" borderId="0" xfId="73" applyAlignment="1" applyProtection="1">
      <alignment horizontal="left"/>
      <protection locked="0"/>
    </xf>
    <xf numFmtId="170" fontId="46" fillId="0" borderId="25" xfId="0" applyNumberFormat="1" applyFont="1" applyBorder="1" applyAlignment="1" applyProtection="1">
      <alignment horizontal="left" vertical="center" wrapText="1"/>
      <protection/>
    </xf>
    <xf numFmtId="0" fontId="61" fillId="0" borderId="9" xfId="0" applyFont="1" applyBorder="1" applyAlignment="1" applyProtection="1">
      <alignment vertical="center" wrapText="1"/>
      <protection/>
    </xf>
    <xf numFmtId="3" fontId="60" fillId="0" borderId="14" xfId="0" applyNumberFormat="1" applyFont="1" applyFill="1" applyBorder="1" applyAlignment="1" applyProtection="1">
      <alignment horizontal="left" vertical="center" wrapText="1"/>
      <protection/>
    </xf>
    <xf numFmtId="3" fontId="60" fillId="0" borderId="14" xfId="0" applyNumberFormat="1" applyFont="1" applyBorder="1" applyAlignment="1" applyProtection="1">
      <alignment horizontal="left" vertical="center" wrapText="1"/>
      <protection/>
    </xf>
    <xf numFmtId="0" fontId="44" fillId="22" borderId="0" xfId="68" applyFont="1" applyFill="1" applyBorder="1" applyAlignment="1" applyProtection="1">
      <alignment horizontal="left" vertical="center"/>
      <protection/>
    </xf>
    <xf numFmtId="170" fontId="60" fillId="0" borderId="14" xfId="0" applyNumberFormat="1" applyFont="1" applyFill="1" applyBorder="1" applyAlignment="1" applyProtection="1">
      <alignment horizontal="right" vertical="center"/>
      <protection/>
    </xf>
    <xf numFmtId="0" fontId="0" fillId="0" borderId="0" xfId="0" applyAlignment="1" applyProtection="1">
      <alignment wrapText="1"/>
      <protection locked="0"/>
    </xf>
    <xf numFmtId="180" fontId="1" fillId="20" borderId="14" xfId="0" applyNumberFormat="1" applyFont="1" applyFill="1" applyBorder="1" applyAlignment="1" applyProtection="1">
      <alignment vertical="center"/>
      <protection locked="0"/>
    </xf>
    <xf numFmtId="177" fontId="1" fillId="22" borderId="14" xfId="0" applyNumberFormat="1" applyFont="1" applyFill="1" applyBorder="1" applyAlignment="1" applyProtection="1">
      <alignment vertical="center"/>
      <protection/>
    </xf>
    <xf numFmtId="177" fontId="1" fillId="20" borderId="14" xfId="0" applyNumberFormat="1" applyFont="1" applyFill="1" applyBorder="1" applyAlignment="1" applyProtection="1">
      <alignment vertical="center"/>
      <protection locked="0"/>
    </xf>
    <xf numFmtId="185" fontId="62" fillId="0" borderId="0" xfId="54" applyFont="1" applyAlignment="1" applyProtection="1">
      <alignment horizontal="center"/>
      <protection/>
    </xf>
    <xf numFmtId="185" fontId="62" fillId="0" borderId="0" xfId="54" applyFont="1" applyProtection="1">
      <alignment/>
      <protection/>
    </xf>
    <xf numFmtId="185" fontId="63" fillId="0" borderId="30" xfId="54" applyFont="1" applyBorder="1" applyProtection="1">
      <alignment/>
      <protection/>
    </xf>
    <xf numFmtId="185" fontId="64" fillId="0" borderId="0" xfId="54" applyFont="1" applyProtection="1">
      <alignment/>
      <protection/>
    </xf>
    <xf numFmtId="190" fontId="62" fillId="0" borderId="31" xfId="54" applyNumberFormat="1" applyFont="1" applyBorder="1" applyProtection="1">
      <alignment/>
      <protection/>
    </xf>
    <xf numFmtId="177" fontId="33" fillId="0" borderId="31" xfId="0" applyNumberFormat="1" applyFont="1" applyFill="1" applyBorder="1" applyAlignment="1" applyProtection="1">
      <alignment vertical="center"/>
      <protection/>
    </xf>
    <xf numFmtId="186" fontId="62" fillId="0" borderId="0" xfId="54" applyNumberFormat="1" applyFont="1" applyProtection="1">
      <alignment/>
      <protection/>
    </xf>
    <xf numFmtId="190" fontId="64" fillId="0" borderId="0" xfId="54" applyNumberFormat="1" applyFont="1" applyProtection="1">
      <alignment/>
      <protection/>
    </xf>
    <xf numFmtId="186" fontId="64" fillId="0" borderId="0" xfId="54" applyNumberFormat="1" applyFont="1" applyProtection="1">
      <alignment/>
      <protection/>
    </xf>
    <xf numFmtId="188" fontId="64" fillId="0" borderId="0" xfId="55" applyFont="1" applyProtection="1">
      <alignment/>
      <protection/>
    </xf>
    <xf numFmtId="185" fontId="65" fillId="0" borderId="0" xfId="54" applyFont="1" applyAlignment="1" applyProtection="1">
      <alignment horizontal="center"/>
      <protection/>
    </xf>
    <xf numFmtId="185" fontId="66" fillId="0" borderId="0" xfId="54" applyFont="1" applyProtection="1">
      <alignment/>
      <protection/>
    </xf>
    <xf numFmtId="188" fontId="66" fillId="0" borderId="0" xfId="55" applyFont="1" applyProtection="1">
      <alignment/>
      <protection/>
    </xf>
    <xf numFmtId="186" fontId="66" fillId="0" borderId="0" xfId="54" applyNumberFormat="1" applyFont="1" applyProtection="1">
      <alignment/>
      <protection/>
    </xf>
    <xf numFmtId="185" fontId="60" fillId="0" borderId="0" xfId="54" applyAlignment="1" applyProtection="1">
      <alignment horizontal="center"/>
      <protection/>
    </xf>
    <xf numFmtId="166" fontId="1" fillId="20" borderId="14" xfId="0" applyNumberFormat="1" applyFont="1" applyFill="1" applyBorder="1" applyAlignment="1" applyProtection="1">
      <alignment vertical="center"/>
      <protection locked="0"/>
    </xf>
    <xf numFmtId="3" fontId="1" fillId="0" borderId="0" xfId="0" applyNumberFormat="1" applyFont="1" applyBorder="1" applyAlignment="1" applyProtection="1">
      <alignment horizontal="left" vertical="center"/>
      <protection hidden="1"/>
    </xf>
    <xf numFmtId="170" fontId="1" fillId="0" borderId="0" xfId="0" applyNumberFormat="1" applyFont="1" applyBorder="1" applyAlignment="1" applyProtection="1">
      <alignment horizontal="right" vertical="center"/>
      <protection hidden="1"/>
    </xf>
    <xf numFmtId="177" fontId="1" fillId="20" borderId="0" xfId="0" applyNumberFormat="1" applyFont="1" applyFill="1" applyBorder="1" applyAlignment="1" applyProtection="1">
      <alignment vertical="center"/>
      <protection locked="0"/>
    </xf>
    <xf numFmtId="0" fontId="33" fillId="0" borderId="0" xfId="0" applyFont="1" applyAlignment="1">
      <alignment/>
    </xf>
    <xf numFmtId="0" fontId="0" fillId="0" borderId="0" xfId="68" applyNumberFormat="1" applyFont="1" applyFill="1" applyBorder="1" applyAlignment="1" applyProtection="1">
      <alignment vertical="center"/>
      <protection/>
    </xf>
    <xf numFmtId="0" fontId="0" fillId="0" borderId="0" xfId="68" applyFont="1" applyFill="1" applyAlignment="1" applyProtection="1">
      <alignment vertical="center"/>
      <protection/>
    </xf>
    <xf numFmtId="177" fontId="1" fillId="20" borderId="31" xfId="0" applyNumberFormat="1" applyFont="1" applyFill="1" applyBorder="1" applyAlignment="1" applyProtection="1">
      <alignment vertical="center"/>
      <protection locked="0"/>
    </xf>
    <xf numFmtId="177" fontId="33" fillId="0" borderId="0" xfId="0" applyNumberFormat="1" applyFont="1" applyAlignment="1">
      <alignment/>
    </xf>
    <xf numFmtId="9" fontId="33" fillId="0" borderId="31" xfId="73" applyFont="1" applyFill="1" applyBorder="1" applyAlignment="1" applyProtection="1">
      <alignment/>
      <protection/>
    </xf>
    <xf numFmtId="177" fontId="30" fillId="6" borderId="18" xfId="0" applyNumberFormat="1" applyFont="1" applyFill="1" applyBorder="1" applyAlignment="1" applyProtection="1">
      <alignment/>
      <protection/>
    </xf>
    <xf numFmtId="176" fontId="30" fillId="6" borderId="18" xfId="0" applyNumberFormat="1" applyFont="1" applyFill="1" applyBorder="1" applyAlignment="1" applyProtection="1">
      <alignment/>
      <protection/>
    </xf>
    <xf numFmtId="180" fontId="20" fillId="0" borderId="14" xfId="0" applyNumberFormat="1" applyFont="1" applyBorder="1" applyAlignment="1" applyProtection="1">
      <alignment/>
      <protection/>
    </xf>
    <xf numFmtId="0" fontId="0" fillId="0" borderId="0" xfId="0" applyFont="1" applyBorder="1" applyAlignment="1" applyProtection="1">
      <alignment horizontal="right" vertical="center"/>
      <protection/>
    </xf>
    <xf numFmtId="0" fontId="20" fillId="0" borderId="0" xfId="0" applyFont="1" applyBorder="1" applyAlignment="1" applyProtection="1">
      <alignment horizontal="right" vertical="center"/>
      <protection/>
    </xf>
    <xf numFmtId="0" fontId="0" fillId="0" borderId="0" xfId="68" applyFont="1" applyFill="1" applyBorder="1" applyAlignment="1" applyProtection="1">
      <alignment horizontal="right" vertical="center"/>
      <protection/>
    </xf>
    <xf numFmtId="0" fontId="1" fillId="0" borderId="0" xfId="68" applyFont="1" applyAlignment="1" applyProtection="1">
      <alignment horizontal="right" vertical="center"/>
      <protection/>
    </xf>
    <xf numFmtId="0" fontId="0" fillId="0" borderId="0" xfId="0" applyAlignment="1" applyProtection="1">
      <alignment horizontal="right" vertical="center"/>
      <protection/>
    </xf>
    <xf numFmtId="0" fontId="29" fillId="0" borderId="0" xfId="68" applyFont="1" applyFill="1" applyBorder="1" applyAlignment="1" applyProtection="1">
      <alignment horizontal="right" vertical="center"/>
      <protection/>
    </xf>
    <xf numFmtId="0" fontId="1" fillId="0" borderId="0" xfId="68" applyFont="1" applyFill="1" applyBorder="1" applyAlignment="1" applyProtection="1">
      <alignment horizontal="right" vertical="center"/>
      <protection/>
    </xf>
    <xf numFmtId="177" fontId="0" fillId="0" borderId="0" xfId="0" applyNumberFormat="1" applyFont="1" applyAlignment="1" applyProtection="1">
      <alignment/>
      <protection/>
    </xf>
    <xf numFmtId="183" fontId="20" fillId="0" borderId="0" xfId="0" applyNumberFormat="1" applyFont="1" applyAlignment="1">
      <alignment/>
    </xf>
    <xf numFmtId="189" fontId="60" fillId="0" borderId="0" xfId="54" applyNumberFormat="1" applyAlignment="1" applyProtection="1">
      <alignment horizontal="left" vertical="center"/>
      <protection/>
    </xf>
    <xf numFmtId="0" fontId="19" fillId="0" borderId="25" xfId="0" applyFont="1" applyBorder="1" applyAlignment="1" applyProtection="1">
      <alignment horizontal="right" wrapText="1"/>
      <protection locked="0"/>
    </xf>
    <xf numFmtId="0" fontId="38" fillId="0" borderId="0" xfId="0" applyFont="1" applyAlignment="1" applyProtection="1">
      <alignment horizontal="center" vertical="center"/>
      <protection locked="0"/>
    </xf>
    <xf numFmtId="166" fontId="37" fillId="0" borderId="0" xfId="0" applyNumberFormat="1" applyFont="1" applyAlignment="1" applyProtection="1">
      <alignment horizontal="center" vertical="center"/>
      <protection locked="0"/>
    </xf>
    <xf numFmtId="9" fontId="37" fillId="0" borderId="0" xfId="0" applyNumberFormat="1" applyFont="1" applyAlignment="1" applyProtection="1">
      <alignment horizontal="center" vertical="center"/>
      <protection locked="0"/>
    </xf>
    <xf numFmtId="167" fontId="37" fillId="0" borderId="0" xfId="0" applyNumberFormat="1" applyFont="1" applyFill="1" applyBorder="1" applyAlignment="1" applyProtection="1">
      <alignment horizontal="center" vertical="center"/>
      <protection locked="0"/>
    </xf>
    <xf numFmtId="0" fontId="37" fillId="22" borderId="0" xfId="0" applyFont="1" applyFill="1" applyAlignment="1" applyProtection="1">
      <alignment horizontal="center" vertical="center"/>
      <protection hidden="1" locked="0"/>
    </xf>
    <xf numFmtId="0" fontId="37" fillId="0" borderId="0" xfId="0" applyFont="1" applyAlignment="1" applyProtection="1">
      <alignment horizontal="center" vertical="center"/>
      <protection hidden="1" locked="0"/>
    </xf>
    <xf numFmtId="0" fontId="51" fillId="0" borderId="0" xfId="0" applyFont="1" applyAlignment="1" applyProtection="1">
      <alignment/>
      <protection locked="0"/>
    </xf>
    <xf numFmtId="0" fontId="51" fillId="0" borderId="0" xfId="0" applyFont="1" applyAlignment="1" applyProtection="1">
      <alignment/>
      <protection/>
    </xf>
    <xf numFmtId="0" fontId="51" fillId="0" borderId="0" xfId="0" applyFont="1" applyAlignment="1" applyProtection="1">
      <alignment/>
      <protection/>
    </xf>
    <xf numFmtId="0" fontId="33" fillId="0" borderId="0" xfId="0" applyFont="1" applyAlignment="1" applyProtection="1">
      <alignment horizontal="center"/>
      <protection/>
    </xf>
    <xf numFmtId="0" fontId="33" fillId="0" borderId="0" xfId="0" applyFont="1" applyAlignment="1" applyProtection="1">
      <alignment/>
      <protection/>
    </xf>
    <xf numFmtId="0" fontId="51" fillId="0" borderId="0" xfId="0" applyFont="1" applyBorder="1" applyAlignment="1" applyProtection="1">
      <alignment/>
      <protection/>
    </xf>
    <xf numFmtId="0" fontId="1" fillId="0" borderId="31" xfId="0" applyFont="1" applyBorder="1" applyAlignment="1" applyProtection="1">
      <alignment horizontal="center"/>
      <protection/>
    </xf>
    <xf numFmtId="0" fontId="30" fillId="0" borderId="31" xfId="0" applyFont="1" applyBorder="1" applyAlignment="1" applyProtection="1">
      <alignment/>
      <protection/>
    </xf>
    <xf numFmtId="0" fontId="1" fillId="0" borderId="31" xfId="0" applyFont="1" applyBorder="1" applyAlignment="1" applyProtection="1">
      <alignment/>
      <protection/>
    </xf>
    <xf numFmtId="0" fontId="47" fillId="0" borderId="31" xfId="0" applyFont="1" applyBorder="1" applyAlignment="1" applyProtection="1">
      <alignment/>
      <protection/>
    </xf>
    <xf numFmtId="0" fontId="1" fillId="0" borderId="31" xfId="0" applyFont="1" applyBorder="1" applyAlignment="1" applyProtection="1">
      <alignment wrapText="1"/>
      <protection/>
    </xf>
    <xf numFmtId="44" fontId="1" fillId="0" borderId="31" xfId="59" applyBorder="1" applyAlignment="1" applyProtection="1">
      <alignment/>
      <protection/>
    </xf>
    <xf numFmtId="4" fontId="1" fillId="0" borderId="31" xfId="0" applyNumberFormat="1" applyFont="1" applyBorder="1" applyAlignment="1" applyProtection="1">
      <alignment/>
      <protection/>
    </xf>
    <xf numFmtId="0" fontId="67" fillId="0" borderId="31" xfId="0" applyFont="1" applyBorder="1" applyAlignment="1" applyProtection="1">
      <alignment/>
      <protection/>
    </xf>
    <xf numFmtId="0" fontId="60" fillId="0" borderId="31" xfId="0" applyFont="1" applyBorder="1" applyAlignment="1" applyProtection="1">
      <alignment wrapText="1"/>
      <protection/>
    </xf>
    <xf numFmtId="0" fontId="1" fillId="0" borderId="0" xfId="0" applyFont="1" applyAlignment="1" applyProtection="1">
      <alignment horizontal="center"/>
      <protection/>
    </xf>
    <xf numFmtId="0" fontId="30" fillId="0" borderId="0" xfId="0" applyFont="1" applyAlignment="1" applyProtection="1">
      <alignment/>
      <protection/>
    </xf>
    <xf numFmtId="0" fontId="1" fillId="0" borderId="0" xfId="0" applyFont="1" applyAlignment="1" applyProtection="1">
      <alignment/>
      <protection/>
    </xf>
    <xf numFmtId="4" fontId="1" fillId="0" borderId="0" xfId="0" applyNumberFormat="1" applyFont="1" applyAlignment="1" applyProtection="1">
      <alignment/>
      <protection/>
    </xf>
    <xf numFmtId="44" fontId="30" fillId="0" borderId="0" xfId="59" applyFont="1" applyAlignment="1" applyProtection="1">
      <alignment/>
      <protection/>
    </xf>
    <xf numFmtId="4" fontId="30" fillId="0" borderId="0" xfId="0" applyNumberFormat="1" applyFont="1" applyAlignment="1" applyProtection="1">
      <alignment/>
      <protection/>
    </xf>
    <xf numFmtId="0" fontId="52" fillId="0" borderId="0" xfId="0" applyFont="1" applyAlignment="1" applyProtection="1">
      <alignment/>
      <protection/>
    </xf>
    <xf numFmtId="4" fontId="52" fillId="0" borderId="0" xfId="0" applyNumberFormat="1" applyFont="1" applyAlignment="1" applyProtection="1">
      <alignment/>
      <protection/>
    </xf>
    <xf numFmtId="185" fontId="62" fillId="0" borderId="31" xfId="54" applyFont="1" applyBorder="1" applyProtection="1">
      <alignment/>
      <protection/>
    </xf>
    <xf numFmtId="177" fontId="1" fillId="22" borderId="31" xfId="0" applyNumberFormat="1" applyFont="1" applyFill="1" applyBorder="1" applyAlignment="1" applyProtection="1">
      <alignment vertical="center"/>
      <protection/>
    </xf>
    <xf numFmtId="177" fontId="33" fillId="0" borderId="31" xfId="0" applyNumberFormat="1" applyFont="1" applyBorder="1" applyAlignment="1" applyProtection="1">
      <alignment vertical="center"/>
      <protection/>
    </xf>
    <xf numFmtId="0" fontId="33" fillId="0" borderId="31" xfId="0" applyFont="1" applyBorder="1" applyAlignment="1" applyProtection="1">
      <alignment horizontal="center"/>
      <protection/>
    </xf>
    <xf numFmtId="185" fontId="64" fillId="0" borderId="31" xfId="54" applyFont="1" applyBorder="1" applyProtection="1">
      <alignment/>
      <protection/>
    </xf>
    <xf numFmtId="188" fontId="64" fillId="0" borderId="31" xfId="55" applyFont="1" applyBorder="1" applyProtection="1">
      <alignment/>
      <protection/>
    </xf>
    <xf numFmtId="4" fontId="33" fillId="0" borderId="0" xfId="0" applyNumberFormat="1" applyFont="1" applyAlignment="1" applyProtection="1">
      <alignment/>
      <protection/>
    </xf>
    <xf numFmtId="0" fontId="50" fillId="0" borderId="0" xfId="0" applyFont="1" applyAlignment="1" applyProtection="1">
      <alignment horizontal="center"/>
      <protection/>
    </xf>
    <xf numFmtId="0" fontId="50" fillId="0" borderId="0" xfId="0" applyFont="1" applyAlignment="1" applyProtection="1">
      <alignment/>
      <protection/>
    </xf>
    <xf numFmtId="4" fontId="50" fillId="0" borderId="0" xfId="0" applyNumberFormat="1" applyFont="1" applyAlignment="1" applyProtection="1">
      <alignment/>
      <protection/>
    </xf>
    <xf numFmtId="0" fontId="33" fillId="0" borderId="31" xfId="0" applyFont="1" applyBorder="1" applyAlignment="1" applyProtection="1">
      <alignment/>
      <protection/>
    </xf>
    <xf numFmtId="44" fontId="30" fillId="0" borderId="31" xfId="59" applyFont="1" applyBorder="1" applyAlignment="1" applyProtection="1">
      <alignment/>
      <protection/>
    </xf>
    <xf numFmtId="0" fontId="50" fillId="0" borderId="31" xfId="0" applyFont="1" applyBorder="1" applyAlignment="1" applyProtection="1">
      <alignment/>
      <protection/>
    </xf>
    <xf numFmtId="10" fontId="0" fillId="20" borderId="31" xfId="73" applyNumberFormat="1" applyFont="1" applyFill="1" applyBorder="1" applyAlignment="1" applyProtection="1">
      <alignment vertical="center"/>
      <protection locked="0"/>
    </xf>
    <xf numFmtId="0" fontId="33" fillId="0" borderId="0" xfId="0" applyFont="1" applyAlignment="1" applyProtection="1">
      <alignment/>
      <protection locked="0"/>
    </xf>
    <xf numFmtId="0" fontId="33" fillId="0" borderId="0" xfId="0" applyFont="1" applyAlignment="1" applyProtection="1">
      <alignment horizontal="center"/>
      <protection locked="0"/>
    </xf>
    <xf numFmtId="4" fontId="33" fillId="0" borderId="0" xfId="0" applyNumberFormat="1" applyFont="1" applyAlignment="1" applyProtection="1">
      <alignment/>
      <protection locked="0"/>
    </xf>
    <xf numFmtId="4" fontId="52" fillId="0" borderId="0" xfId="0" applyNumberFormat="1" applyFont="1" applyAlignment="1" applyProtection="1">
      <alignment/>
      <protection locked="0"/>
    </xf>
    <xf numFmtId="4" fontId="33" fillId="0" borderId="31" xfId="0" applyNumberFormat="1" applyFont="1" applyBorder="1" applyAlignment="1" applyProtection="1">
      <alignment/>
      <protection locked="0"/>
    </xf>
    <xf numFmtId="4" fontId="50" fillId="0" borderId="0" xfId="0" applyNumberFormat="1" applyFont="1" applyAlignment="1" applyProtection="1">
      <alignment/>
      <protection locked="0"/>
    </xf>
    <xf numFmtId="0" fontId="52" fillId="0" borderId="31" xfId="0" applyFont="1" applyBorder="1" applyAlignment="1" applyProtection="1">
      <alignment/>
      <protection locked="0"/>
    </xf>
    <xf numFmtId="4" fontId="52" fillId="0" borderId="31" xfId="0" applyNumberFormat="1" applyFont="1" applyBorder="1" applyAlignment="1" applyProtection="1">
      <alignment/>
      <protection locked="0"/>
    </xf>
    <xf numFmtId="0" fontId="50" fillId="0" borderId="0" xfId="0" applyFont="1" applyAlignment="1" applyProtection="1">
      <alignment/>
      <protection locked="0"/>
    </xf>
    <xf numFmtId="186" fontId="64" fillId="0" borderId="0" xfId="54" applyNumberFormat="1" applyFont="1" applyProtection="1">
      <alignment/>
      <protection locked="0"/>
    </xf>
    <xf numFmtId="185" fontId="62" fillId="0" borderId="0" xfId="54" applyFont="1" applyProtection="1">
      <alignment/>
      <protection locked="0"/>
    </xf>
    <xf numFmtId="186" fontId="62" fillId="0" borderId="0" xfId="54" applyNumberFormat="1" applyFont="1" applyProtection="1">
      <alignment/>
      <protection locked="0"/>
    </xf>
    <xf numFmtId="186" fontId="65" fillId="0" borderId="0" xfId="54" applyNumberFormat="1" applyFont="1" applyProtection="1">
      <alignment/>
      <protection locked="0"/>
    </xf>
    <xf numFmtId="185" fontId="65" fillId="0" borderId="0" xfId="54" applyFont="1" applyProtection="1">
      <alignment/>
      <protection locked="0"/>
    </xf>
    <xf numFmtId="185" fontId="60" fillId="0" borderId="0" xfId="54" applyAlignment="1" applyProtection="1">
      <alignment horizontal="left" vertical="center" wrapText="1"/>
      <protection locked="0"/>
    </xf>
    <xf numFmtId="0" fontId="33" fillId="0" borderId="0" xfId="0" applyFont="1" applyFill="1" applyAlignment="1" applyProtection="1">
      <alignment/>
      <protection locked="0"/>
    </xf>
    <xf numFmtId="185" fontId="60" fillId="0" borderId="0" xfId="54" applyProtection="1">
      <alignment/>
      <protection locked="0"/>
    </xf>
    <xf numFmtId="3" fontId="32" fillId="0" borderId="32" xfId="0" applyNumberFormat="1" applyFont="1" applyBorder="1" applyAlignment="1" applyProtection="1">
      <alignment horizontal="left" vertical="center" wrapText="1"/>
      <protection hidden="1"/>
    </xf>
    <xf numFmtId="3" fontId="32" fillId="19" borderId="21" xfId="0" applyNumberFormat="1" applyFont="1" applyFill="1" applyBorder="1" applyAlignment="1" applyProtection="1">
      <alignment horizontal="left" vertical="center" wrapText="1"/>
      <protection/>
    </xf>
    <xf numFmtId="3" fontId="0" fillId="2" borderId="33" xfId="0" applyNumberFormat="1" applyFont="1" applyFill="1" applyBorder="1" applyAlignment="1" applyProtection="1">
      <alignment horizontal="left" vertical="center" wrapText="1"/>
      <protection/>
    </xf>
    <xf numFmtId="3" fontId="0" fillId="2" borderId="21" xfId="0" applyNumberFormat="1" applyFont="1" applyFill="1" applyBorder="1" applyAlignment="1" applyProtection="1">
      <alignment horizontal="left" vertical="center" wrapText="1"/>
      <protection/>
    </xf>
    <xf numFmtId="3" fontId="0" fillId="2" borderId="34" xfId="0" applyNumberFormat="1" applyFont="1" applyFill="1" applyBorder="1" applyAlignment="1" applyProtection="1">
      <alignment horizontal="left" vertical="center" wrapText="1"/>
      <protection/>
    </xf>
    <xf numFmtId="0" fontId="25" fillId="18" borderId="21" xfId="56" applyNumberFormat="1" applyFill="1" applyBorder="1" applyAlignment="1" applyProtection="1">
      <alignment vertical="center"/>
      <protection/>
    </xf>
    <xf numFmtId="3" fontId="32" fillId="0" borderId="32" xfId="0" applyNumberFormat="1" applyFont="1" applyBorder="1" applyAlignment="1" applyProtection="1">
      <alignment horizontal="left" vertical="center" wrapText="1"/>
      <protection/>
    </xf>
    <xf numFmtId="3" fontId="1" fillId="19" borderId="21" xfId="0" applyNumberFormat="1" applyFont="1" applyFill="1" applyBorder="1" applyAlignment="1" applyProtection="1">
      <alignment horizontal="left" vertical="center" wrapText="1"/>
      <protection/>
    </xf>
    <xf numFmtId="3" fontId="32" fillId="0" borderId="35" xfId="0" applyNumberFormat="1" applyFont="1" applyBorder="1" applyAlignment="1" applyProtection="1">
      <alignment horizontal="left" vertical="center" wrapText="1"/>
      <protection/>
    </xf>
    <xf numFmtId="3" fontId="1" fillId="0" borderId="32" xfId="0" applyNumberFormat="1" applyFont="1" applyBorder="1" applyAlignment="1" applyProtection="1">
      <alignment horizontal="left" vertical="center" wrapText="1"/>
      <protection/>
    </xf>
    <xf numFmtId="0" fontId="22" fillId="0" borderId="36" xfId="0" applyFont="1" applyBorder="1" applyAlignment="1" applyProtection="1">
      <alignment horizontal="center" vertical="center" wrapText="1"/>
      <protection/>
    </xf>
    <xf numFmtId="0" fontId="22" fillId="0" borderId="37" xfId="0" applyFont="1" applyBorder="1" applyAlignment="1" applyProtection="1">
      <alignment horizontal="center" vertical="center" wrapText="1"/>
      <protection/>
    </xf>
    <xf numFmtId="0" fontId="22" fillId="0" borderId="38" xfId="0" applyFont="1" applyBorder="1" applyAlignment="1" applyProtection="1">
      <alignment horizontal="center" vertical="center" wrapText="1"/>
      <protection/>
    </xf>
    <xf numFmtId="176" fontId="27" fillId="0" borderId="23" xfId="0" applyNumberFormat="1" applyFont="1" applyBorder="1" applyAlignment="1" applyProtection="1">
      <alignment horizontal="right"/>
      <protection/>
    </xf>
    <xf numFmtId="176" fontId="27" fillId="0" borderId="39" xfId="0" applyNumberFormat="1" applyFont="1" applyBorder="1" applyAlignment="1" applyProtection="1">
      <alignment horizontal="right"/>
      <protection/>
    </xf>
    <xf numFmtId="176" fontId="27" fillId="0" borderId="40" xfId="0" applyNumberFormat="1" applyFont="1" applyBorder="1" applyAlignment="1" applyProtection="1">
      <alignment horizontal="right"/>
      <protection/>
    </xf>
    <xf numFmtId="0" fontId="22" fillId="0" borderId="41" xfId="0" applyFont="1" applyBorder="1" applyAlignment="1" applyProtection="1">
      <alignment horizontal="left" vertical="center" wrapText="1"/>
      <protection/>
    </xf>
    <xf numFmtId="0" fontId="22" fillId="0" borderId="42" xfId="0" applyFont="1" applyBorder="1" applyAlignment="1" applyProtection="1">
      <alignment horizontal="left" vertical="center" wrapText="1"/>
      <protection/>
    </xf>
    <xf numFmtId="0" fontId="22" fillId="0" borderId="43" xfId="0" applyFont="1" applyBorder="1" applyAlignment="1" applyProtection="1">
      <alignment horizontal="left" vertical="center" wrapText="1"/>
      <protection/>
    </xf>
    <xf numFmtId="0" fontId="22" fillId="0" borderId="44" xfId="0" applyFont="1" applyBorder="1" applyAlignment="1" applyProtection="1">
      <alignment horizontal="left" vertical="center" wrapText="1"/>
      <protection/>
    </xf>
    <xf numFmtId="0" fontId="22" fillId="0" borderId="45" xfId="0" applyFont="1" applyBorder="1" applyAlignment="1" applyProtection="1">
      <alignment horizontal="left" vertical="center" wrapText="1"/>
      <protection/>
    </xf>
    <xf numFmtId="0" fontId="22" fillId="0" borderId="46" xfId="0" applyFont="1" applyBorder="1" applyAlignment="1" applyProtection="1">
      <alignment horizontal="left" vertical="center" wrapText="1"/>
      <protection/>
    </xf>
    <xf numFmtId="3" fontId="0" fillId="2" borderId="33" xfId="0" applyNumberFormat="1" applyFont="1" applyFill="1" applyBorder="1" applyAlignment="1" applyProtection="1">
      <alignment horizontal="left" vertical="center"/>
      <protection/>
    </xf>
    <xf numFmtId="3" fontId="0" fillId="2" borderId="21" xfId="0" applyNumberFormat="1" applyFont="1" applyFill="1" applyBorder="1" applyAlignment="1" applyProtection="1">
      <alignment horizontal="left" vertical="center"/>
      <protection/>
    </xf>
    <xf numFmtId="3" fontId="0" fillId="2" borderId="34" xfId="0" applyNumberFormat="1" applyFont="1" applyFill="1" applyBorder="1" applyAlignment="1" applyProtection="1">
      <alignment horizontal="left" vertical="center"/>
      <protection/>
    </xf>
    <xf numFmtId="0" fontId="49" fillId="20" borderId="9" xfId="0" applyNumberFormat="1" applyFont="1" applyFill="1" applyBorder="1" applyAlignment="1" applyProtection="1">
      <alignment horizontal="center" vertical="center"/>
      <protection/>
    </xf>
    <xf numFmtId="189" fontId="60" fillId="0" borderId="0" xfId="54" applyNumberFormat="1" applyAlignment="1" applyProtection="1">
      <alignment horizontal="left" vertical="center"/>
      <protection/>
    </xf>
    <xf numFmtId="185" fontId="60" fillId="0" borderId="0" xfId="54" applyAlignment="1" applyProtection="1">
      <alignment horizontal="left" vertical="center" wrapText="1"/>
      <protection/>
    </xf>
    <xf numFmtId="189" fontId="60" fillId="23" borderId="39" xfId="54" applyNumberFormat="1" applyFill="1" applyBorder="1" applyAlignment="1" applyProtection="1">
      <alignment horizontal="left" vertical="center"/>
      <protection/>
    </xf>
    <xf numFmtId="189" fontId="60" fillId="23" borderId="47" xfId="54" applyNumberFormat="1" applyFill="1" applyBorder="1" applyAlignment="1" applyProtection="1">
      <alignment horizontal="left" vertical="center"/>
      <protection/>
    </xf>
    <xf numFmtId="189" fontId="60" fillId="23" borderId="40" xfId="54" applyNumberFormat="1" applyFill="1" applyBorder="1" applyAlignment="1" applyProtection="1">
      <alignment horizontal="left" vertical="center"/>
      <protection/>
    </xf>
    <xf numFmtId="167" fontId="60" fillId="0" borderId="0" xfId="54" applyNumberFormat="1" applyAlignment="1" applyProtection="1">
      <alignment horizontal="left" vertical="top"/>
      <protection/>
    </xf>
    <xf numFmtId="167" fontId="60" fillId="0" borderId="0" xfId="54" applyNumberFormat="1" applyAlignment="1" applyProtection="1">
      <alignment horizontal="left" vertical="top" wrapText="1"/>
      <protection/>
    </xf>
    <xf numFmtId="167" fontId="33" fillId="0" borderId="0" xfId="69" applyNumberFormat="1" applyFont="1" applyFill="1" applyBorder="1" applyAlignment="1" applyProtection="1">
      <alignment horizontal="left" vertical="top" wrapText="1"/>
      <protection/>
    </xf>
    <xf numFmtId="167" fontId="1" fillId="0" borderId="0" xfId="69" applyNumberFormat="1" applyFill="1" applyBorder="1" applyAlignment="1" applyProtection="1">
      <alignment horizontal="left" vertical="top" wrapText="1"/>
      <protection/>
    </xf>
  </cellXfs>
  <cellStyles count="82">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20% - Accent1" xfId="21"/>
    <cellStyle name="20% - Accent2" xfId="22"/>
    <cellStyle name="20% - Accent3" xfId="23"/>
    <cellStyle name="20% - Accent4" xfId="24"/>
    <cellStyle name="20% - Accent5" xfId="25"/>
    <cellStyle name="20% - Accent6" xfId="26"/>
    <cellStyle name="40 % – Zvýraznění1" xfId="27"/>
    <cellStyle name="40 % – Zvýraznění2" xfId="28"/>
    <cellStyle name="40 % – Zvýraznění3" xfId="29"/>
    <cellStyle name="40 % – Zvýraznění4" xfId="30"/>
    <cellStyle name="40 % – Zvýraznění5" xfId="31"/>
    <cellStyle name="40 % – Zvýraznění6" xfId="32"/>
    <cellStyle name="40% - Accent1" xfId="33"/>
    <cellStyle name="40% - Accent2" xfId="34"/>
    <cellStyle name="40% - Accent3" xfId="35"/>
    <cellStyle name="40% - Accent4" xfId="36"/>
    <cellStyle name="40% - Accent5" xfId="37"/>
    <cellStyle name="40% - Accent6" xfId="38"/>
    <cellStyle name="60 % – Zvýraznění1" xfId="39"/>
    <cellStyle name="60 % – Zvýraznění2" xfId="40"/>
    <cellStyle name="60 % – Zvýraznění3" xfId="41"/>
    <cellStyle name="60 % – Zvýraznění4" xfId="42"/>
    <cellStyle name="60 % – Zvýraznění5" xfId="43"/>
    <cellStyle name="60 % – Zvýraznění6" xfId="44"/>
    <cellStyle name="60% - Accent1" xfId="45"/>
    <cellStyle name="60% - Accent2" xfId="46"/>
    <cellStyle name="60% - Accent3" xfId="47"/>
    <cellStyle name="60% - Accent4" xfId="48"/>
    <cellStyle name="60% - Accent5" xfId="49"/>
    <cellStyle name="60% - Accent6" xfId="50"/>
    <cellStyle name="Celkem" xfId="51"/>
    <cellStyle name="Comma" xfId="52"/>
    <cellStyle name="Comma [0]" xfId="53"/>
    <cellStyle name="Excel Built-in Normal" xfId="54"/>
    <cellStyle name="Excel Built-in Percent" xfId="55"/>
    <cellStyle name="Hyperlink" xfId="56"/>
    <cellStyle name="Chybně" xfId="57"/>
    <cellStyle name="Kontrolní buňka" xfId="58"/>
    <cellStyle name="Currency" xfId="59"/>
    <cellStyle name="Currency [0]" xfId="60"/>
    <cellStyle name="Nadpis 1" xfId="61"/>
    <cellStyle name="Nadpis 2" xfId="62"/>
    <cellStyle name="Nadpis 3" xfId="63"/>
    <cellStyle name="Nadpis 4" xfId="64"/>
    <cellStyle name="Název" xfId="65"/>
    <cellStyle name="Neutrální" xfId="66"/>
    <cellStyle name="Normální 2" xfId="67"/>
    <cellStyle name="normální_BRILSTAR" xfId="68"/>
    <cellStyle name="normální_ESA_ESI" xfId="69"/>
    <cellStyle name="Followed Hyperlink" xfId="70"/>
    <cellStyle name="Poznámka" xfId="71"/>
    <cellStyle name="procent_ESA_ESI" xfId="72"/>
    <cellStyle name="Percent" xfId="73"/>
    <cellStyle name="Procenta 2" xfId="74"/>
    <cellStyle name="Propojená buňka" xfId="75"/>
    <cellStyle name="Správně" xfId="76"/>
    <cellStyle name="Špatně" xfId="77"/>
    <cellStyle name="TableStyleLight1" xfId="78"/>
    <cellStyle name="TableStyleLight1 2" xfId="79"/>
    <cellStyle name="TableStyleLight1 3" xfId="80"/>
    <cellStyle name="TableStyleLight1 4" xfId="81"/>
    <cellStyle name="Text upozornění" xfId="82"/>
    <cellStyle name="Title" xfId="83"/>
    <cellStyle name="Total" xfId="84"/>
    <cellStyle name="Vstup" xfId="85"/>
    <cellStyle name="Výpočet" xfId="86"/>
    <cellStyle name="Výstup" xfId="87"/>
    <cellStyle name="Vysvětlující text" xfId="88"/>
    <cellStyle name="Warning Text" xfId="89"/>
    <cellStyle name="Zvýraznění 1" xfId="90"/>
    <cellStyle name="Zvýraznění 2" xfId="91"/>
    <cellStyle name="Zvýraznění 3" xfId="92"/>
    <cellStyle name="Zvýraznění 4" xfId="93"/>
    <cellStyle name="Zvýraznění 5" xfId="94"/>
    <cellStyle name="Zvýraznění 6" xfId="95"/>
  </cellStyles>
  <dxfs count="3">
    <dxf>
      <font>
        <family val="2"/>
      </font>
      <fill>
        <patternFill patternType="none"/>
      </fill>
      <border>
        <left style="thin">
          <color rgb="FF000000"/>
        </left>
        <right style="thin">
          <color rgb="FF000000"/>
        </right>
        <top style="thin">
          <color rgb="FF000000"/>
        </top>
        <bottom style="thin">
          <color rgb="FF000000"/>
        </bottom>
      </border>
    </dxf>
    <dxf>
      <fill>
        <patternFill patternType="none">
          <fgColor indexed="64"/>
          <bgColor indexed="65"/>
        </patternFill>
      </fill>
      <border>
        <left style="hair">
          <color indexed="8"/>
        </left>
        <right style="hair">
          <color indexed="8"/>
        </right>
        <top style="hair">
          <color indexed="8"/>
        </top>
        <bottom style="hair">
          <color indexed="8"/>
        </bottom>
      </border>
    </dxf>
    <dxf>
      <fill>
        <patternFill patternType="none">
          <fgColor indexed="64"/>
          <bgColor indexed="65"/>
        </patternFill>
      </fill>
      <border>
        <left style="hair">
          <color rgb="FF000000"/>
        </left>
        <right style="hair">
          <color rgb="FF000000"/>
        </right>
        <top style="hair"/>
        <bottom style="hair">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CCCC"/>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3:P233"/>
  <sheetViews>
    <sheetView showGridLines="0" tabSelected="1" zoomScale="115" zoomScaleNormal="115" zoomScaleSheetLayoutView="100" zoomScalePageLayoutView="115" workbookViewId="0" topLeftCell="A16">
      <selection activeCell="J35" sqref="J35"/>
    </sheetView>
  </sheetViews>
  <sheetFormatPr defaultColWidth="9.00390625" defaultRowHeight="12.75"/>
  <cols>
    <col min="1" max="1" width="4.375" style="250" customWidth="1"/>
    <col min="2" max="2" width="17.00390625" style="131" customWidth="1"/>
    <col min="3" max="3" width="9.75390625" style="14" bestFit="1" customWidth="1"/>
    <col min="4" max="4" width="53.375" style="18" customWidth="1"/>
    <col min="5" max="5" width="8.75390625" style="16" customWidth="1"/>
    <col min="6" max="6" width="13.625" style="98" customWidth="1"/>
    <col min="7" max="7" width="13.75390625" style="17" bestFit="1" customWidth="1"/>
    <col min="8" max="8" width="15.375" style="16" customWidth="1"/>
    <col min="9" max="9" width="9.00390625" style="129" bestFit="1" customWidth="1"/>
    <col min="10" max="10" width="13.625" style="204" customWidth="1"/>
    <col min="11" max="11" width="14.25390625" style="1" hidden="1" customWidth="1"/>
    <col min="12" max="12" width="9.125" style="1" hidden="1" customWidth="1"/>
    <col min="13" max="13" width="12.125" style="1" hidden="1" customWidth="1"/>
    <col min="14" max="15" width="12.125" style="16" hidden="1" customWidth="1"/>
    <col min="16" max="16" width="11.125" style="16" hidden="1" customWidth="1"/>
    <col min="17" max="16384" width="9.125" style="1" customWidth="1"/>
  </cols>
  <sheetData>
    <row r="3" spans="1:16" ht="33.75">
      <c r="A3" s="95" t="s">
        <v>208</v>
      </c>
      <c r="B3" s="95" t="s">
        <v>120</v>
      </c>
      <c r="C3" s="95" t="s">
        <v>121</v>
      </c>
      <c r="D3" s="15"/>
      <c r="F3" s="95" t="s">
        <v>178</v>
      </c>
      <c r="G3" s="95" t="s">
        <v>179</v>
      </c>
      <c r="H3" s="95" t="s">
        <v>180</v>
      </c>
      <c r="I3" s="260" t="s">
        <v>173</v>
      </c>
      <c r="J3" s="203" t="s">
        <v>64</v>
      </c>
      <c r="K3" s="9" t="s">
        <v>87</v>
      </c>
      <c r="M3" s="9" t="s">
        <v>61</v>
      </c>
      <c r="N3" s="9" t="s">
        <v>62</v>
      </c>
      <c r="O3" s="9" t="s">
        <v>63</v>
      </c>
      <c r="P3" s="9" t="s">
        <v>63</v>
      </c>
    </row>
    <row r="4" spans="4:16" ht="12.75">
      <c r="D4" s="15"/>
      <c r="M4" s="10"/>
      <c r="N4" s="10"/>
      <c r="O4" s="7"/>
      <c r="P4"/>
    </row>
    <row r="5" spans="13:16" ht="12.75">
      <c r="M5" s="10"/>
      <c r="N5" s="10"/>
      <c r="O5" s="7"/>
      <c r="P5"/>
    </row>
    <row r="6" spans="4:16" ht="44.25" customHeight="1">
      <c r="D6" s="331" t="s">
        <v>211</v>
      </c>
      <c r="E6" s="332"/>
      <c r="F6" s="332"/>
      <c r="G6" s="332"/>
      <c r="H6" s="333"/>
      <c r="M6" s="10"/>
      <c r="N6" s="10"/>
      <c r="O6" s="7"/>
      <c r="P6"/>
    </row>
    <row r="7" spans="2:16" ht="19.5" customHeight="1">
      <c r="B7" s="133"/>
      <c r="D7" s="337" t="s">
        <v>28</v>
      </c>
      <c r="E7" s="338"/>
      <c r="F7" s="338"/>
      <c r="G7" s="338"/>
      <c r="H7" s="339"/>
      <c r="M7" s="10"/>
      <c r="N7" s="10"/>
      <c r="O7" s="7"/>
      <c r="P7"/>
    </row>
    <row r="8" spans="2:16" ht="19.5" customHeight="1">
      <c r="B8" s="133"/>
      <c r="D8" s="337" t="s">
        <v>27</v>
      </c>
      <c r="E8" s="338"/>
      <c r="F8" s="338"/>
      <c r="G8" s="338"/>
      <c r="H8" s="339"/>
      <c r="M8" s="10"/>
      <c r="N8" s="10"/>
      <c r="O8" s="7"/>
      <c r="P8"/>
    </row>
    <row r="9" spans="2:16" ht="19.5" customHeight="1">
      <c r="B9" s="133"/>
      <c r="D9" s="337" t="s">
        <v>209</v>
      </c>
      <c r="E9" s="338"/>
      <c r="F9" s="338"/>
      <c r="G9" s="338"/>
      <c r="H9" s="339"/>
      <c r="M9" s="10"/>
      <c r="N9" s="10"/>
      <c r="O9" s="7"/>
      <c r="P9"/>
    </row>
    <row r="10" spans="2:16" ht="19.5" customHeight="1">
      <c r="B10" s="133"/>
      <c r="D10" s="340" t="s">
        <v>210</v>
      </c>
      <c r="E10" s="341"/>
      <c r="F10" s="341"/>
      <c r="G10" s="341"/>
      <c r="H10" s="342"/>
      <c r="M10" s="10"/>
      <c r="N10" s="10"/>
      <c r="O10" s="7"/>
      <c r="P10"/>
    </row>
    <row r="11" spans="2:16" ht="19.5" customHeight="1">
      <c r="B11" s="133"/>
      <c r="D11" s="213" t="s">
        <v>201</v>
      </c>
      <c r="E11" s="346"/>
      <c r="F11" s="346"/>
      <c r="G11" s="346"/>
      <c r="H11" s="346"/>
      <c r="M11" s="10"/>
      <c r="N11" s="10"/>
      <c r="O11" s="7"/>
      <c r="P11"/>
    </row>
    <row r="12" spans="4:16" ht="12.75">
      <c r="D12" s="198"/>
      <c r="E12" s="199"/>
      <c r="F12" s="200"/>
      <c r="G12" s="201"/>
      <c r="H12" s="202"/>
      <c r="M12" s="10"/>
      <c r="N12" s="10"/>
      <c r="O12" s="7"/>
      <c r="P12"/>
    </row>
    <row r="13" spans="4:16" ht="23.25">
      <c r="D13" s="19" t="s">
        <v>181</v>
      </c>
      <c r="E13" s="20"/>
      <c r="F13" s="99"/>
      <c r="G13" s="21"/>
      <c r="H13" s="22"/>
      <c r="M13" s="10"/>
      <c r="N13" s="10"/>
      <c r="O13" s="7"/>
      <c r="P13"/>
    </row>
    <row r="14" spans="13:16" ht="12.75">
      <c r="M14" s="10"/>
      <c r="N14" s="10"/>
      <c r="O14" s="7"/>
      <c r="P14"/>
    </row>
    <row r="15" spans="13:16" ht="12.75">
      <c r="M15" s="2"/>
      <c r="N15" s="2"/>
      <c r="O15" s="7"/>
      <c r="P15"/>
    </row>
    <row r="16" spans="1:16" s="2" customFormat="1" ht="16.5">
      <c r="A16" s="251"/>
      <c r="B16" s="132"/>
      <c r="C16" s="23">
        <v>1</v>
      </c>
      <c r="D16" s="24" t="str">
        <f>Kapitola_1</f>
        <v>Přípravné a bourací práce</v>
      </c>
      <c r="E16" s="25"/>
      <c r="F16" s="100"/>
      <c r="G16" s="26"/>
      <c r="H16" s="249">
        <f>+Cena_1</f>
        <v>0</v>
      </c>
      <c r="I16" s="261"/>
      <c r="J16" s="205"/>
      <c r="M16" s="11">
        <f>SUMIF(I$148:I$166,"O",H$148:H$166)</f>
        <v>0</v>
      </c>
      <c r="N16" s="11">
        <f>SUMIF(I$102:I$166,"i",H$148:H$166)</f>
        <v>0</v>
      </c>
      <c r="O16" s="12">
        <f>SUM(M16:N16)</f>
        <v>0</v>
      </c>
      <c r="P16" s="94">
        <f>+H16-O16</f>
        <v>0</v>
      </c>
    </row>
    <row r="17" spans="1:16" s="2" customFormat="1" ht="16.5">
      <c r="A17" s="251"/>
      <c r="B17" s="132"/>
      <c r="C17" s="23">
        <v>2</v>
      </c>
      <c r="D17" s="24" t="str">
        <f>Kapitola_2</f>
        <v>Stavební úpravy </v>
      </c>
      <c r="E17" s="25"/>
      <c r="F17" s="100"/>
      <c r="G17" s="26"/>
      <c r="H17" s="249">
        <f>SUM(G18:G24)</f>
        <v>0</v>
      </c>
      <c r="I17" s="261"/>
      <c r="J17" s="205"/>
      <c r="N17" s="185"/>
      <c r="O17" s="185"/>
      <c r="P17" s="185"/>
    </row>
    <row r="18" spans="1:16" s="2" customFormat="1" ht="16.5">
      <c r="A18" s="251"/>
      <c r="B18" s="132"/>
      <c r="C18" s="242" t="s">
        <v>99</v>
      </c>
      <c r="D18" s="24" t="str">
        <f>Kapitola_2a</f>
        <v>Stěny a příčky - neobsazeno</v>
      </c>
      <c r="E18" s="25"/>
      <c r="F18" s="100"/>
      <c r="G18" s="26" t="s">
        <v>280</v>
      </c>
      <c r="H18" s="249"/>
      <c r="I18" s="261"/>
      <c r="J18" s="205"/>
      <c r="N18" s="185"/>
      <c r="O18" s="185"/>
      <c r="P18" s="185"/>
    </row>
    <row r="19" spans="1:16" s="2" customFormat="1" ht="16.5">
      <c r="A19" s="251"/>
      <c r="B19" s="132"/>
      <c r="C19" s="242" t="s">
        <v>100</v>
      </c>
      <c r="D19" s="24" t="str">
        <f>Kapitola_2b</f>
        <v>Stropy a stropní konstrukce a podhledy</v>
      </c>
      <c r="E19" s="25"/>
      <c r="F19" s="100"/>
      <c r="G19" s="249">
        <f>+Cena_2b</f>
        <v>0</v>
      </c>
      <c r="H19" s="249"/>
      <c r="I19" s="261"/>
      <c r="J19" s="205"/>
      <c r="M19" s="11">
        <f>SUMIF(I$174:I$175,"O",H$174:H$175)</f>
        <v>0</v>
      </c>
      <c r="N19" s="11">
        <f>SUMIF(I$174:I$175,"i",H$174:H$175)</f>
        <v>0</v>
      </c>
      <c r="O19" s="12">
        <f>SUM(M19:N19)</f>
        <v>0</v>
      </c>
      <c r="P19" s="94">
        <f>+G19-O19</f>
        <v>0</v>
      </c>
    </row>
    <row r="20" spans="1:16" s="2" customFormat="1" ht="16.5">
      <c r="A20" s="251"/>
      <c r="B20" s="132"/>
      <c r="C20" s="242" t="s">
        <v>101</v>
      </c>
      <c r="D20" s="24" t="str">
        <f>Kapitola_2c</f>
        <v>Úpravy povrchů vnitřní (stěny, stropy)</v>
      </c>
      <c r="E20" s="25"/>
      <c r="F20" s="100"/>
      <c r="G20" s="249">
        <f>+Cena_2c</f>
        <v>0</v>
      </c>
      <c r="H20" s="249"/>
      <c r="I20" s="261"/>
      <c r="J20" s="205"/>
      <c r="M20" s="11">
        <f>SUMIF(I$180:I$189,"O",H$180:H$189)</f>
        <v>0</v>
      </c>
      <c r="N20" s="11">
        <f>SUMIF(I$180:I$189,"i",H$180:H$189)</f>
        <v>0</v>
      </c>
      <c r="O20" s="12">
        <f>SUM(M20:N20)</f>
        <v>0</v>
      </c>
      <c r="P20" s="94">
        <f>+G20-O20</f>
        <v>0</v>
      </c>
    </row>
    <row r="21" spans="1:16" s="2" customFormat="1" ht="16.5">
      <c r="A21" s="251"/>
      <c r="B21" s="132"/>
      <c r="C21" s="243" t="s">
        <v>102</v>
      </c>
      <c r="D21" s="24" t="str">
        <f>Kapitola_2j</f>
        <v>Konstrukce truhlářské - nebsazeno</v>
      </c>
      <c r="E21" s="25"/>
      <c r="F21" s="100"/>
      <c r="G21" s="249" t="s">
        <v>280</v>
      </c>
      <c r="H21" s="249"/>
      <c r="I21" s="261"/>
      <c r="J21" s="205"/>
      <c r="N21" s="185"/>
      <c r="O21" s="185"/>
      <c r="P21" s="185"/>
    </row>
    <row r="22" spans="1:16" s="2" customFormat="1" ht="16.5">
      <c r="A22" s="251"/>
      <c r="B22" s="132"/>
      <c r="C22" s="243" t="s">
        <v>103</v>
      </c>
      <c r="D22" s="24" t="str">
        <f>+D194</f>
        <v>Konstrukce zámečnické</v>
      </c>
      <c r="E22" s="25"/>
      <c r="F22" s="100"/>
      <c r="G22" s="249">
        <f>+H198</f>
        <v>0</v>
      </c>
      <c r="H22" s="249"/>
      <c r="I22" s="261"/>
      <c r="J22" s="205"/>
      <c r="M22" s="11">
        <f>SUMIF(I$196:I$197,"O",H$196:H$197)</f>
        <v>0</v>
      </c>
      <c r="N22" s="11">
        <f>SUMIF(I$196:I$197,"i",H$196:H$197)</f>
        <v>0</v>
      </c>
      <c r="O22" s="12">
        <f>SUM(M22:N22)</f>
        <v>0</v>
      </c>
      <c r="P22" s="94">
        <f>+G22-O22</f>
        <v>0</v>
      </c>
    </row>
    <row r="23" spans="1:16" s="2" customFormat="1" ht="16.5">
      <c r="A23" s="251"/>
      <c r="B23" s="132"/>
      <c r="C23" s="243" t="s">
        <v>104</v>
      </c>
      <c r="D23" s="24" t="str">
        <f>+D204</f>
        <v>Podlahy z dlaždic</v>
      </c>
      <c r="E23" s="25"/>
      <c r="F23" s="100"/>
      <c r="G23" s="249">
        <f>+H217</f>
        <v>0</v>
      </c>
      <c r="H23" s="249"/>
      <c r="I23" s="261"/>
      <c r="J23" s="205"/>
      <c r="M23" s="11">
        <f>SUMIF(I$206:I$216,"O",H$206:H$216)</f>
        <v>0</v>
      </c>
      <c r="N23" s="11">
        <f>SUMIF(I$206:I$216,"i",H$206:H$216)</f>
        <v>0</v>
      </c>
      <c r="O23" s="12">
        <f>SUM(M23:N23)</f>
        <v>0</v>
      </c>
      <c r="P23" s="94">
        <f>+G23-O23</f>
        <v>0</v>
      </c>
    </row>
    <row r="24" spans="1:16" s="2" customFormat="1" ht="16.5">
      <c r="A24" s="251"/>
      <c r="B24" s="132"/>
      <c r="C24" s="243" t="s">
        <v>105</v>
      </c>
      <c r="D24" s="24" t="str">
        <f>+D219</f>
        <v>Podlahy dřevěné a povlakové - neobsazeno</v>
      </c>
      <c r="E24" s="25"/>
      <c r="F24" s="100"/>
      <c r="G24" s="26" t="s">
        <v>280</v>
      </c>
      <c r="H24" s="249"/>
      <c r="I24" s="261"/>
      <c r="J24" s="205"/>
      <c r="N24" s="185"/>
      <c r="O24" s="185"/>
      <c r="P24" s="185"/>
    </row>
    <row r="25" spans="1:16" s="2" customFormat="1" ht="16.5">
      <c r="A25" s="251"/>
      <c r="B25" s="132"/>
      <c r="C25" s="23">
        <v>3</v>
      </c>
      <c r="D25" s="24" t="str">
        <f>+D221</f>
        <v>Technologie</v>
      </c>
      <c r="E25" s="25"/>
      <c r="F25" s="100"/>
      <c r="G25" s="26"/>
      <c r="H25" s="249">
        <f>+H223</f>
        <v>0</v>
      </c>
      <c r="I25" s="261"/>
      <c r="J25" s="205"/>
      <c r="M25" s="11">
        <f>SUMIF(I$222,"O",H$222)</f>
        <v>0</v>
      </c>
      <c r="N25" s="11">
        <f>SUMIF(I$222:I$222,"i",H$222:H$222)</f>
        <v>0</v>
      </c>
      <c r="O25" s="12">
        <f>SUM(M25:N25)</f>
        <v>0</v>
      </c>
      <c r="P25" s="94">
        <f>+H25-O25</f>
        <v>0</v>
      </c>
    </row>
    <row r="26" spans="1:16" s="2" customFormat="1" ht="16.5">
      <c r="A26" s="251"/>
      <c r="B26" s="132"/>
      <c r="C26" s="23">
        <v>4</v>
      </c>
      <c r="D26" s="24" t="str">
        <f>+D225</f>
        <v>Elektroinstalace - ESI + ESA</v>
      </c>
      <c r="E26" s="25"/>
      <c r="F26" s="100"/>
      <c r="G26" s="26"/>
      <c r="H26" s="249">
        <f>+H232</f>
        <v>0</v>
      </c>
      <c r="I26" s="261"/>
      <c r="J26" s="205"/>
      <c r="M26" s="11">
        <f>SUMIF(I$227:I$231,"O",H$227:H$231)</f>
        <v>0</v>
      </c>
      <c r="N26" s="11">
        <f>SUMIF(I$227:I$231,"i",H$227:H$231)</f>
        <v>0</v>
      </c>
      <c r="O26" s="12">
        <f>SUM(M26:N26)</f>
        <v>0</v>
      </c>
      <c r="P26" s="94">
        <f>+H26-O26</f>
        <v>0</v>
      </c>
    </row>
    <row r="27" spans="4:8" ht="12.75">
      <c r="D27" s="27"/>
      <c r="E27" s="13"/>
      <c r="F27" s="101"/>
      <c r="G27" s="29"/>
      <c r="H27" s="29"/>
    </row>
    <row r="28" spans="4:16" ht="15" customHeight="1">
      <c r="D28" s="30" t="s">
        <v>182</v>
      </c>
      <c r="E28" s="31"/>
      <c r="F28" s="102"/>
      <c r="G28" s="335">
        <f>SUM(H16:H26)</f>
        <v>0</v>
      </c>
      <c r="H28" s="336"/>
      <c r="M28" s="258">
        <f>SUM(M16:M26)</f>
        <v>0</v>
      </c>
      <c r="N28" s="258">
        <f>SUM(N16:N26)</f>
        <v>0</v>
      </c>
      <c r="O28" s="258">
        <f>SUM(O16:O26)</f>
        <v>0</v>
      </c>
      <c r="P28" s="258">
        <f>G28-O28</f>
        <v>0</v>
      </c>
    </row>
    <row r="29" spans="4:8" ht="12.75">
      <c r="D29" s="32"/>
      <c r="E29" s="31"/>
      <c r="F29" s="103"/>
      <c r="G29" s="33"/>
      <c r="H29" s="34"/>
    </row>
    <row r="30" spans="4:9" ht="16.5">
      <c r="D30" s="24" t="s">
        <v>108</v>
      </c>
      <c r="E30" s="31"/>
      <c r="F30" s="103"/>
      <c r="G30" s="35"/>
      <c r="H30" s="36">
        <f>+H144</f>
        <v>0</v>
      </c>
      <c r="I30" s="262" t="e">
        <f>H30/G28</f>
        <v>#DIV/0!</v>
      </c>
    </row>
    <row r="31" spans="4:8" ht="13.5" thickBot="1">
      <c r="D31" s="38"/>
      <c r="E31" s="39"/>
      <c r="F31" s="104"/>
      <c r="G31" s="40"/>
      <c r="H31" s="29"/>
    </row>
    <row r="32" spans="4:8" ht="15" thickBot="1">
      <c r="D32" s="41" t="s">
        <v>131</v>
      </c>
      <c r="E32" s="42"/>
      <c r="F32" s="105"/>
      <c r="G32" s="43"/>
      <c r="H32" s="44">
        <f>+G28+H30</f>
        <v>0</v>
      </c>
    </row>
    <row r="33" spans="4:9" ht="12.75">
      <c r="D33" s="45"/>
      <c r="E33" s="46"/>
      <c r="F33" s="106"/>
      <c r="G33" s="47"/>
      <c r="H33" s="46"/>
      <c r="I33" s="171"/>
    </row>
    <row r="34" spans="4:9" ht="12.75">
      <c r="D34" s="32" t="s">
        <v>183</v>
      </c>
      <c r="E34" s="31"/>
      <c r="F34" s="103"/>
      <c r="G34" s="8">
        <v>0.15</v>
      </c>
      <c r="H34" s="37"/>
      <c r="I34" s="171"/>
    </row>
    <row r="35" spans="4:8" ht="12.75">
      <c r="D35" s="32" t="s">
        <v>183</v>
      </c>
      <c r="E35" s="31"/>
      <c r="F35" s="103"/>
      <c r="G35" s="8">
        <v>0.21</v>
      </c>
      <c r="H35" s="37">
        <f>ROUND((G28+H30)*G35,0)</f>
        <v>0</v>
      </c>
    </row>
    <row r="36" spans="4:8" ht="13.5" thickBot="1">
      <c r="D36" s="48"/>
      <c r="E36" s="49"/>
      <c r="F36" s="107"/>
      <c r="G36" s="50"/>
      <c r="H36" s="49"/>
    </row>
    <row r="37" spans="4:8" ht="15.75" thickBot="1">
      <c r="D37" s="51" t="s">
        <v>184</v>
      </c>
      <c r="E37" s="49"/>
      <c r="F37" s="107"/>
      <c r="G37" s="334">
        <f>G28+H30+H34+H35</f>
        <v>0</v>
      </c>
      <c r="H37" s="334"/>
    </row>
    <row r="40" spans="4:8" ht="14.25">
      <c r="D40" s="52" t="s">
        <v>109</v>
      </c>
      <c r="E40" s="53"/>
      <c r="F40" s="108"/>
      <c r="G40" s="53"/>
      <c r="H40" s="53"/>
    </row>
    <row r="41" spans="4:9" ht="12.75">
      <c r="D41" s="54" t="s">
        <v>128</v>
      </c>
      <c r="E41" s="55"/>
      <c r="F41" s="108"/>
      <c r="G41" s="53"/>
      <c r="H41" s="56">
        <f>M28</f>
        <v>0</v>
      </c>
      <c r="I41" s="263" t="e">
        <f>+H41/G28</f>
        <v>#DIV/0!</v>
      </c>
    </row>
    <row r="42" spans="4:9" ht="12.75">
      <c r="D42" s="54" t="s">
        <v>129</v>
      </c>
      <c r="E42" s="55"/>
      <c r="F42" s="108"/>
      <c r="G42" s="53"/>
      <c r="H42" s="56">
        <f>N28</f>
        <v>0</v>
      </c>
      <c r="I42" s="263" t="e">
        <f>+H42/G28</f>
        <v>#DIV/0!</v>
      </c>
    </row>
    <row r="43" spans="4:8" ht="12.75">
      <c r="D43" s="53"/>
      <c r="E43" s="53"/>
      <c r="F43" s="108"/>
      <c r="G43" s="53"/>
      <c r="H43" s="57"/>
    </row>
    <row r="44" spans="4:8" ht="14.25">
      <c r="D44" s="52" t="s">
        <v>111</v>
      </c>
      <c r="E44" s="53"/>
      <c r="F44" s="108"/>
      <c r="G44" s="53"/>
      <c r="H44" s="57"/>
    </row>
    <row r="45" spans="4:8" ht="12.75">
      <c r="D45" s="54" t="s">
        <v>128</v>
      </c>
      <c r="E45" s="55"/>
      <c r="F45" s="108"/>
      <c r="G45" s="53"/>
      <c r="H45" s="58" t="e">
        <f>+I41*H30</f>
        <v>#DIV/0!</v>
      </c>
    </row>
    <row r="46" spans="4:8" ht="12.75">
      <c r="D46" s="54" t="s">
        <v>129</v>
      </c>
      <c r="E46" s="55"/>
      <c r="F46" s="108"/>
      <c r="G46" s="53"/>
      <c r="H46" s="58" t="e">
        <f>+I42*H30</f>
        <v>#DIV/0!</v>
      </c>
    </row>
    <row r="47" spans="4:8" ht="12.75">
      <c r="D47" s="53"/>
      <c r="E47" s="53"/>
      <c r="F47" s="108"/>
      <c r="G47" s="53"/>
      <c r="H47" s="57"/>
    </row>
    <row r="48" spans="4:8" ht="14.25">
      <c r="D48" s="52" t="s">
        <v>110</v>
      </c>
      <c r="E48" s="53"/>
      <c r="F48" s="108"/>
      <c r="G48" s="53"/>
      <c r="H48" s="57"/>
    </row>
    <row r="49" spans="4:9" ht="12.75">
      <c r="D49" s="54" t="s">
        <v>128</v>
      </c>
      <c r="E49" s="55"/>
      <c r="F49" s="108"/>
      <c r="G49" s="53"/>
      <c r="H49" s="56" t="e">
        <f>+H41+H45</f>
        <v>#DIV/0!</v>
      </c>
      <c r="I49" s="263" t="e">
        <f>+H49/H32</f>
        <v>#DIV/0!</v>
      </c>
    </row>
    <row r="50" spans="4:9" ht="12.75">
      <c r="D50" s="54" t="s">
        <v>129</v>
      </c>
      <c r="E50" s="55"/>
      <c r="F50" s="108"/>
      <c r="G50" s="53"/>
      <c r="H50" s="56" t="e">
        <f>+H42+H46</f>
        <v>#DIV/0!</v>
      </c>
      <c r="I50" s="263" t="e">
        <f>+H50/H32</f>
        <v>#DIV/0!</v>
      </c>
    </row>
    <row r="73" spans="4:8" ht="18.75">
      <c r="D73" s="59" t="s">
        <v>33</v>
      </c>
      <c r="E73" s="13"/>
      <c r="F73" s="101"/>
      <c r="G73" s="28"/>
      <c r="H73" s="13"/>
    </row>
    <row r="74" ht="7.5" customHeight="1"/>
    <row r="75" ht="12.75">
      <c r="D75" s="60" t="s">
        <v>185</v>
      </c>
    </row>
    <row r="76" spans="2:10" ht="12.75">
      <c r="B76" s="133"/>
      <c r="D76" s="343" t="s">
        <v>186</v>
      </c>
      <c r="E76" s="344"/>
      <c r="F76" s="344"/>
      <c r="G76" s="344"/>
      <c r="H76" s="345"/>
      <c r="J76" s="188"/>
    </row>
    <row r="77" spans="2:10" ht="52.5" customHeight="1">
      <c r="B77" s="133"/>
      <c r="D77" s="323" t="s">
        <v>139</v>
      </c>
      <c r="E77" s="324"/>
      <c r="F77" s="324"/>
      <c r="G77" s="324"/>
      <c r="H77" s="325"/>
      <c r="J77" s="188"/>
    </row>
    <row r="78" spans="2:10" ht="12.75">
      <c r="B78" s="133"/>
      <c r="D78" s="323" t="s">
        <v>140</v>
      </c>
      <c r="E78" s="324"/>
      <c r="F78" s="324"/>
      <c r="G78" s="324"/>
      <c r="H78" s="325"/>
      <c r="J78" s="188"/>
    </row>
    <row r="79" spans="2:10" ht="27" customHeight="1">
      <c r="B79" s="133"/>
      <c r="D79" s="323" t="s">
        <v>141</v>
      </c>
      <c r="E79" s="324"/>
      <c r="F79" s="324"/>
      <c r="G79" s="324"/>
      <c r="H79" s="325"/>
      <c r="J79" s="188"/>
    </row>
    <row r="80" spans="2:10" ht="30" customHeight="1">
      <c r="B80" s="133"/>
      <c r="D80" s="323" t="s">
        <v>142</v>
      </c>
      <c r="E80" s="324"/>
      <c r="F80" s="324"/>
      <c r="G80" s="324"/>
      <c r="H80" s="325"/>
      <c r="J80" s="188"/>
    </row>
    <row r="81" spans="2:10" ht="12.75">
      <c r="B81" s="133"/>
      <c r="D81" s="323" t="s">
        <v>187</v>
      </c>
      <c r="E81" s="324"/>
      <c r="F81" s="324"/>
      <c r="G81" s="324"/>
      <c r="H81" s="325"/>
      <c r="J81" s="188"/>
    </row>
    <row r="82" spans="2:10" ht="61.5" customHeight="1">
      <c r="B82" s="133"/>
      <c r="D82" s="323" t="s">
        <v>143</v>
      </c>
      <c r="E82" s="324"/>
      <c r="F82" s="324"/>
      <c r="G82" s="324"/>
      <c r="H82" s="325"/>
      <c r="J82" s="188"/>
    </row>
    <row r="83" spans="2:10" ht="42" customHeight="1">
      <c r="B83" s="133"/>
      <c r="D83" s="323" t="s">
        <v>144</v>
      </c>
      <c r="E83" s="324"/>
      <c r="F83" s="324"/>
      <c r="G83" s="324"/>
      <c r="H83" s="325"/>
      <c r="J83" s="188"/>
    </row>
    <row r="84" spans="2:10" ht="12.75">
      <c r="B84" s="133"/>
      <c r="D84" s="323" t="s">
        <v>145</v>
      </c>
      <c r="E84" s="324"/>
      <c r="F84" s="324"/>
      <c r="G84" s="324"/>
      <c r="H84" s="325"/>
      <c r="J84" s="188"/>
    </row>
    <row r="85" spans="2:10" ht="12.75">
      <c r="B85" s="133"/>
      <c r="D85" s="323" t="s">
        <v>146</v>
      </c>
      <c r="E85" s="324"/>
      <c r="F85" s="324"/>
      <c r="G85" s="324"/>
      <c r="H85" s="325"/>
      <c r="J85" s="188"/>
    </row>
    <row r="86" spans="2:10" ht="12.75">
      <c r="B86" s="133"/>
      <c r="D86" s="323" t="s">
        <v>147</v>
      </c>
      <c r="E86" s="324"/>
      <c r="F86" s="324"/>
      <c r="G86" s="324"/>
      <c r="H86" s="325"/>
      <c r="J86" s="188"/>
    </row>
    <row r="87" spans="2:10" ht="12.75">
      <c r="B87" s="133"/>
      <c r="D87" s="323" t="s">
        <v>148</v>
      </c>
      <c r="E87" s="324"/>
      <c r="F87" s="324"/>
      <c r="G87" s="324"/>
      <c r="H87" s="325"/>
      <c r="J87" s="188"/>
    </row>
    <row r="88" spans="2:10" ht="24.75" customHeight="1">
      <c r="B88" s="133"/>
      <c r="D88" s="323" t="s">
        <v>149</v>
      </c>
      <c r="E88" s="324"/>
      <c r="F88" s="324"/>
      <c r="G88" s="324"/>
      <c r="H88" s="325"/>
      <c r="J88" s="188"/>
    </row>
    <row r="89" spans="2:10" ht="36.75" customHeight="1">
      <c r="B89" s="133"/>
      <c r="D89" s="323" t="s">
        <v>150</v>
      </c>
      <c r="E89" s="324"/>
      <c r="F89" s="324"/>
      <c r="G89" s="324"/>
      <c r="H89" s="325"/>
      <c r="J89" s="188"/>
    </row>
    <row r="90" spans="2:10" ht="12.75">
      <c r="B90" s="133"/>
      <c r="D90" s="323" t="s">
        <v>151</v>
      </c>
      <c r="E90" s="324"/>
      <c r="F90" s="324"/>
      <c r="G90" s="324"/>
      <c r="H90" s="325"/>
      <c r="J90" s="188"/>
    </row>
    <row r="91" spans="2:10" ht="12.75">
      <c r="B91" s="133"/>
      <c r="D91" s="323" t="s">
        <v>152</v>
      </c>
      <c r="E91" s="324"/>
      <c r="F91" s="324"/>
      <c r="G91" s="324"/>
      <c r="H91" s="325"/>
      <c r="J91" s="188"/>
    </row>
    <row r="92" spans="2:10" ht="41.25" customHeight="1">
      <c r="B92" s="133"/>
      <c r="D92" s="323" t="s">
        <v>95</v>
      </c>
      <c r="E92" s="324"/>
      <c r="F92" s="324"/>
      <c r="G92" s="324"/>
      <c r="H92" s="325"/>
      <c r="J92" s="188"/>
    </row>
    <row r="93" spans="2:10" ht="38.25" customHeight="1">
      <c r="B93" s="133"/>
      <c r="D93" s="323" t="s">
        <v>80</v>
      </c>
      <c r="E93" s="324"/>
      <c r="F93" s="324"/>
      <c r="G93" s="324"/>
      <c r="H93" s="325"/>
      <c r="J93" s="188"/>
    </row>
    <row r="94" spans="2:10" ht="24.75" customHeight="1">
      <c r="B94" s="133"/>
      <c r="D94" s="323" t="s">
        <v>81</v>
      </c>
      <c r="E94" s="324"/>
      <c r="F94" s="324"/>
      <c r="G94" s="324"/>
      <c r="H94" s="325"/>
      <c r="J94" s="188"/>
    </row>
    <row r="95" spans="2:10" ht="24.75" customHeight="1">
      <c r="B95" s="133"/>
      <c r="D95" s="323" t="s">
        <v>160</v>
      </c>
      <c r="E95" s="324"/>
      <c r="F95" s="324"/>
      <c r="G95" s="324"/>
      <c r="H95" s="325"/>
      <c r="J95" s="188"/>
    </row>
    <row r="96" spans="2:10" ht="68.25" customHeight="1">
      <c r="B96" s="133"/>
      <c r="D96" s="323" t="s">
        <v>153</v>
      </c>
      <c r="E96" s="324"/>
      <c r="F96" s="324"/>
      <c r="G96" s="324"/>
      <c r="H96" s="325"/>
      <c r="J96" s="188"/>
    </row>
    <row r="97" spans="2:10" ht="12.75">
      <c r="B97" s="133"/>
      <c r="D97" s="323" t="s">
        <v>34</v>
      </c>
      <c r="E97" s="324"/>
      <c r="F97" s="324"/>
      <c r="G97" s="324"/>
      <c r="H97" s="325"/>
      <c r="J97" s="188"/>
    </row>
    <row r="98" spans="2:10" ht="79.5" customHeight="1">
      <c r="B98" s="133"/>
      <c r="D98" s="323" t="s">
        <v>92</v>
      </c>
      <c r="E98" s="324"/>
      <c r="F98" s="324"/>
      <c r="G98" s="324"/>
      <c r="H98" s="325"/>
      <c r="J98" s="188"/>
    </row>
    <row r="99" spans="2:10" ht="41.25" customHeight="1">
      <c r="B99" s="133"/>
      <c r="D99" s="323" t="s">
        <v>154</v>
      </c>
      <c r="E99" s="324"/>
      <c r="F99" s="324"/>
      <c r="G99" s="324"/>
      <c r="H99" s="325"/>
      <c r="J99" s="188"/>
    </row>
    <row r="100" spans="5:8" ht="12.75">
      <c r="E100" s="61"/>
      <c r="F100" s="109"/>
      <c r="G100" s="62"/>
      <c r="H100" s="61"/>
    </row>
    <row r="101" spans="4:8" ht="18.75" customHeight="1">
      <c r="D101" s="322" t="s">
        <v>97</v>
      </c>
      <c r="E101" s="322"/>
      <c r="F101" s="322"/>
      <c r="G101" s="322"/>
      <c r="H101" s="322"/>
    </row>
    <row r="102" spans="1:8" ht="14.25" customHeight="1">
      <c r="A102" s="252"/>
      <c r="B102" s="122"/>
      <c r="C102" s="63"/>
      <c r="D102" s="322" t="s">
        <v>96</v>
      </c>
      <c r="E102" s="322"/>
      <c r="F102" s="322"/>
      <c r="G102" s="322"/>
      <c r="H102" s="322"/>
    </row>
    <row r="103" spans="5:8" ht="12.75">
      <c r="E103" s="61"/>
      <c r="F103" s="109"/>
      <c r="G103" s="62"/>
      <c r="H103" s="61"/>
    </row>
    <row r="104" spans="5:8" ht="12.75">
      <c r="E104" s="61"/>
      <c r="F104" s="109"/>
      <c r="G104" s="62"/>
      <c r="H104" s="61"/>
    </row>
    <row r="105" spans="5:8" ht="12.75">
      <c r="E105" s="61"/>
      <c r="F105" s="109"/>
      <c r="G105" s="62"/>
      <c r="H105" s="61"/>
    </row>
    <row r="106" spans="5:8" ht="12.75">
      <c r="E106" s="61"/>
      <c r="F106" s="109"/>
      <c r="G106" s="62"/>
      <c r="H106" s="61"/>
    </row>
    <row r="107" spans="5:8" ht="12.75">
      <c r="E107" s="61"/>
      <c r="F107" s="109"/>
      <c r="G107" s="62"/>
      <c r="H107" s="61"/>
    </row>
    <row r="108" spans="5:8" ht="12.75">
      <c r="E108" s="61"/>
      <c r="F108" s="109"/>
      <c r="G108" s="62"/>
      <c r="H108" s="61"/>
    </row>
    <row r="109" spans="5:8" ht="12.75">
      <c r="E109" s="61"/>
      <c r="F109" s="109"/>
      <c r="G109" s="62"/>
      <c r="H109" s="61"/>
    </row>
    <row r="110" spans="5:8" ht="12.75">
      <c r="E110" s="61"/>
      <c r="F110" s="109"/>
      <c r="G110" s="62"/>
      <c r="H110" s="61"/>
    </row>
    <row r="111" spans="5:8" ht="12.75">
      <c r="E111" s="61"/>
      <c r="F111" s="109"/>
      <c r="G111" s="62"/>
      <c r="H111" s="61"/>
    </row>
    <row r="112" spans="5:8" ht="12.75">
      <c r="E112" s="61"/>
      <c r="F112" s="109"/>
      <c r="G112" s="62"/>
      <c r="H112" s="61"/>
    </row>
    <row r="113" spans="5:8" ht="12.75">
      <c r="E113" s="61"/>
      <c r="F113" s="109"/>
      <c r="G113" s="62"/>
      <c r="H113" s="61"/>
    </row>
    <row r="114" spans="5:8" ht="12.75">
      <c r="E114" s="61"/>
      <c r="F114" s="109"/>
      <c r="G114" s="62"/>
      <c r="H114" s="61"/>
    </row>
    <row r="115" spans="5:8" ht="12.75">
      <c r="E115" s="61"/>
      <c r="F115" s="109"/>
      <c r="G115" s="62"/>
      <c r="H115" s="61"/>
    </row>
    <row r="116" spans="5:8" ht="12.75">
      <c r="E116" s="61"/>
      <c r="F116" s="109"/>
      <c r="G116" s="62"/>
      <c r="H116" s="61"/>
    </row>
    <row r="117" spans="5:8" ht="12.75">
      <c r="E117" s="61"/>
      <c r="F117" s="109"/>
      <c r="G117" s="62"/>
      <c r="H117" s="61"/>
    </row>
    <row r="118" spans="5:8" ht="12.75">
      <c r="E118" s="61"/>
      <c r="F118" s="109"/>
      <c r="G118" s="62"/>
      <c r="H118" s="61"/>
    </row>
    <row r="119" spans="5:8" ht="12.75">
      <c r="E119" s="61"/>
      <c r="F119" s="109"/>
      <c r="G119" s="62"/>
      <c r="H119" s="61"/>
    </row>
    <row r="120" spans="5:8" ht="12.75">
      <c r="E120" s="61"/>
      <c r="F120" s="109"/>
      <c r="G120" s="62"/>
      <c r="H120" s="61"/>
    </row>
    <row r="121" spans="5:8" ht="12.75">
      <c r="E121" s="61"/>
      <c r="F121" s="109"/>
      <c r="G121" s="62"/>
      <c r="H121" s="61"/>
    </row>
    <row r="122" spans="1:10" ht="27.75" customHeight="1">
      <c r="A122" s="252"/>
      <c r="B122" s="134"/>
      <c r="C122" s="176"/>
      <c r="D122" s="135" t="s">
        <v>2</v>
      </c>
      <c r="E122" s="136"/>
      <c r="F122" s="137"/>
      <c r="G122" s="138"/>
      <c r="H122" s="139"/>
      <c r="I122" s="86"/>
      <c r="J122" s="206"/>
    </row>
    <row r="123" spans="1:10" ht="14.25" customHeight="1">
      <c r="A123" s="252"/>
      <c r="B123" s="134"/>
      <c r="C123" s="169"/>
      <c r="D123" s="65" t="s">
        <v>2</v>
      </c>
      <c r="E123" s="140" t="s">
        <v>3</v>
      </c>
      <c r="F123" s="141" t="s">
        <v>4</v>
      </c>
      <c r="G123" s="142" t="s">
        <v>5</v>
      </c>
      <c r="H123" s="142" t="s">
        <v>6</v>
      </c>
      <c r="I123" s="86"/>
      <c r="J123" s="206"/>
    </row>
    <row r="124" spans="1:10" ht="14.25" customHeight="1">
      <c r="A124" s="252"/>
      <c r="B124" s="134"/>
      <c r="C124" s="169" t="s">
        <v>7</v>
      </c>
      <c r="D124" s="119" t="s">
        <v>8</v>
      </c>
      <c r="E124" s="143"/>
      <c r="F124" s="144"/>
      <c r="G124" s="145"/>
      <c r="H124" s="145"/>
      <c r="I124" s="86"/>
      <c r="J124" s="206"/>
    </row>
    <row r="125" spans="1:10" ht="18.75" customHeight="1">
      <c r="A125" s="253">
        <f>B124+1</f>
        <v>1</v>
      </c>
      <c r="C125" s="157"/>
      <c r="D125" s="70" t="s">
        <v>57</v>
      </c>
      <c r="E125" s="72" t="s">
        <v>82</v>
      </c>
      <c r="F125" s="146">
        <v>1</v>
      </c>
      <c r="G125" s="219"/>
      <c r="H125" s="73">
        <f>F125*G125</f>
        <v>0</v>
      </c>
      <c r="I125" s="86"/>
      <c r="J125" s="206"/>
    </row>
    <row r="126" spans="1:10" ht="18.75" customHeight="1">
      <c r="A126" s="253">
        <v>2</v>
      </c>
      <c r="C126" s="183"/>
      <c r="D126" s="180" t="s">
        <v>203</v>
      </c>
      <c r="E126" s="181" t="s">
        <v>82</v>
      </c>
      <c r="F126" s="182">
        <v>1</v>
      </c>
      <c r="G126" s="219"/>
      <c r="H126" s="73">
        <f>F126*G126</f>
        <v>0</v>
      </c>
      <c r="I126" s="86"/>
      <c r="J126" s="206"/>
    </row>
    <row r="127" spans="1:10" ht="14.25" customHeight="1">
      <c r="A127" s="253"/>
      <c r="C127" s="169" t="s">
        <v>9</v>
      </c>
      <c r="D127" s="119" t="s">
        <v>10</v>
      </c>
      <c r="E127" s="143"/>
      <c r="F127" s="144"/>
      <c r="G127" s="145"/>
      <c r="H127" s="145"/>
      <c r="I127" s="86"/>
      <c r="J127" s="206"/>
    </row>
    <row r="128" spans="1:10" ht="14.25" customHeight="1">
      <c r="A128" s="253">
        <v>3</v>
      </c>
      <c r="C128" s="157"/>
      <c r="D128" s="70" t="s">
        <v>11</v>
      </c>
      <c r="E128" s="72" t="s">
        <v>82</v>
      </c>
      <c r="F128" s="146">
        <v>1</v>
      </c>
      <c r="G128" s="219"/>
      <c r="H128" s="73">
        <f>F128*G128</f>
        <v>0</v>
      </c>
      <c r="I128" s="86"/>
      <c r="J128" s="206"/>
    </row>
    <row r="129" spans="1:10" ht="138.75" customHeight="1">
      <c r="A129" s="254"/>
      <c r="C129" s="176"/>
      <c r="D129" s="330" t="s">
        <v>107</v>
      </c>
      <c r="E129" s="330"/>
      <c r="F129" s="330"/>
      <c r="G129" s="330"/>
      <c r="H129" s="330"/>
      <c r="I129" s="86"/>
      <c r="J129" s="206"/>
    </row>
    <row r="130" spans="1:10" ht="14.25" customHeight="1">
      <c r="A130" s="254"/>
      <c r="C130" s="169" t="s">
        <v>12</v>
      </c>
      <c r="D130" s="119" t="s">
        <v>13</v>
      </c>
      <c r="E130" s="143"/>
      <c r="F130" s="144"/>
      <c r="G130" s="145"/>
      <c r="H130" s="145"/>
      <c r="I130" s="86"/>
      <c r="J130" s="206"/>
    </row>
    <row r="131" spans="1:10" ht="38.25">
      <c r="A131" s="253">
        <f>A128+1</f>
        <v>4</v>
      </c>
      <c r="C131" s="157"/>
      <c r="D131" s="70" t="s">
        <v>14</v>
      </c>
      <c r="E131" s="72" t="s">
        <v>82</v>
      </c>
      <c r="F131" s="146">
        <v>1</v>
      </c>
      <c r="G131" s="219"/>
      <c r="H131" s="73">
        <f>F131*G131</f>
        <v>0</v>
      </c>
      <c r="I131" s="86"/>
      <c r="J131" s="206"/>
    </row>
    <row r="132" spans="1:10" ht="155.25" customHeight="1">
      <c r="A132" s="254"/>
      <c r="C132" s="176"/>
      <c r="D132" s="327" t="s">
        <v>115</v>
      </c>
      <c r="E132" s="327"/>
      <c r="F132" s="327"/>
      <c r="G132" s="327"/>
      <c r="H132" s="327"/>
      <c r="I132" s="86"/>
      <c r="J132" s="206"/>
    </row>
    <row r="133" spans="1:10" ht="14.25" customHeight="1">
      <c r="A133" s="254"/>
      <c r="C133" s="169" t="s">
        <v>15</v>
      </c>
      <c r="D133" s="119" t="s">
        <v>16</v>
      </c>
      <c r="E133" s="143"/>
      <c r="F133" s="144"/>
      <c r="G133" s="145"/>
      <c r="H133" s="145"/>
      <c r="I133" s="86"/>
      <c r="J133" s="206"/>
    </row>
    <row r="134" spans="1:10" ht="51" customHeight="1" hidden="1">
      <c r="A134" s="253"/>
      <c r="C134" s="157"/>
      <c r="D134" s="70" t="s">
        <v>17</v>
      </c>
      <c r="E134" s="72" t="s">
        <v>82</v>
      </c>
      <c r="F134" s="146">
        <v>1</v>
      </c>
      <c r="G134" s="96"/>
      <c r="H134" s="73">
        <f>F134*G134</f>
        <v>0</v>
      </c>
      <c r="I134" s="86"/>
      <c r="J134" s="206"/>
    </row>
    <row r="135" spans="1:10" ht="89.25">
      <c r="A135" s="253">
        <f>A131+1</f>
        <v>5</v>
      </c>
      <c r="C135" s="157"/>
      <c r="D135" s="70" t="s">
        <v>155</v>
      </c>
      <c r="E135" s="72" t="s">
        <v>82</v>
      </c>
      <c r="F135" s="146">
        <v>1</v>
      </c>
      <c r="G135" s="219"/>
      <c r="H135" s="73">
        <f>F135*G135</f>
        <v>0</v>
      </c>
      <c r="I135" s="86"/>
      <c r="J135" s="206"/>
    </row>
    <row r="136" spans="1:8" ht="25.5" customHeight="1" hidden="1">
      <c r="A136" s="253"/>
      <c r="C136" s="157"/>
      <c r="D136" s="70" t="s">
        <v>18</v>
      </c>
      <c r="E136" s="72" t="s">
        <v>82</v>
      </c>
      <c r="F136" s="146">
        <v>1</v>
      </c>
      <c r="G136" s="96"/>
      <c r="H136" s="73">
        <f>F136*G136</f>
        <v>0</v>
      </c>
    </row>
    <row r="137" spans="1:8" ht="14.25" customHeight="1">
      <c r="A137" s="253"/>
      <c r="B137" s="16"/>
      <c r="C137" s="169" t="s">
        <v>19</v>
      </c>
      <c r="D137" s="119" t="s">
        <v>20</v>
      </c>
      <c r="E137" s="143"/>
      <c r="F137" s="144"/>
      <c r="G137" s="145"/>
      <c r="H137" s="145"/>
    </row>
    <row r="138" spans="1:8" ht="146.25" customHeight="1">
      <c r="A138" s="253">
        <f>A135+1</f>
        <v>6</v>
      </c>
      <c r="B138" s="16"/>
      <c r="C138" s="157"/>
      <c r="D138" s="70" t="s">
        <v>116</v>
      </c>
      <c r="E138" s="72" t="s">
        <v>82</v>
      </c>
      <c r="F138" s="146">
        <v>1</v>
      </c>
      <c r="G138" s="219"/>
      <c r="H138" s="73">
        <f>F138*G138</f>
        <v>0</v>
      </c>
    </row>
    <row r="139" spans="1:8" ht="14.25" customHeight="1">
      <c r="A139" s="253"/>
      <c r="B139" s="16"/>
      <c r="C139" s="169" t="s">
        <v>21</v>
      </c>
      <c r="D139" s="119" t="s">
        <v>22</v>
      </c>
      <c r="E139" s="143"/>
      <c r="F139" s="144"/>
      <c r="G139" s="145"/>
      <c r="H139" s="145"/>
    </row>
    <row r="140" spans="1:8" ht="25.5">
      <c r="A140" s="253">
        <f>A138+1</f>
        <v>7</v>
      </c>
      <c r="B140" s="16"/>
      <c r="C140" s="157"/>
      <c r="D140" s="70" t="s">
        <v>23</v>
      </c>
      <c r="E140" s="72" t="s">
        <v>82</v>
      </c>
      <c r="F140" s="146">
        <v>1</v>
      </c>
      <c r="G140" s="96"/>
      <c r="H140" s="73">
        <f>F140*G140</f>
        <v>0</v>
      </c>
    </row>
    <row r="141" spans="1:8" ht="82.5" customHeight="1">
      <c r="A141" s="253"/>
      <c r="B141" s="16"/>
      <c r="C141" s="157"/>
      <c r="D141" s="321" t="s">
        <v>202</v>
      </c>
      <c r="E141" s="321"/>
      <c r="F141" s="321"/>
      <c r="G141" s="321"/>
      <c r="H141" s="321"/>
    </row>
    <row r="142" spans="1:8" ht="14.25" customHeight="1">
      <c r="A142" s="253">
        <f>A140+1</f>
        <v>8</v>
      </c>
      <c r="B142" s="16"/>
      <c r="C142" s="157"/>
      <c r="D142" s="70" t="s">
        <v>193</v>
      </c>
      <c r="E142" s="72" t="s">
        <v>82</v>
      </c>
      <c r="F142" s="146">
        <v>1</v>
      </c>
      <c r="G142" s="96"/>
      <c r="H142" s="73">
        <f>F142*G142</f>
        <v>0</v>
      </c>
    </row>
    <row r="143" spans="1:8" ht="72" customHeight="1" thickBot="1">
      <c r="A143" s="252"/>
      <c r="B143" s="134"/>
      <c r="C143" s="176"/>
      <c r="D143" s="329" t="s">
        <v>30</v>
      </c>
      <c r="E143" s="329"/>
      <c r="F143" s="329"/>
      <c r="G143" s="329"/>
      <c r="H143" s="329"/>
    </row>
    <row r="144" spans="1:8" ht="14.25" customHeight="1" thickBot="1">
      <c r="A144" s="252"/>
      <c r="B144" s="134"/>
      <c r="C144" s="176"/>
      <c r="D144" s="80" t="s">
        <v>84</v>
      </c>
      <c r="E144" s="81"/>
      <c r="F144" s="150"/>
      <c r="G144" s="151"/>
      <c r="H144" s="248">
        <f>ROUNDUP(SUBTOTAL(9,H125:H143),0)</f>
        <v>0</v>
      </c>
    </row>
    <row r="145" spans="1:8" ht="14.25" customHeight="1">
      <c r="A145" s="252"/>
      <c r="B145" s="134"/>
      <c r="C145" s="176"/>
      <c r="D145" s="152"/>
      <c r="E145" s="77"/>
      <c r="F145" s="153"/>
      <c r="G145" s="154"/>
      <c r="H145" s="155"/>
    </row>
    <row r="146" spans="1:10" ht="24.75" customHeight="1">
      <c r="A146" s="252"/>
      <c r="B146" s="212" t="s">
        <v>120</v>
      </c>
      <c r="C146" s="172" t="s">
        <v>121</v>
      </c>
      <c r="D146" s="27"/>
      <c r="E146" s="13"/>
      <c r="F146" s="16"/>
      <c r="G146" s="16"/>
      <c r="H146" s="257"/>
      <c r="I146" s="218"/>
      <c r="J146" s="206"/>
    </row>
    <row r="147" spans="1:16" s="3" customFormat="1" ht="16.5">
      <c r="A147" s="255"/>
      <c r="B147" s="173"/>
      <c r="C147" s="64">
        <v>1</v>
      </c>
      <c r="D147" s="326" t="s">
        <v>132</v>
      </c>
      <c r="E147" s="326"/>
      <c r="F147" s="326"/>
      <c r="G147" s="326"/>
      <c r="H147" s="326"/>
      <c r="I147" s="174"/>
      <c r="J147" s="207"/>
      <c r="N147" s="186"/>
      <c r="O147" s="186"/>
      <c r="P147" s="186"/>
    </row>
    <row r="148" spans="1:13" ht="38.25">
      <c r="A148" s="256">
        <f>A142+1</f>
        <v>9</v>
      </c>
      <c r="B148" s="123" t="s">
        <v>212</v>
      </c>
      <c r="C148" s="66"/>
      <c r="D148" s="67" t="s">
        <v>213</v>
      </c>
      <c r="E148" s="68" t="s">
        <v>85</v>
      </c>
      <c r="F148" s="110">
        <v>1</v>
      </c>
      <c r="G148" s="221"/>
      <c r="H148" s="69">
        <f>F148*G148</f>
        <v>0</v>
      </c>
      <c r="I148" s="129" t="s">
        <v>127</v>
      </c>
      <c r="J148" s="188"/>
      <c r="K148" s="5"/>
      <c r="L148" s="5"/>
      <c r="M148"/>
    </row>
    <row r="149" spans="1:13" ht="25.5">
      <c r="A149" s="256">
        <f>A148+1</f>
        <v>10</v>
      </c>
      <c r="B149" s="123" t="s">
        <v>214</v>
      </c>
      <c r="C149" s="66"/>
      <c r="D149" s="67" t="s">
        <v>215</v>
      </c>
      <c r="E149" s="68" t="s">
        <v>83</v>
      </c>
      <c r="F149" s="110">
        <f>SUM(E150:E150)</f>
        <v>4.396</v>
      </c>
      <c r="G149" s="221"/>
      <c r="H149" s="69">
        <f>F149*G149</f>
        <v>0</v>
      </c>
      <c r="I149" s="129" t="s">
        <v>127</v>
      </c>
      <c r="K149" s="5"/>
      <c r="L149" s="5"/>
      <c r="M149"/>
    </row>
    <row r="150" spans="1:13" ht="12.75">
      <c r="A150" s="256"/>
      <c r="B150" s="123"/>
      <c r="C150" s="66"/>
      <c r="D150" s="91" t="s">
        <v>216</v>
      </c>
      <c r="E150" s="85">
        <f>(3.4-1.8)*2.41+1.8*0.3</f>
        <v>4.396</v>
      </c>
      <c r="F150" s="110"/>
      <c r="G150" s="220"/>
      <c r="H150" s="69"/>
      <c r="I150" s="171"/>
      <c r="J150" s="208"/>
      <c r="L150" s="5"/>
      <c r="M150"/>
    </row>
    <row r="151" spans="1:13" ht="12.75">
      <c r="A151" s="256">
        <f>A149+1</f>
        <v>11</v>
      </c>
      <c r="B151" s="123" t="s">
        <v>47</v>
      </c>
      <c r="C151" s="66"/>
      <c r="D151" s="67" t="s">
        <v>217</v>
      </c>
      <c r="E151" s="68" t="s">
        <v>85</v>
      </c>
      <c r="F151" s="110">
        <v>2</v>
      </c>
      <c r="G151" s="221"/>
      <c r="H151" s="69">
        <f>F151*G151</f>
        <v>0</v>
      </c>
      <c r="I151" s="129" t="s">
        <v>127</v>
      </c>
      <c r="J151" s="188"/>
      <c r="K151" s="5"/>
      <c r="L151" s="5">
        <v>0.03</v>
      </c>
      <c r="M151"/>
    </row>
    <row r="152" spans="1:13" ht="25.5">
      <c r="A152" s="256">
        <f>A151+1</f>
        <v>12</v>
      </c>
      <c r="B152" s="133" t="s">
        <v>47</v>
      </c>
      <c r="C152" s="66"/>
      <c r="D152" s="67" t="s">
        <v>218</v>
      </c>
      <c r="E152" s="68" t="s">
        <v>82</v>
      </c>
      <c r="F152" s="110">
        <v>1</v>
      </c>
      <c r="G152" s="221"/>
      <c r="H152" s="69">
        <f>F152*G152</f>
        <v>0</v>
      </c>
      <c r="I152" s="129" t="s">
        <v>127</v>
      </c>
      <c r="J152" s="188"/>
      <c r="K152" s="5"/>
      <c r="L152" s="5"/>
      <c r="M152"/>
    </row>
    <row r="153" spans="1:13" ht="25.5">
      <c r="A153" s="256">
        <f>A152+1</f>
        <v>13</v>
      </c>
      <c r="B153" s="175" t="s">
        <v>176</v>
      </c>
      <c r="C153" s="66"/>
      <c r="D153" s="70" t="s">
        <v>122</v>
      </c>
      <c r="E153" s="68" t="s">
        <v>83</v>
      </c>
      <c r="F153" s="110">
        <f>SUM(E154:E155)</f>
        <v>12.579999999999998</v>
      </c>
      <c r="G153" s="221"/>
      <c r="H153" s="69">
        <f>F153*G153</f>
        <v>0</v>
      </c>
      <c r="I153" s="171" t="s">
        <v>127</v>
      </c>
      <c r="J153" s="208"/>
      <c r="K153" s="1">
        <f>0.02*1.5</f>
        <v>0.03</v>
      </c>
      <c r="L153" s="5">
        <f>+F153*K153</f>
        <v>0.37739999999999996</v>
      </c>
      <c r="M153"/>
    </row>
    <row r="154" spans="1:13" ht="12.75">
      <c r="A154" s="253"/>
      <c r="B154" s="158"/>
      <c r="C154" s="66"/>
      <c r="D154" s="71" t="s">
        <v>219</v>
      </c>
      <c r="E154" s="85">
        <f>2*(5.75-1.36)</f>
        <v>8.78</v>
      </c>
      <c r="F154" s="110"/>
      <c r="G154" s="220"/>
      <c r="H154" s="69"/>
      <c r="I154" s="171"/>
      <c r="J154" s="208"/>
      <c r="L154" s="5"/>
      <c r="M154"/>
    </row>
    <row r="155" spans="1:13" ht="12.75">
      <c r="A155" s="253"/>
      <c r="B155" s="158"/>
      <c r="C155" s="66"/>
      <c r="D155" s="71" t="s">
        <v>220</v>
      </c>
      <c r="E155" s="85">
        <f>3.8</f>
        <v>3.8</v>
      </c>
      <c r="F155" s="110"/>
      <c r="G155" s="220"/>
      <c r="H155" s="69"/>
      <c r="I155" s="171"/>
      <c r="J155" s="208"/>
      <c r="L155" s="5"/>
      <c r="M155"/>
    </row>
    <row r="156" spans="1:13" ht="12.75">
      <c r="A156" s="253">
        <f>A153+1</f>
        <v>14</v>
      </c>
      <c r="B156" s="170" t="s">
        <v>225</v>
      </c>
      <c r="C156" s="66"/>
      <c r="D156" s="70" t="s">
        <v>226</v>
      </c>
      <c r="E156" s="72" t="s">
        <v>86</v>
      </c>
      <c r="F156" s="114">
        <v>0.6</v>
      </c>
      <c r="G156" s="221"/>
      <c r="H156" s="69">
        <f>F156*G156</f>
        <v>0</v>
      </c>
      <c r="I156" s="129" t="s">
        <v>127</v>
      </c>
      <c r="J156" s="188"/>
      <c r="K156" s="1">
        <v>0.0004</v>
      </c>
      <c r="L156" s="5">
        <f>+F156*K156</f>
        <v>0.00024</v>
      </c>
      <c r="M156"/>
    </row>
    <row r="157" spans="1:13" ht="12.75">
      <c r="A157" s="253">
        <f>A156+1</f>
        <v>15</v>
      </c>
      <c r="B157" s="170" t="s">
        <v>221</v>
      </c>
      <c r="C157" s="66"/>
      <c r="D157" s="70" t="s">
        <v>222</v>
      </c>
      <c r="E157" s="72" t="s">
        <v>83</v>
      </c>
      <c r="F157" s="114">
        <f>F153</f>
        <v>12.579999999999998</v>
      </c>
      <c r="G157" s="221"/>
      <c r="H157" s="73">
        <f>F157*G157</f>
        <v>0</v>
      </c>
      <c r="I157" s="129" t="s">
        <v>127</v>
      </c>
      <c r="J157" s="188"/>
      <c r="K157" s="1">
        <v>0.00175</v>
      </c>
      <c r="L157" s="5">
        <f>+F157*K157</f>
        <v>0.022014999999999996</v>
      </c>
      <c r="M157"/>
    </row>
    <row r="158" spans="1:13" ht="25.5">
      <c r="A158" s="253">
        <f aca="true" t="shared" si="0" ref="A158:A165">A157+1</f>
        <v>16</v>
      </c>
      <c r="B158" s="123" t="s">
        <v>224</v>
      </c>
      <c r="C158" s="66"/>
      <c r="D158" s="70" t="s">
        <v>223</v>
      </c>
      <c r="E158" s="72" t="s">
        <v>82</v>
      </c>
      <c r="F158" s="114">
        <v>1</v>
      </c>
      <c r="G158" s="221"/>
      <c r="H158" s="73">
        <f>F158*G158</f>
        <v>0</v>
      </c>
      <c r="I158" s="129" t="s">
        <v>127</v>
      </c>
      <c r="J158" s="188"/>
      <c r="L158" s="5"/>
      <c r="M158"/>
    </row>
    <row r="159" spans="1:12" ht="38.25">
      <c r="A159" s="253">
        <f t="shared" si="0"/>
        <v>17</v>
      </c>
      <c r="B159" s="123" t="s">
        <v>227</v>
      </c>
      <c r="C159" s="66"/>
      <c r="D159" s="67" t="s">
        <v>289</v>
      </c>
      <c r="E159" s="68" t="s">
        <v>83</v>
      </c>
      <c r="F159" s="110">
        <v>5.55</v>
      </c>
      <c r="G159" s="221"/>
      <c r="H159" s="69">
        <f aca="true" t="shared" si="1" ref="H159:H165">F159*G159</f>
        <v>0</v>
      </c>
      <c r="I159" s="171" t="s">
        <v>127</v>
      </c>
      <c r="J159" s="208"/>
      <c r="K159" s="1">
        <v>0.01</v>
      </c>
      <c r="L159" s="5">
        <f>+F159*K159</f>
        <v>0.0555</v>
      </c>
    </row>
    <row r="160" spans="1:12" ht="12.75">
      <c r="A160" s="253"/>
      <c r="B160" s="123" t="s">
        <v>290</v>
      </c>
      <c r="C160" s="66"/>
      <c r="D160" s="67" t="s">
        <v>291</v>
      </c>
      <c r="E160" s="68" t="s">
        <v>83</v>
      </c>
      <c r="F160" s="110">
        <v>0.75</v>
      </c>
      <c r="G160" s="221"/>
      <c r="H160" s="69">
        <f t="shared" si="1"/>
        <v>0</v>
      </c>
      <c r="I160" s="171" t="s">
        <v>127</v>
      </c>
      <c r="J160" s="208"/>
      <c r="K160" s="1">
        <v>0.01216</v>
      </c>
      <c r="L160" s="5">
        <f>+F160*K160</f>
        <v>0.00912</v>
      </c>
    </row>
    <row r="161" spans="1:13" ht="12.75">
      <c r="A161" s="253">
        <f>A159+1</f>
        <v>18</v>
      </c>
      <c r="B161" s="184" t="s">
        <v>156</v>
      </c>
      <c r="C161" s="66"/>
      <c r="D161" s="67" t="s">
        <v>0</v>
      </c>
      <c r="E161" s="68" t="s">
        <v>87</v>
      </c>
      <c r="F161" s="110">
        <f>+L161</f>
        <v>0.494275</v>
      </c>
      <c r="G161" s="221"/>
      <c r="H161" s="69">
        <f t="shared" si="1"/>
        <v>0</v>
      </c>
      <c r="I161" s="171" t="s">
        <v>127</v>
      </c>
      <c r="J161" s="208"/>
      <c r="L161" s="6">
        <f>SUM(L148:L160)</f>
        <v>0.494275</v>
      </c>
      <c r="M161" s="2"/>
    </row>
    <row r="162" spans="1:13" ht="12.75">
      <c r="A162" s="253">
        <f t="shared" si="0"/>
        <v>19</v>
      </c>
      <c r="B162" s="184" t="s">
        <v>66</v>
      </c>
      <c r="C162" s="66"/>
      <c r="D162" s="67" t="s">
        <v>174</v>
      </c>
      <c r="E162" s="68" t="s">
        <v>87</v>
      </c>
      <c r="F162" s="110">
        <f>+F161</f>
        <v>0.494275</v>
      </c>
      <c r="G162" s="221"/>
      <c r="H162" s="69">
        <f t="shared" si="1"/>
        <v>0</v>
      </c>
      <c r="I162" s="171" t="s">
        <v>127</v>
      </c>
      <c r="J162" s="208"/>
      <c r="L162" s="6"/>
      <c r="M162" s="2"/>
    </row>
    <row r="163" spans="1:13" ht="13.5" customHeight="1">
      <c r="A163" s="253">
        <f t="shared" si="0"/>
        <v>20</v>
      </c>
      <c r="B163" s="184" t="s">
        <v>67</v>
      </c>
      <c r="C163" s="66"/>
      <c r="D163" s="67" t="s">
        <v>157</v>
      </c>
      <c r="E163" s="68" t="s">
        <v>87</v>
      </c>
      <c r="F163" s="110">
        <f>F161</f>
        <v>0.494275</v>
      </c>
      <c r="G163" s="221"/>
      <c r="H163" s="69">
        <f t="shared" si="1"/>
        <v>0</v>
      </c>
      <c r="I163" s="171" t="s">
        <v>127</v>
      </c>
      <c r="J163" s="208"/>
      <c r="L163" s="6"/>
      <c r="M163" s="2"/>
    </row>
    <row r="164" spans="1:13" ht="12.75">
      <c r="A164" s="253">
        <f t="shared" si="0"/>
        <v>21</v>
      </c>
      <c r="B164" s="184" t="s">
        <v>68</v>
      </c>
      <c r="C164" s="66"/>
      <c r="D164" s="67" t="s">
        <v>69</v>
      </c>
      <c r="E164" s="68" t="s">
        <v>87</v>
      </c>
      <c r="F164" s="110">
        <f>F161</f>
        <v>0.494275</v>
      </c>
      <c r="G164" s="221"/>
      <c r="H164" s="69">
        <f t="shared" si="1"/>
        <v>0</v>
      </c>
      <c r="I164" s="171" t="s">
        <v>127</v>
      </c>
      <c r="J164" s="208"/>
      <c r="L164" s="6"/>
      <c r="M164" s="2"/>
    </row>
    <row r="165" spans="1:13" ht="12.75">
      <c r="A165" s="253">
        <f t="shared" si="0"/>
        <v>22</v>
      </c>
      <c r="B165" s="216" t="s">
        <v>204</v>
      </c>
      <c r="C165" s="66"/>
      <c r="D165" s="214" t="s">
        <v>205</v>
      </c>
      <c r="E165" s="68" t="s">
        <v>87</v>
      </c>
      <c r="F165" s="217">
        <f>L161</f>
        <v>0.494275</v>
      </c>
      <c r="G165" s="221"/>
      <c r="H165" s="69">
        <f t="shared" si="1"/>
        <v>0</v>
      </c>
      <c r="I165" s="171" t="s">
        <v>127</v>
      </c>
      <c r="J165" s="208"/>
      <c r="L165" s="6"/>
      <c r="M165" s="2"/>
    </row>
    <row r="166" spans="1:13" ht="13.5" thickBot="1">
      <c r="A166" s="256">
        <f>A165+1</f>
        <v>23</v>
      </c>
      <c r="B166" s="123" t="s">
        <v>70</v>
      </c>
      <c r="C166" s="66"/>
      <c r="D166" s="67" t="s">
        <v>71</v>
      </c>
      <c r="E166" s="68" t="s">
        <v>87</v>
      </c>
      <c r="F166" s="110">
        <f>F164</f>
        <v>0.494275</v>
      </c>
      <c r="G166" s="221"/>
      <c r="H166" s="69">
        <f>F166*G166</f>
        <v>0</v>
      </c>
      <c r="I166" s="171" t="s">
        <v>127</v>
      </c>
      <c r="J166" s="208"/>
      <c r="L166" s="6"/>
      <c r="M166" s="2"/>
    </row>
    <row r="167" spans="1:9" ht="13.5" thickBot="1">
      <c r="A167" s="256"/>
      <c r="B167" s="121"/>
      <c r="C167" s="66"/>
      <c r="D167" s="74" t="s">
        <v>84</v>
      </c>
      <c r="E167" s="75"/>
      <c r="F167" s="112"/>
      <c r="G167" s="97"/>
      <c r="H167" s="247">
        <f>SUBTOTAL(9,H148:H166)</f>
        <v>0</v>
      </c>
      <c r="I167" s="171"/>
    </row>
    <row r="168" spans="1:9" ht="12.75">
      <c r="A168" s="256"/>
      <c r="B168" s="121"/>
      <c r="C168" s="66"/>
      <c r="D168" s="76"/>
      <c r="E168" s="77"/>
      <c r="F168" s="101"/>
      <c r="G168" s="28"/>
      <c r="H168" s="78"/>
      <c r="I168" s="171"/>
    </row>
    <row r="169" spans="1:9" ht="16.5">
      <c r="A169" s="256"/>
      <c r="B169" s="121"/>
      <c r="C169" s="64" t="s">
        <v>93</v>
      </c>
      <c r="D169" s="65" t="s">
        <v>228</v>
      </c>
      <c r="E169" s="65"/>
      <c r="F169" s="113"/>
      <c r="G169" s="65"/>
      <c r="H169" s="65"/>
      <c r="I169" s="171"/>
    </row>
    <row r="170" spans="1:9" ht="16.5">
      <c r="A170" s="256"/>
      <c r="B170" s="121"/>
      <c r="C170" s="79" t="s">
        <v>99</v>
      </c>
      <c r="D170" s="65" t="s">
        <v>229</v>
      </c>
      <c r="E170" s="65"/>
      <c r="F170" s="113"/>
      <c r="G170" s="65"/>
      <c r="H170" s="65"/>
      <c r="I170" s="171"/>
    </row>
    <row r="171" spans="1:9" ht="12.75">
      <c r="A171" s="256"/>
      <c r="B171" s="121"/>
      <c r="C171" s="66"/>
      <c r="D171" s="76"/>
      <c r="E171" s="77"/>
      <c r="F171" s="101"/>
      <c r="G171" s="28"/>
      <c r="H171" s="78"/>
      <c r="I171" s="171"/>
    </row>
    <row r="172" spans="1:9" ht="16.5">
      <c r="A172" s="256"/>
      <c r="B172" s="121"/>
      <c r="C172" s="64" t="s">
        <v>100</v>
      </c>
      <c r="D172" s="89" t="s">
        <v>65</v>
      </c>
      <c r="E172" s="65"/>
      <c r="F172" s="113"/>
      <c r="G172" s="65"/>
      <c r="H172" s="65"/>
      <c r="I172" s="171"/>
    </row>
    <row r="173" spans="1:9" ht="69.75" customHeight="1">
      <c r="A173" s="256"/>
      <c r="B173" s="121"/>
      <c r="C173" s="64"/>
      <c r="D173" s="322" t="s">
        <v>37</v>
      </c>
      <c r="E173" s="322"/>
      <c r="F173" s="322"/>
      <c r="G173" s="88"/>
      <c r="H173" s="88"/>
      <c r="I173" s="171"/>
    </row>
    <row r="174" spans="1:10" ht="12.75">
      <c r="A174" s="256">
        <f>A166+1</f>
        <v>24</v>
      </c>
      <c r="B174" s="216" t="s">
        <v>231</v>
      </c>
      <c r="C174" s="66" t="s">
        <v>74</v>
      </c>
      <c r="D174" s="215" t="s">
        <v>230</v>
      </c>
      <c r="E174" s="68" t="s">
        <v>83</v>
      </c>
      <c r="F174" s="110">
        <f>9.2-0.12</f>
        <v>9.08</v>
      </c>
      <c r="G174" s="221"/>
      <c r="H174" s="69">
        <f>F174*G174</f>
        <v>0</v>
      </c>
      <c r="I174" s="171" t="s">
        <v>130</v>
      </c>
      <c r="J174" s="208"/>
    </row>
    <row r="175" spans="1:10" ht="13.5" thickBot="1">
      <c r="A175" s="256">
        <f>A174+1</f>
        <v>25</v>
      </c>
      <c r="B175" s="123" t="s">
        <v>1</v>
      </c>
      <c r="C175" s="66"/>
      <c r="D175" s="67" t="s">
        <v>32</v>
      </c>
      <c r="E175" s="83" t="s">
        <v>91</v>
      </c>
      <c r="F175" s="110">
        <f>H174</f>
        <v>0</v>
      </c>
      <c r="G175" s="237"/>
      <c r="H175" s="84">
        <f>F175*G175</f>
        <v>0</v>
      </c>
      <c r="I175" s="171" t="s">
        <v>130</v>
      </c>
      <c r="J175" s="208"/>
    </row>
    <row r="176" spans="1:9" ht="13.5" thickBot="1">
      <c r="A176" s="256"/>
      <c r="B176" s="121"/>
      <c r="C176" s="66"/>
      <c r="D176" s="80" t="s">
        <v>84</v>
      </c>
      <c r="E176" s="81"/>
      <c r="F176" s="116"/>
      <c r="G176" s="82"/>
      <c r="H176" s="247">
        <f>SUBTOTAL(9,H174:H175)</f>
        <v>0</v>
      </c>
      <c r="I176" s="171"/>
    </row>
    <row r="177" spans="1:9" ht="12.75">
      <c r="A177" s="256"/>
      <c r="B177" s="121"/>
      <c r="C177" s="66"/>
      <c r="D177" s="76"/>
      <c r="E177" s="77"/>
      <c r="F177" s="101"/>
      <c r="G177" s="28"/>
      <c r="H177" s="78"/>
      <c r="I177" s="171"/>
    </row>
    <row r="178" spans="1:9" ht="16.5">
      <c r="A178" s="256"/>
      <c r="B178" s="121"/>
      <c r="C178" s="79" t="s">
        <v>101</v>
      </c>
      <c r="D178" s="65" t="s">
        <v>133</v>
      </c>
      <c r="E178" s="65"/>
      <c r="F178" s="113"/>
      <c r="G178" s="65"/>
      <c r="H178" s="65"/>
      <c r="I178" s="171"/>
    </row>
    <row r="179" spans="1:9" ht="42" customHeight="1">
      <c r="A179" s="256"/>
      <c r="B179" s="121"/>
      <c r="C179" s="66"/>
      <c r="D179" s="328" t="s">
        <v>36</v>
      </c>
      <c r="E179" s="328"/>
      <c r="F179" s="328"/>
      <c r="G179" s="87"/>
      <c r="H179" s="87"/>
      <c r="I179" s="264"/>
    </row>
    <row r="180" spans="1:9" ht="25.5">
      <c r="A180" s="256">
        <f>A175+1</f>
        <v>26</v>
      </c>
      <c r="B180" s="123" t="s">
        <v>234</v>
      </c>
      <c r="C180" s="66"/>
      <c r="D180" s="67" t="s">
        <v>233</v>
      </c>
      <c r="E180" s="68" t="s">
        <v>83</v>
      </c>
      <c r="F180" s="110">
        <f>SUM(E181:E182)</f>
        <v>42.709999999999994</v>
      </c>
      <c r="G180" s="221"/>
      <c r="H180" s="69">
        <f>F180*G180</f>
        <v>0</v>
      </c>
      <c r="I180" s="171" t="s">
        <v>127</v>
      </c>
    </row>
    <row r="181" spans="1:9" ht="12.75">
      <c r="A181" s="256"/>
      <c r="B181" s="121"/>
      <c r="C181" s="66"/>
      <c r="D181" s="91" t="s">
        <v>232</v>
      </c>
      <c r="E181" s="85">
        <f>14*2+12.3</f>
        <v>40.3</v>
      </c>
      <c r="F181" s="110"/>
      <c r="G181" s="220"/>
      <c r="H181" s="69"/>
      <c r="I181" s="171"/>
    </row>
    <row r="182" spans="1:9" ht="12.75">
      <c r="A182" s="256"/>
      <c r="B182" s="121"/>
      <c r="C182" s="66"/>
      <c r="D182" s="91" t="s">
        <v>238</v>
      </c>
      <c r="E182" s="85">
        <f>(0.5+0.5)*2.41</f>
        <v>2.41</v>
      </c>
      <c r="F182" s="110"/>
      <c r="G182" s="220"/>
      <c r="H182" s="69"/>
      <c r="I182" s="171"/>
    </row>
    <row r="183" spans="1:9" ht="12.75">
      <c r="A183" s="256">
        <f>A180+1</f>
        <v>27</v>
      </c>
      <c r="B183" s="123" t="s">
        <v>235</v>
      </c>
      <c r="C183" s="66" t="s">
        <v>134</v>
      </c>
      <c r="D183" s="67" t="s">
        <v>236</v>
      </c>
      <c r="E183" s="68" t="s">
        <v>83</v>
      </c>
      <c r="F183" s="110">
        <f>+F180</f>
        <v>42.709999999999994</v>
      </c>
      <c r="G183" s="221"/>
      <c r="H183" s="69">
        <f aca="true" t="shared" si="2" ref="H183:H189">F183*G183</f>
        <v>0</v>
      </c>
      <c r="I183" s="264" t="s">
        <v>127</v>
      </c>
    </row>
    <row r="184" spans="1:16" ht="12.75">
      <c r="A184" s="256">
        <f aca="true" t="shared" si="3" ref="A184:A189">A183+1</f>
        <v>28</v>
      </c>
      <c r="B184" s="156" t="s">
        <v>113</v>
      </c>
      <c r="C184" s="157"/>
      <c r="D184" s="70" t="s">
        <v>237</v>
      </c>
      <c r="E184" s="72" t="s">
        <v>83</v>
      </c>
      <c r="F184" s="114">
        <f>E182</f>
        <v>2.41</v>
      </c>
      <c r="G184" s="221"/>
      <c r="H184" s="73">
        <f t="shared" si="2"/>
        <v>0</v>
      </c>
      <c r="I184" s="129" t="s">
        <v>127</v>
      </c>
      <c r="J184" s="188"/>
      <c r="N184" s="53"/>
      <c r="O184" s="53"/>
      <c r="P184" s="53"/>
    </row>
    <row r="185" spans="1:9" ht="12.75">
      <c r="A185" s="256">
        <f t="shared" si="3"/>
        <v>29</v>
      </c>
      <c r="B185" s="156" t="s">
        <v>73</v>
      </c>
      <c r="C185" s="157" t="s">
        <v>190</v>
      </c>
      <c r="D185" s="70" t="s">
        <v>72</v>
      </c>
      <c r="E185" s="72" t="s">
        <v>86</v>
      </c>
      <c r="F185" s="114">
        <f>2.5*2</f>
        <v>5</v>
      </c>
      <c r="G185" s="221"/>
      <c r="H185" s="73">
        <f t="shared" si="2"/>
        <v>0</v>
      </c>
      <c r="I185" s="129" t="s">
        <v>127</v>
      </c>
    </row>
    <row r="186" spans="1:10" ht="12.75">
      <c r="A186" s="256">
        <f t="shared" si="3"/>
        <v>30</v>
      </c>
      <c r="B186" s="156" t="s">
        <v>192</v>
      </c>
      <c r="C186" s="178"/>
      <c r="D186" s="70" t="s">
        <v>177</v>
      </c>
      <c r="E186" s="72" t="s">
        <v>83</v>
      </c>
      <c r="F186" s="118">
        <f>F180</f>
        <v>42.709999999999994</v>
      </c>
      <c r="G186" s="221"/>
      <c r="H186" s="73">
        <f t="shared" si="2"/>
        <v>0</v>
      </c>
      <c r="I186" s="129" t="s">
        <v>127</v>
      </c>
      <c r="J186" s="188"/>
    </row>
    <row r="187" spans="1:10" ht="12.75">
      <c r="A187" s="256">
        <f t="shared" si="3"/>
        <v>31</v>
      </c>
      <c r="B187" s="156" t="s">
        <v>189</v>
      </c>
      <c r="C187" s="178"/>
      <c r="D187" s="70" t="s">
        <v>188</v>
      </c>
      <c r="E187" s="72" t="s">
        <v>83</v>
      </c>
      <c r="F187" s="114">
        <f>F186</f>
        <v>42.709999999999994</v>
      </c>
      <c r="G187" s="221"/>
      <c r="H187" s="73">
        <f t="shared" si="2"/>
        <v>0</v>
      </c>
      <c r="I187" s="129" t="s">
        <v>127</v>
      </c>
      <c r="J187" s="188"/>
    </row>
    <row r="188" spans="1:10" ht="12.75">
      <c r="A188" s="256">
        <f t="shared" si="3"/>
        <v>32</v>
      </c>
      <c r="B188" s="216" t="s">
        <v>207</v>
      </c>
      <c r="C188" s="66" t="s">
        <v>190</v>
      </c>
      <c r="D188" s="67" t="s">
        <v>206</v>
      </c>
      <c r="E188" s="68" t="s">
        <v>82</v>
      </c>
      <c r="F188" s="111">
        <v>1</v>
      </c>
      <c r="G188" s="221"/>
      <c r="H188" s="69">
        <f t="shared" si="2"/>
        <v>0</v>
      </c>
      <c r="I188" s="171" t="s">
        <v>127</v>
      </c>
      <c r="J188" s="208"/>
    </row>
    <row r="189" spans="1:10" ht="13.5" thickBot="1">
      <c r="A189" s="256">
        <f t="shared" si="3"/>
        <v>33</v>
      </c>
      <c r="B189" s="156" t="s">
        <v>1</v>
      </c>
      <c r="C189" s="157"/>
      <c r="D189" s="163" t="s">
        <v>35</v>
      </c>
      <c r="E189" s="72" t="s">
        <v>91</v>
      </c>
      <c r="F189" s="114">
        <f>SUM(H183:H188)</f>
        <v>0</v>
      </c>
      <c r="G189" s="237"/>
      <c r="H189" s="73">
        <f t="shared" si="2"/>
        <v>0</v>
      </c>
      <c r="I189" s="129" t="s">
        <v>127</v>
      </c>
      <c r="J189" s="188"/>
    </row>
    <row r="190" spans="1:8" ht="13.5" thickBot="1">
      <c r="A190" s="253"/>
      <c r="B190" s="164"/>
      <c r="C190" s="157"/>
      <c r="D190" s="80" t="s">
        <v>84</v>
      </c>
      <c r="E190" s="81"/>
      <c r="F190" s="165"/>
      <c r="G190" s="151"/>
      <c r="H190" s="247">
        <f>SUBTOTAL(9,H180:H189)</f>
        <v>0</v>
      </c>
    </row>
    <row r="191" spans="1:8" ht="12.75">
      <c r="A191" s="253"/>
      <c r="B191" s="156"/>
      <c r="C191" s="157"/>
      <c r="D191" s="166"/>
      <c r="E191" s="147"/>
      <c r="F191" s="108"/>
      <c r="G191" s="148"/>
      <c r="H191" s="149"/>
    </row>
    <row r="192" spans="1:8" ht="16.5">
      <c r="A192" s="253"/>
      <c r="B192" s="156"/>
      <c r="C192" s="179" t="s">
        <v>102</v>
      </c>
      <c r="D192" s="65" t="s">
        <v>239</v>
      </c>
      <c r="E192" s="65"/>
      <c r="F192" s="113"/>
      <c r="G192" s="65"/>
      <c r="H192" s="65"/>
    </row>
    <row r="193" spans="1:16" ht="12.75">
      <c r="A193" s="253"/>
      <c r="B193" s="156"/>
      <c r="C193" s="157"/>
      <c r="D193" s="166"/>
      <c r="E193" s="147"/>
      <c r="F193" s="108"/>
      <c r="G193" s="148"/>
      <c r="H193" s="149"/>
      <c r="N193" s="53"/>
      <c r="O193" s="53"/>
      <c r="P193" s="53"/>
    </row>
    <row r="194" spans="1:16" ht="16.5">
      <c r="A194" s="253"/>
      <c r="B194" s="156"/>
      <c r="C194" s="179" t="s">
        <v>103</v>
      </c>
      <c r="D194" s="65" t="s">
        <v>106</v>
      </c>
      <c r="E194" s="65"/>
      <c r="F194" s="113"/>
      <c r="G194" s="65"/>
      <c r="H194" s="65"/>
      <c r="N194" s="53"/>
      <c r="O194" s="53"/>
      <c r="P194" s="53"/>
    </row>
    <row r="195" spans="1:16" ht="82.5" customHeight="1">
      <c r="A195" s="253"/>
      <c r="B195" s="156"/>
      <c r="C195" s="169"/>
      <c r="D195" s="322" t="s">
        <v>41</v>
      </c>
      <c r="E195" s="322"/>
      <c r="F195" s="322"/>
      <c r="G195" s="87"/>
      <c r="H195" s="87"/>
      <c r="N195" s="53"/>
      <c r="O195" s="53"/>
      <c r="P195" s="53"/>
    </row>
    <row r="196" spans="1:16" ht="38.25">
      <c r="A196" s="253">
        <f>A189+1</f>
        <v>34</v>
      </c>
      <c r="B196" s="124" t="s">
        <v>47</v>
      </c>
      <c r="C196" s="128" t="s">
        <v>240</v>
      </c>
      <c r="D196" s="70" t="s">
        <v>249</v>
      </c>
      <c r="E196" s="125" t="s">
        <v>85</v>
      </c>
      <c r="F196" s="118">
        <v>1</v>
      </c>
      <c r="G196" s="221"/>
      <c r="H196" s="126">
        <f>F196*G196</f>
        <v>0</v>
      </c>
      <c r="I196" s="265" t="s">
        <v>127</v>
      </c>
      <c r="J196" s="204"/>
      <c r="N196" s="53"/>
      <c r="O196" s="53"/>
      <c r="P196" s="53"/>
    </row>
    <row r="197" spans="1:16" ht="39" thickBot="1">
      <c r="A197" s="253"/>
      <c r="B197" s="124" t="s">
        <v>47</v>
      </c>
      <c r="C197" s="128"/>
      <c r="D197" s="180" t="s">
        <v>292</v>
      </c>
      <c r="E197" s="238" t="s">
        <v>85</v>
      </c>
      <c r="F197" s="239">
        <v>1</v>
      </c>
      <c r="G197" s="240"/>
      <c r="H197" s="126">
        <f>F197*G197</f>
        <v>0</v>
      </c>
      <c r="I197" s="129" t="s">
        <v>130</v>
      </c>
      <c r="J197" s="204"/>
      <c r="N197" s="53"/>
      <c r="O197" s="53"/>
      <c r="P197" s="53"/>
    </row>
    <row r="198" spans="1:16" ht="13.5" thickBot="1">
      <c r="A198" s="253"/>
      <c r="B198" s="156"/>
      <c r="C198" s="157"/>
      <c r="D198" s="80" t="s">
        <v>84</v>
      </c>
      <c r="E198" s="81"/>
      <c r="F198" s="165"/>
      <c r="G198" s="151"/>
      <c r="H198" s="247">
        <f>SUBTOTAL(9,H196:H197)</f>
        <v>0</v>
      </c>
      <c r="N198" s="53"/>
      <c r="O198" s="53"/>
      <c r="P198" s="53"/>
    </row>
    <row r="199" spans="1:16" ht="12.75">
      <c r="A199" s="253"/>
      <c r="B199" s="156"/>
      <c r="C199" s="157"/>
      <c r="D199" s="166"/>
      <c r="E199" s="147"/>
      <c r="F199" s="108"/>
      <c r="G199" s="148"/>
      <c r="H199" s="149"/>
      <c r="N199" s="53"/>
      <c r="O199" s="53"/>
      <c r="P199" s="53"/>
    </row>
    <row r="200" spans="1:16" ht="12.75">
      <c r="A200" s="253"/>
      <c r="B200" s="156"/>
      <c r="C200" s="157"/>
      <c r="D200" s="166"/>
      <c r="E200" s="147"/>
      <c r="F200" s="108"/>
      <c r="G200" s="148"/>
      <c r="H200" s="149"/>
      <c r="N200" s="53"/>
      <c r="O200" s="53"/>
      <c r="P200" s="53"/>
    </row>
    <row r="201" spans="1:16" ht="12.75">
      <c r="A201" s="253"/>
      <c r="B201" s="156"/>
      <c r="C201" s="157"/>
      <c r="D201" s="166"/>
      <c r="E201" s="147"/>
      <c r="F201" s="108"/>
      <c r="G201" s="148"/>
      <c r="H201" s="149"/>
      <c r="N201" s="53"/>
      <c r="O201" s="53"/>
      <c r="P201" s="53"/>
    </row>
    <row r="202" spans="1:16" ht="12.75">
      <c r="A202" s="253"/>
      <c r="B202" s="156"/>
      <c r="C202" s="157"/>
      <c r="D202" s="166"/>
      <c r="E202" s="147"/>
      <c r="F202" s="108"/>
      <c r="G202" s="148"/>
      <c r="H202" s="149"/>
      <c r="N202" s="53"/>
      <c r="O202" s="53"/>
      <c r="P202" s="53"/>
    </row>
    <row r="203" spans="1:16" ht="12.75">
      <c r="A203" s="253"/>
      <c r="B203" s="156"/>
      <c r="C203" s="157"/>
      <c r="D203" s="166"/>
      <c r="E203" s="147"/>
      <c r="F203" s="108"/>
      <c r="G203" s="148"/>
      <c r="H203" s="149"/>
      <c r="N203" s="53"/>
      <c r="O203" s="53"/>
      <c r="P203" s="53"/>
    </row>
    <row r="204" spans="1:16" ht="31.5" customHeight="1">
      <c r="A204" s="253"/>
      <c r="B204" s="156"/>
      <c r="C204" s="179" t="s">
        <v>104</v>
      </c>
      <c r="D204" s="65" t="s">
        <v>29</v>
      </c>
      <c r="E204" s="65"/>
      <c r="F204" s="113"/>
      <c r="G204" s="65"/>
      <c r="H204" s="65"/>
      <c r="N204" s="53"/>
      <c r="O204" s="53"/>
      <c r="P204" s="53"/>
    </row>
    <row r="205" spans="1:16" ht="74.25" customHeight="1">
      <c r="A205" s="253"/>
      <c r="B205" s="156"/>
      <c r="C205" s="169"/>
      <c r="D205" s="322" t="s">
        <v>38</v>
      </c>
      <c r="E205" s="322"/>
      <c r="F205" s="322"/>
      <c r="G205" s="87"/>
      <c r="H205" s="87"/>
      <c r="N205" s="53"/>
      <c r="O205" s="53"/>
      <c r="P205" s="53"/>
    </row>
    <row r="206" spans="1:10" ht="25.5">
      <c r="A206" s="253">
        <f>A196+1</f>
        <v>35</v>
      </c>
      <c r="B206" s="156" t="s">
        <v>162</v>
      </c>
      <c r="C206" s="183" t="s">
        <v>241</v>
      </c>
      <c r="D206" s="70" t="s">
        <v>244</v>
      </c>
      <c r="E206" s="72" t="s">
        <v>83</v>
      </c>
      <c r="F206" s="118">
        <f>0.5*F153</f>
        <v>6.289999999999999</v>
      </c>
      <c r="G206" s="221"/>
      <c r="H206" s="73">
        <f aca="true" t="shared" si="4" ref="H206:H216">F206*G206</f>
        <v>0</v>
      </c>
      <c r="I206" s="130" t="s">
        <v>127</v>
      </c>
      <c r="J206" s="209"/>
    </row>
    <row r="207" spans="1:10" ht="25.5">
      <c r="A207" s="253">
        <f>A206+1</f>
        <v>36</v>
      </c>
      <c r="B207" s="156" t="s">
        <v>287</v>
      </c>
      <c r="C207" s="183"/>
      <c r="D207" s="70" t="s">
        <v>288</v>
      </c>
      <c r="E207" s="72" t="s">
        <v>83</v>
      </c>
      <c r="F207" s="118">
        <f>0.6*1.8+0.6*1.2</f>
        <v>1.8</v>
      </c>
      <c r="G207" s="221"/>
      <c r="H207" s="73">
        <f t="shared" si="4"/>
        <v>0</v>
      </c>
      <c r="I207" s="130" t="s">
        <v>127</v>
      </c>
      <c r="J207" s="209"/>
    </row>
    <row r="208" spans="1:10" ht="12.75">
      <c r="A208" s="253">
        <f>A207+1</f>
        <v>37</v>
      </c>
      <c r="B208" s="177" t="s">
        <v>243</v>
      </c>
      <c r="C208" s="183" t="s">
        <v>163</v>
      </c>
      <c r="D208" s="70" t="s">
        <v>242</v>
      </c>
      <c r="E208" s="70" t="s">
        <v>83</v>
      </c>
      <c r="F208" s="114">
        <f>F153</f>
        <v>12.579999999999998</v>
      </c>
      <c r="G208" s="221"/>
      <c r="H208" s="73">
        <f t="shared" si="4"/>
        <v>0</v>
      </c>
      <c r="I208" s="130" t="s">
        <v>127</v>
      </c>
      <c r="J208" s="204"/>
    </row>
    <row r="209" spans="1:10" s="16" customFormat="1" ht="12.75">
      <c r="A209" s="253">
        <f aca="true" t="shared" si="5" ref="A209:A216">A208+1</f>
        <v>38</v>
      </c>
      <c r="B209" s="164" t="s">
        <v>158</v>
      </c>
      <c r="C209" s="66"/>
      <c r="D209" s="70" t="s">
        <v>159</v>
      </c>
      <c r="E209" s="72" t="s">
        <v>83</v>
      </c>
      <c r="F209" s="110">
        <f>F208</f>
        <v>12.579999999999998</v>
      </c>
      <c r="G209" s="221"/>
      <c r="H209" s="69">
        <f t="shared" si="4"/>
        <v>0</v>
      </c>
      <c r="I209" s="171" t="s">
        <v>127</v>
      </c>
      <c r="J209" s="204"/>
    </row>
    <row r="210" spans="1:16" ht="25.5">
      <c r="A210" s="253">
        <f t="shared" si="5"/>
        <v>39</v>
      </c>
      <c r="B210" s="120" t="s">
        <v>169</v>
      </c>
      <c r="C210" s="183" t="s">
        <v>164</v>
      </c>
      <c r="D210" s="70" t="s">
        <v>166</v>
      </c>
      <c r="E210" s="72" t="s">
        <v>83</v>
      </c>
      <c r="F210" s="114">
        <f>F208</f>
        <v>12.579999999999998</v>
      </c>
      <c r="G210" s="221"/>
      <c r="H210" s="73">
        <f t="shared" si="4"/>
        <v>0</v>
      </c>
      <c r="I210" s="129" t="s">
        <v>127</v>
      </c>
      <c r="J210" s="188"/>
      <c r="N210" s="53"/>
      <c r="O210" s="53"/>
      <c r="P210" s="53"/>
    </row>
    <row r="211" spans="1:16" ht="25.5">
      <c r="A211" s="253">
        <f t="shared" si="5"/>
        <v>40</v>
      </c>
      <c r="B211" s="120">
        <v>597642030</v>
      </c>
      <c r="C211" s="178" t="s">
        <v>165</v>
      </c>
      <c r="D211" s="159" t="s">
        <v>167</v>
      </c>
      <c r="E211" s="160" t="s">
        <v>83</v>
      </c>
      <c r="F211" s="161">
        <f>1.1*F210</f>
        <v>13.838</v>
      </c>
      <c r="G211" s="221"/>
      <c r="H211" s="162">
        <f t="shared" si="4"/>
        <v>0</v>
      </c>
      <c r="I211" s="129" t="s">
        <v>127</v>
      </c>
      <c r="J211" s="188"/>
      <c r="N211" s="53"/>
      <c r="O211" s="53"/>
      <c r="P211" s="53"/>
    </row>
    <row r="212" spans="1:16" ht="12.75">
      <c r="A212" s="253">
        <f t="shared" si="5"/>
        <v>41</v>
      </c>
      <c r="B212" s="156" t="s">
        <v>25</v>
      </c>
      <c r="C212" s="178"/>
      <c r="D212" s="70" t="s">
        <v>26</v>
      </c>
      <c r="E212" s="72" t="s">
        <v>86</v>
      </c>
      <c r="F212" s="114">
        <f>+F213</f>
        <v>1.2</v>
      </c>
      <c r="G212" s="221"/>
      <c r="H212" s="73">
        <f t="shared" si="4"/>
        <v>0</v>
      </c>
      <c r="I212" s="129" t="s">
        <v>127</v>
      </c>
      <c r="J212" s="204"/>
      <c r="N212" s="53"/>
      <c r="O212" s="53"/>
      <c r="P212" s="53"/>
    </row>
    <row r="213" spans="1:16" ht="25.5">
      <c r="A213" s="253">
        <f t="shared" si="5"/>
        <v>42</v>
      </c>
      <c r="B213" s="156" t="s">
        <v>191</v>
      </c>
      <c r="C213" s="157" t="s">
        <v>40</v>
      </c>
      <c r="D213" s="70" t="s">
        <v>117</v>
      </c>
      <c r="E213" s="72" t="s">
        <v>86</v>
      </c>
      <c r="F213" s="114">
        <f>0.6*2</f>
        <v>1.2</v>
      </c>
      <c r="G213" s="221"/>
      <c r="H213" s="73">
        <f t="shared" si="4"/>
        <v>0</v>
      </c>
      <c r="I213" s="129" t="s">
        <v>127</v>
      </c>
      <c r="J213" s="188"/>
      <c r="N213" s="53"/>
      <c r="O213" s="53"/>
      <c r="P213" s="53"/>
    </row>
    <row r="214" spans="1:16" ht="25.5">
      <c r="A214" s="253">
        <f t="shared" si="5"/>
        <v>43</v>
      </c>
      <c r="B214" s="156" t="s">
        <v>112</v>
      </c>
      <c r="C214" s="178" t="s">
        <v>39</v>
      </c>
      <c r="D214" s="159" t="s">
        <v>168</v>
      </c>
      <c r="E214" s="160" t="s">
        <v>85</v>
      </c>
      <c r="F214" s="115">
        <f>CEILING((((F213/2)/0.3)*1.2),1)/1</f>
        <v>3</v>
      </c>
      <c r="G214" s="221"/>
      <c r="H214" s="162">
        <f t="shared" si="4"/>
        <v>0</v>
      </c>
      <c r="I214" s="129" t="s">
        <v>127</v>
      </c>
      <c r="J214" s="204"/>
      <c r="N214" s="53"/>
      <c r="O214" s="53"/>
      <c r="P214" s="53"/>
    </row>
    <row r="215" spans="1:16" ht="25.5">
      <c r="A215" s="253">
        <f t="shared" si="5"/>
        <v>44</v>
      </c>
      <c r="B215" s="156" t="s">
        <v>31</v>
      </c>
      <c r="C215" s="157" t="s">
        <v>98</v>
      </c>
      <c r="D215" s="70" t="s">
        <v>245</v>
      </c>
      <c r="E215" s="72" t="s">
        <v>82</v>
      </c>
      <c r="F215" s="114">
        <v>1</v>
      </c>
      <c r="G215" s="221"/>
      <c r="H215" s="73">
        <f t="shared" si="4"/>
        <v>0</v>
      </c>
      <c r="I215" s="129" t="s">
        <v>127</v>
      </c>
      <c r="J215" s="204"/>
      <c r="N215" s="53"/>
      <c r="O215" s="53"/>
      <c r="P215" s="53"/>
    </row>
    <row r="216" spans="1:16" ht="13.5" thickBot="1">
      <c r="A216" s="253">
        <f t="shared" si="5"/>
        <v>45</v>
      </c>
      <c r="B216" s="156" t="s">
        <v>1</v>
      </c>
      <c r="C216" s="157"/>
      <c r="D216" s="70" t="s">
        <v>32</v>
      </c>
      <c r="E216" s="167" t="s">
        <v>91</v>
      </c>
      <c r="F216" s="114">
        <f>SUM(F206:F215,H208,H209,H211,H214,H215,H207)</f>
        <v>66.06800000000001</v>
      </c>
      <c r="G216" s="237"/>
      <c r="H216" s="168">
        <f t="shared" si="4"/>
        <v>0</v>
      </c>
      <c r="I216" s="129" t="s">
        <v>127</v>
      </c>
      <c r="J216" s="204"/>
      <c r="N216" s="53"/>
      <c r="O216" s="53"/>
      <c r="P216" s="53"/>
    </row>
    <row r="217" spans="1:16" ht="13.5" thickBot="1">
      <c r="A217" s="253"/>
      <c r="B217" s="156"/>
      <c r="C217" s="157"/>
      <c r="D217" s="80" t="s">
        <v>84</v>
      </c>
      <c r="E217" s="81"/>
      <c r="F217" s="165"/>
      <c r="G217" s="151"/>
      <c r="H217" s="247">
        <f>SUBTOTAL(9,H206:H216)</f>
        <v>0</v>
      </c>
      <c r="N217" s="53"/>
      <c r="O217" s="53"/>
      <c r="P217" s="53"/>
    </row>
    <row r="218" spans="1:16" ht="12.75">
      <c r="A218" s="253"/>
      <c r="B218" s="156"/>
      <c r="C218" s="157"/>
      <c r="D218" s="166"/>
      <c r="E218" s="147"/>
      <c r="F218" s="108"/>
      <c r="G218" s="148"/>
      <c r="H218" s="149"/>
      <c r="N218" s="53"/>
      <c r="O218" s="53"/>
      <c r="P218" s="53"/>
    </row>
    <row r="219" spans="1:16" ht="16.5">
      <c r="A219" s="253"/>
      <c r="B219" s="156"/>
      <c r="C219" s="179" t="s">
        <v>105</v>
      </c>
      <c r="D219" s="65" t="s">
        <v>246</v>
      </c>
      <c r="E219" s="65"/>
      <c r="F219" s="113"/>
      <c r="G219" s="65"/>
      <c r="H219" s="65"/>
      <c r="L219" s="90"/>
      <c r="N219" s="53"/>
      <c r="O219" s="53"/>
      <c r="P219" s="53"/>
    </row>
    <row r="220" spans="1:16" ht="13.5" thickBot="1">
      <c r="A220" s="253"/>
      <c r="B220" s="156"/>
      <c r="C220" s="157"/>
      <c r="D220" s="166"/>
      <c r="E220" s="147"/>
      <c r="F220" s="108"/>
      <c r="G220" s="148"/>
      <c r="H220" s="149"/>
      <c r="N220" s="53"/>
      <c r="O220" s="53"/>
      <c r="P220" s="53"/>
    </row>
    <row r="221" spans="1:16" ht="16.5">
      <c r="A221" s="253"/>
      <c r="B221" s="156"/>
      <c r="C221" s="179" t="s">
        <v>175</v>
      </c>
      <c r="D221" s="92" t="s">
        <v>247</v>
      </c>
      <c r="E221" s="92"/>
      <c r="F221" s="117"/>
      <c r="G221" s="92"/>
      <c r="H221" s="92"/>
      <c r="N221" s="53"/>
      <c r="O221" s="53"/>
      <c r="P221" s="53"/>
    </row>
    <row r="222" spans="1:16" ht="55.5" customHeight="1" thickBot="1">
      <c r="A222" s="253">
        <f>A216+1</f>
        <v>46</v>
      </c>
      <c r="B222" s="124" t="s">
        <v>47</v>
      </c>
      <c r="C222" s="128" t="s">
        <v>94</v>
      </c>
      <c r="D222" s="127" t="s">
        <v>248</v>
      </c>
      <c r="E222" s="125" t="s">
        <v>82</v>
      </c>
      <c r="F222" s="118">
        <v>1</v>
      </c>
      <c r="G222" s="221"/>
      <c r="H222" s="126">
        <f>F222*G222</f>
        <v>0</v>
      </c>
      <c r="I222" s="266" t="s">
        <v>130</v>
      </c>
      <c r="J222" s="204"/>
      <c r="N222" s="53"/>
      <c r="O222" s="53"/>
      <c r="P222" s="53"/>
    </row>
    <row r="223" spans="1:16" ht="13.5" thickBot="1">
      <c r="A223" s="253"/>
      <c r="B223" s="156"/>
      <c r="C223" s="157"/>
      <c r="D223" s="80" t="s">
        <v>84</v>
      </c>
      <c r="E223" s="81"/>
      <c r="F223" s="165"/>
      <c r="G223" s="151"/>
      <c r="H223" s="247">
        <f>SUM(H222:H222)</f>
        <v>0</v>
      </c>
      <c r="N223" s="53"/>
      <c r="O223" s="53"/>
      <c r="P223" s="53"/>
    </row>
    <row r="224" spans="1:16" ht="12.75">
      <c r="A224" s="253"/>
      <c r="B224" s="156"/>
      <c r="C224" s="157"/>
      <c r="D224" s="166"/>
      <c r="E224" s="147"/>
      <c r="F224" s="108"/>
      <c r="G224" s="148"/>
      <c r="H224" s="149"/>
      <c r="N224" s="53"/>
      <c r="O224" s="53"/>
      <c r="P224" s="53"/>
    </row>
    <row r="225" spans="1:16" ht="16.5">
      <c r="A225" s="253"/>
      <c r="B225" s="156"/>
      <c r="C225" s="179">
        <v>4</v>
      </c>
      <c r="D225" s="65" t="s">
        <v>250</v>
      </c>
      <c r="E225" s="65"/>
      <c r="F225" s="113"/>
      <c r="G225" s="65"/>
      <c r="H225" s="65"/>
      <c r="N225" s="53"/>
      <c r="O225" s="53"/>
      <c r="P225" s="53"/>
    </row>
    <row r="226" spans="1:16" ht="53.25" customHeight="1">
      <c r="A226" s="253"/>
      <c r="B226" s="156"/>
      <c r="C226" s="169"/>
      <c r="D226" s="322" t="s">
        <v>118</v>
      </c>
      <c r="E226" s="322"/>
      <c r="F226" s="322"/>
      <c r="G226" s="87"/>
      <c r="H226" s="87"/>
      <c r="N226" s="53"/>
      <c r="O226" s="53"/>
      <c r="P226" s="53"/>
    </row>
    <row r="227" spans="1:16" ht="12.75">
      <c r="A227" s="253">
        <f>A222+1</f>
        <v>47</v>
      </c>
      <c r="B227" s="156"/>
      <c r="C227" s="157"/>
      <c r="D227" s="70" t="s">
        <v>294</v>
      </c>
      <c r="E227" s="72" t="s">
        <v>119</v>
      </c>
      <c r="F227" s="114">
        <v>1</v>
      </c>
      <c r="G227" s="93">
        <f>ESA_ESI!H20</f>
        <v>0</v>
      </c>
      <c r="H227" s="73">
        <f>F227*G227</f>
        <v>0</v>
      </c>
      <c r="I227" s="129" t="s">
        <v>127</v>
      </c>
      <c r="J227" s="211"/>
      <c r="N227" s="53"/>
      <c r="O227" s="53"/>
      <c r="P227" s="53"/>
    </row>
    <row r="228" spans="1:16" ht="12.75">
      <c r="A228" s="253">
        <f>A227+1</f>
        <v>48</v>
      </c>
      <c r="B228" s="156"/>
      <c r="C228" s="157"/>
      <c r="D228" s="70" t="s">
        <v>295</v>
      </c>
      <c r="E228" s="72" t="s">
        <v>119</v>
      </c>
      <c r="F228" s="114">
        <v>1</v>
      </c>
      <c r="G228" s="93">
        <f>ESA_ESI!H30</f>
        <v>0</v>
      </c>
      <c r="H228" s="73">
        <f>F228*G228</f>
        <v>0</v>
      </c>
      <c r="I228" s="129" t="s">
        <v>127</v>
      </c>
      <c r="J228" s="211"/>
      <c r="N228" s="53"/>
      <c r="O228" s="53"/>
      <c r="P228" s="53"/>
    </row>
    <row r="229" spans="1:16" ht="12.75">
      <c r="A229" s="253">
        <f>A228+1</f>
        <v>49</v>
      </c>
      <c r="B229" s="156"/>
      <c r="C229" s="157"/>
      <c r="D229" s="70" t="s">
        <v>296</v>
      </c>
      <c r="E229" s="72" t="s">
        <v>119</v>
      </c>
      <c r="F229" s="114">
        <v>1</v>
      </c>
      <c r="G229" s="93">
        <f>ESA_ESI!H35</f>
        <v>0</v>
      </c>
      <c r="H229" s="73">
        <f>F229*G229</f>
        <v>0</v>
      </c>
      <c r="I229" s="129" t="s">
        <v>127</v>
      </c>
      <c r="J229" s="204"/>
      <c r="N229" s="53"/>
      <c r="O229" s="53"/>
      <c r="P229" s="53"/>
    </row>
    <row r="230" spans="1:16" ht="12.75">
      <c r="A230" s="253"/>
      <c r="B230" s="156"/>
      <c r="C230" s="157"/>
      <c r="D230" s="70" t="s">
        <v>297</v>
      </c>
      <c r="E230" s="72" t="s">
        <v>119</v>
      </c>
      <c r="F230" s="114">
        <v>1</v>
      </c>
      <c r="G230" s="93">
        <f>ESA_ESI!H59</f>
        <v>0</v>
      </c>
      <c r="H230" s="73">
        <f>F230*G230</f>
        <v>0</v>
      </c>
      <c r="I230" s="129" t="s">
        <v>127</v>
      </c>
      <c r="J230" s="204"/>
      <c r="N230" s="53"/>
      <c r="O230" s="53"/>
      <c r="P230" s="53"/>
    </row>
    <row r="231" spans="1:16" ht="13.5" thickBot="1">
      <c r="A231" s="253"/>
      <c r="B231" s="156"/>
      <c r="C231" s="157"/>
      <c r="D231" s="70" t="s">
        <v>298</v>
      </c>
      <c r="E231" s="72" t="s">
        <v>119</v>
      </c>
      <c r="F231" s="114">
        <v>1</v>
      </c>
      <c r="G231" s="93">
        <f>ESA_ESI!H64</f>
        <v>0</v>
      </c>
      <c r="H231" s="73">
        <f>F231*G231</f>
        <v>0</v>
      </c>
      <c r="I231" s="129" t="s">
        <v>127</v>
      </c>
      <c r="J231" s="204"/>
      <c r="N231" s="53"/>
      <c r="O231" s="53"/>
      <c r="P231" s="53"/>
    </row>
    <row r="232" spans="1:16" ht="13.5" thickBot="1">
      <c r="A232" s="253"/>
      <c r="B232" s="156"/>
      <c r="C232" s="157"/>
      <c r="D232" s="80" t="s">
        <v>84</v>
      </c>
      <c r="E232" s="81"/>
      <c r="F232" s="165"/>
      <c r="G232" s="151"/>
      <c r="H232" s="247">
        <f>SUM(H227:H231)</f>
        <v>0</v>
      </c>
      <c r="J232" s="210"/>
      <c r="N232" s="53"/>
      <c r="O232" s="53"/>
      <c r="P232" s="53"/>
    </row>
    <row r="233" spans="1:16" ht="12.75">
      <c r="A233" s="253"/>
      <c r="B233" s="156"/>
      <c r="C233" s="157"/>
      <c r="D233" s="166"/>
      <c r="E233" s="147"/>
      <c r="F233" s="108"/>
      <c r="G233" s="148"/>
      <c r="H233" s="149"/>
      <c r="J233" s="210"/>
      <c r="N233" s="53"/>
      <c r="O233" s="53"/>
      <c r="P233" s="53"/>
    </row>
  </sheetData>
  <sheetProtection password="D574" sheet="1" selectLockedCells="1"/>
  <mergeCells count="44">
    <mergeCell ref="D81:H81"/>
    <mergeCell ref="D79:H79"/>
    <mergeCell ref="D10:H10"/>
    <mergeCell ref="D7:H7"/>
    <mergeCell ref="D76:H76"/>
    <mergeCell ref="D80:H80"/>
    <mergeCell ref="E11:H11"/>
    <mergeCell ref="D82:H82"/>
    <mergeCell ref="D84:H84"/>
    <mergeCell ref="D6:H6"/>
    <mergeCell ref="D77:H77"/>
    <mergeCell ref="D78:H78"/>
    <mergeCell ref="G37:H37"/>
    <mergeCell ref="G28:H28"/>
    <mergeCell ref="D8:H8"/>
    <mergeCell ref="D9:H9"/>
    <mergeCell ref="D83:H83"/>
    <mergeCell ref="D102:H102"/>
    <mergeCell ref="D86:H86"/>
    <mergeCell ref="D92:H92"/>
    <mergeCell ref="D93:H93"/>
    <mergeCell ref="D94:H94"/>
    <mergeCell ref="D87:H87"/>
    <mergeCell ref="D88:H88"/>
    <mergeCell ref="D179:F179"/>
    <mergeCell ref="D85:H85"/>
    <mergeCell ref="D91:H91"/>
    <mergeCell ref="D143:H143"/>
    <mergeCell ref="D89:H89"/>
    <mergeCell ref="D90:H90"/>
    <mergeCell ref="D97:H97"/>
    <mergeCell ref="D98:H98"/>
    <mergeCell ref="D129:H129"/>
    <mergeCell ref="D101:H101"/>
    <mergeCell ref="D141:H141"/>
    <mergeCell ref="D226:F226"/>
    <mergeCell ref="D99:H99"/>
    <mergeCell ref="D205:F205"/>
    <mergeCell ref="D95:H95"/>
    <mergeCell ref="D96:H96"/>
    <mergeCell ref="D147:H147"/>
    <mergeCell ref="D132:H132"/>
    <mergeCell ref="D195:F195"/>
    <mergeCell ref="D173:F173"/>
  </mergeCells>
  <conditionalFormatting sqref="D76:D99">
    <cfRule type="expression" priority="21" dxfId="2" stopIfTrue="1">
      <formula>ISTEXT(D76)</formula>
    </cfRule>
  </conditionalFormatting>
  <hyperlinks>
    <hyperlink ref="D219:H219" location="Rekapitulace_2m" display="Podlahy povlakové"/>
    <hyperlink ref="D204:H204" location="Rekapitulace_2l" display="Podlahy z dlaždic"/>
    <hyperlink ref="D194:H194" location="Rekapitulace_2k" display="Konstrukce zámečnické"/>
    <hyperlink ref="D192:H192" location="Rekapitulace_2j" display="Konstrukce truhlářské"/>
    <hyperlink ref="D225:H225" location="Rekapitulace_2h" display="Elektroinstalace - slaboproud"/>
    <hyperlink ref="D221:H221" location="Rekapitulace_2i" display="Vzduchotechnika"/>
    <hyperlink ref="D123" location="Doplňky_dodavatele" display="Doplňky dodavatele"/>
    <hyperlink ref="D24" location="Kapitola_2m" display="Kapitola_2m"/>
    <hyperlink ref="D23" location="Kapitola_2l" display="Kapitola_2l"/>
    <hyperlink ref="D22" location="Kapitola_2k" display="Kapitola_2k"/>
    <hyperlink ref="D21" location="Kapitola_2j" display="Kapitola_2j"/>
    <hyperlink ref="D26" location="Kapitola_2h" display="Kapitola_2h"/>
    <hyperlink ref="D20" location="Kapitola_2c" display="Kapitola_2c"/>
    <hyperlink ref="D19" location="Kapitola_2b" display="Kapitola_2b"/>
    <hyperlink ref="D178:H178" location="Rekapitulace_2c" display="Povlakové izolace proti vodě"/>
    <hyperlink ref="D172:H172" location="Rekapitulace_2b" display="Živičné izolace"/>
    <hyperlink ref="D169:H169" location="Rekapitulace_2" display="Stropní deska v úrovni terénu"/>
    <hyperlink ref="D16" location="Kapitola_1" display="Kapitola_1"/>
    <hyperlink ref="D17" location="Kapitola_2" display="Kapitola_2"/>
    <hyperlink ref="D147:H147" location="Rekapitulace_1" display="Bourací a přípravné práce"/>
  </hyperlinks>
  <printOptions horizontalCentered="1"/>
  <pageMargins left="0.2362204724409449" right="0.2362204724409449" top="0.7480314960629921" bottom="0.7480314960629921" header="0.31496062992125984" footer="0.31496062992125984"/>
  <pageSetup fitToHeight="0" fitToWidth="1" horizontalDpi="600" verticalDpi="600" orientation="portrait" paperSize="9" scale="70" r:id="rId1"/>
  <headerFooter alignWithMargins="0">
    <oddFooter>&amp;CStránka &amp;P z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87"/>
  <sheetViews>
    <sheetView zoomScale="120" zoomScaleNormal="120" zoomScalePageLayoutView="130" workbookViewId="0" topLeftCell="A13">
      <selection activeCell="I61" sqref="I61"/>
    </sheetView>
  </sheetViews>
  <sheetFormatPr defaultColWidth="9.00390625" defaultRowHeight="12.75"/>
  <cols>
    <col min="1" max="1" width="4.75390625" style="176" customWidth="1"/>
    <col min="2" max="2" width="14.00390625" style="176" customWidth="1"/>
    <col min="3" max="3" width="44.125" style="193" customWidth="1"/>
    <col min="4" max="4" width="4.625" style="193" customWidth="1"/>
    <col min="5" max="5" width="7.00390625" style="193" customWidth="1"/>
    <col min="6" max="6" width="11.00390625" style="196" customWidth="1"/>
    <col min="7" max="7" width="12.00390625" style="196" bestFit="1" customWidth="1"/>
    <col min="8" max="8" width="14.125" style="193" bestFit="1" customWidth="1"/>
    <col min="9" max="9" width="2.75390625" style="197" customWidth="1"/>
    <col min="10" max="10" width="12.875" style="197" hidden="1" customWidth="1"/>
    <col min="11" max="11" width="9.125" style="197" hidden="1" customWidth="1"/>
    <col min="12" max="12" width="9.125" style="197" customWidth="1"/>
    <col min="13" max="13" width="0" style="193" hidden="1" customWidth="1"/>
    <col min="14" max="15" width="9.125" style="193" customWidth="1"/>
    <col min="16" max="16384" width="9.125" style="4" customWidth="1"/>
  </cols>
  <sheetData>
    <row r="1" spans="1:12" s="241" customFormat="1" ht="21" customHeight="1">
      <c r="A1" s="268"/>
      <c r="B1" s="269" t="s">
        <v>251</v>
      </c>
      <c r="C1" s="269"/>
      <c r="D1" s="269"/>
      <c r="E1" s="269"/>
      <c r="F1" s="269"/>
      <c r="G1" s="269"/>
      <c r="H1" s="269"/>
      <c r="I1" s="267"/>
      <c r="J1" s="267"/>
      <c r="K1" s="304"/>
      <c r="L1" s="304"/>
    </row>
    <row r="2" spans="1:12" s="241" customFormat="1" ht="24" customHeight="1">
      <c r="A2" s="270"/>
      <c r="B2" s="268" t="s">
        <v>283</v>
      </c>
      <c r="C2" s="271"/>
      <c r="D2" s="271"/>
      <c r="E2" s="271"/>
      <c r="F2" s="271"/>
      <c r="G2" s="271"/>
      <c r="H2" s="271"/>
      <c r="I2" s="304"/>
      <c r="J2" s="304"/>
      <c r="K2" s="304"/>
      <c r="L2" s="304"/>
    </row>
    <row r="3" spans="1:12" s="241" customFormat="1" ht="16.5" customHeight="1">
      <c r="A3" s="270"/>
      <c r="B3" s="270"/>
      <c r="C3" s="272"/>
      <c r="D3" s="271"/>
      <c r="E3" s="271"/>
      <c r="F3" s="271"/>
      <c r="G3" s="271"/>
      <c r="H3" s="271"/>
      <c r="I3" s="304"/>
      <c r="J3" s="304"/>
      <c r="K3" s="304"/>
      <c r="L3" s="304"/>
    </row>
    <row r="4" spans="1:13" s="241" customFormat="1" ht="12.75">
      <c r="A4" s="273"/>
      <c r="B4" s="273" t="s">
        <v>43</v>
      </c>
      <c r="C4" s="274" t="s">
        <v>44</v>
      </c>
      <c r="D4" s="275"/>
      <c r="E4" s="273" t="s">
        <v>88</v>
      </c>
      <c r="F4" s="273" t="s">
        <v>45</v>
      </c>
      <c r="G4" s="273" t="s">
        <v>46</v>
      </c>
      <c r="H4" s="273" t="s">
        <v>89</v>
      </c>
      <c r="I4" s="305"/>
      <c r="J4" s="304" t="s">
        <v>194</v>
      </c>
      <c r="K4" s="304"/>
      <c r="L4" s="304"/>
      <c r="M4" s="241" t="s">
        <v>194</v>
      </c>
    </row>
    <row r="5" spans="1:13" s="241" customFormat="1" ht="25.5">
      <c r="A5" s="273">
        <v>1</v>
      </c>
      <c r="B5" s="276" t="s">
        <v>47</v>
      </c>
      <c r="C5" s="277" t="s">
        <v>279</v>
      </c>
      <c r="D5" s="275" t="s">
        <v>85</v>
      </c>
      <c r="E5" s="275">
        <v>1</v>
      </c>
      <c r="F5" s="244"/>
      <c r="G5" s="244"/>
      <c r="H5" s="278">
        <f>(F5+G5)*E5</f>
        <v>0</v>
      </c>
      <c r="I5" s="306"/>
      <c r="J5" s="304" t="e">
        <f>#REF!*#REF!</f>
        <v>#REF!</v>
      </c>
      <c r="K5" s="304"/>
      <c r="L5" s="304"/>
      <c r="M5" s="245">
        <f>E5*F5</f>
        <v>0</v>
      </c>
    </row>
    <row r="6" spans="1:13" s="241" customFormat="1" ht="13.5" customHeight="1">
      <c r="A6" s="273">
        <f>A5+1</f>
        <v>2</v>
      </c>
      <c r="B6" s="276" t="s">
        <v>252</v>
      </c>
      <c r="C6" s="275" t="s">
        <v>253</v>
      </c>
      <c r="D6" s="275" t="s">
        <v>85</v>
      </c>
      <c r="E6" s="275">
        <v>2</v>
      </c>
      <c r="F6" s="279"/>
      <c r="G6" s="244"/>
      <c r="H6" s="278">
        <f aca="true" t="shared" si="0" ref="H6:H19">(F6+G6)*E6</f>
        <v>0</v>
      </c>
      <c r="I6" s="306"/>
      <c r="J6" s="304"/>
      <c r="K6" s="304"/>
      <c r="L6" s="304"/>
      <c r="M6" s="245">
        <f aca="true" t="shared" si="1" ref="M6:M19">E6*F6</f>
        <v>0</v>
      </c>
    </row>
    <row r="7" spans="1:13" s="241" customFormat="1" ht="13.5" customHeight="1">
      <c r="A7" s="273">
        <f aca="true" t="shared" si="2" ref="A7:A19">A6+1</f>
        <v>3</v>
      </c>
      <c r="B7" s="276" t="s">
        <v>254</v>
      </c>
      <c r="C7" s="275" t="s">
        <v>255</v>
      </c>
      <c r="D7" s="275" t="s">
        <v>86</v>
      </c>
      <c r="E7" s="275">
        <v>10</v>
      </c>
      <c r="F7" s="244"/>
      <c r="G7" s="244"/>
      <c r="H7" s="278">
        <f t="shared" si="0"/>
        <v>0</v>
      </c>
      <c r="I7" s="306"/>
      <c r="J7" s="304"/>
      <c r="K7" s="304"/>
      <c r="L7" s="304"/>
      <c r="M7" s="245">
        <f t="shared" si="1"/>
        <v>0</v>
      </c>
    </row>
    <row r="8" spans="1:13" s="241" customFormat="1" ht="13.5" customHeight="1">
      <c r="A8" s="273">
        <f t="shared" si="2"/>
        <v>4</v>
      </c>
      <c r="B8" s="280" t="s">
        <v>256</v>
      </c>
      <c r="C8" s="275" t="s">
        <v>257</v>
      </c>
      <c r="D8" s="275" t="s">
        <v>86</v>
      </c>
      <c r="E8" s="275">
        <v>16</v>
      </c>
      <c r="F8" s="244"/>
      <c r="G8" s="244"/>
      <c r="H8" s="278">
        <f t="shared" si="0"/>
        <v>0</v>
      </c>
      <c r="I8" s="306"/>
      <c r="J8" s="304"/>
      <c r="K8" s="304"/>
      <c r="L8" s="304"/>
      <c r="M8" s="245">
        <f t="shared" si="1"/>
        <v>0</v>
      </c>
    </row>
    <row r="9" spans="1:13" s="241" customFormat="1" ht="13.5" customHeight="1">
      <c r="A9" s="273">
        <f t="shared" si="2"/>
        <v>5</v>
      </c>
      <c r="B9" s="280" t="s">
        <v>258</v>
      </c>
      <c r="C9" s="275" t="s">
        <v>259</v>
      </c>
      <c r="D9" s="275" t="s">
        <v>86</v>
      </c>
      <c r="E9" s="275">
        <v>3</v>
      </c>
      <c r="F9" s="244"/>
      <c r="G9" s="244"/>
      <c r="H9" s="278">
        <f t="shared" si="0"/>
        <v>0</v>
      </c>
      <c r="I9" s="306"/>
      <c r="J9" s="304"/>
      <c r="K9" s="304"/>
      <c r="L9" s="304"/>
      <c r="M9" s="245">
        <f t="shared" si="1"/>
        <v>0</v>
      </c>
    </row>
    <row r="10" spans="1:13" s="241" customFormat="1" ht="25.5">
      <c r="A10" s="273">
        <f t="shared" si="2"/>
        <v>6</v>
      </c>
      <c r="B10" s="280" t="s">
        <v>260</v>
      </c>
      <c r="C10" s="281" t="s">
        <v>281</v>
      </c>
      <c r="D10" s="275" t="s">
        <v>86</v>
      </c>
      <c r="E10" s="275">
        <v>10</v>
      </c>
      <c r="F10" s="244"/>
      <c r="G10" s="244"/>
      <c r="H10" s="278">
        <f t="shared" si="0"/>
        <v>0</v>
      </c>
      <c r="I10" s="306"/>
      <c r="J10" s="304"/>
      <c r="K10" s="304"/>
      <c r="L10" s="304"/>
      <c r="M10" s="245">
        <f t="shared" si="1"/>
        <v>0</v>
      </c>
    </row>
    <row r="11" spans="1:13" s="241" customFormat="1" ht="13.5" customHeight="1">
      <c r="A11" s="273">
        <f t="shared" si="2"/>
        <v>7</v>
      </c>
      <c r="B11" s="280" t="s">
        <v>261</v>
      </c>
      <c r="C11" s="275" t="s">
        <v>262</v>
      </c>
      <c r="D11" s="275" t="s">
        <v>86</v>
      </c>
      <c r="E11" s="275">
        <v>2</v>
      </c>
      <c r="F11" s="244"/>
      <c r="G11" s="244"/>
      <c r="H11" s="278">
        <f t="shared" si="0"/>
        <v>0</v>
      </c>
      <c r="I11" s="306"/>
      <c r="J11" s="304"/>
      <c r="K11" s="304"/>
      <c r="L11" s="304"/>
      <c r="M11" s="245">
        <f t="shared" si="1"/>
        <v>0</v>
      </c>
    </row>
    <row r="12" spans="1:13" s="241" customFormat="1" ht="13.5" customHeight="1">
      <c r="A12" s="273">
        <f t="shared" si="2"/>
        <v>8</v>
      </c>
      <c r="B12" s="280" t="s">
        <v>264</v>
      </c>
      <c r="C12" s="275" t="s">
        <v>265</v>
      </c>
      <c r="D12" s="275" t="s">
        <v>85</v>
      </c>
      <c r="E12" s="275">
        <v>3</v>
      </c>
      <c r="F12" s="244"/>
      <c r="G12" s="244"/>
      <c r="H12" s="278">
        <f t="shared" si="0"/>
        <v>0</v>
      </c>
      <c r="I12" s="306"/>
      <c r="J12" s="304"/>
      <c r="K12" s="304"/>
      <c r="L12" s="304"/>
      <c r="M12" s="245">
        <f t="shared" si="1"/>
        <v>0</v>
      </c>
    </row>
    <row r="13" spans="1:13" s="241" customFormat="1" ht="13.5" customHeight="1">
      <c r="A13" s="273">
        <f t="shared" si="2"/>
        <v>9</v>
      </c>
      <c r="B13" s="276">
        <v>210292041</v>
      </c>
      <c r="C13" s="275" t="s">
        <v>49</v>
      </c>
      <c r="D13" s="275" t="s">
        <v>85</v>
      </c>
      <c r="E13" s="275">
        <v>3</v>
      </c>
      <c r="F13" s="279"/>
      <c r="G13" s="244"/>
      <c r="H13" s="278">
        <f t="shared" si="0"/>
        <v>0</v>
      </c>
      <c r="I13" s="306"/>
      <c r="J13" s="304"/>
      <c r="K13" s="304"/>
      <c r="L13" s="304"/>
      <c r="M13" s="245">
        <f t="shared" si="1"/>
        <v>0</v>
      </c>
    </row>
    <row r="14" spans="1:13" s="241" customFormat="1" ht="13.5" customHeight="1">
      <c r="A14" s="273">
        <f t="shared" si="2"/>
        <v>10</v>
      </c>
      <c r="B14" s="276" t="s">
        <v>266</v>
      </c>
      <c r="C14" s="275" t="s">
        <v>135</v>
      </c>
      <c r="D14" s="275" t="s">
        <v>85</v>
      </c>
      <c r="E14" s="275">
        <v>36</v>
      </c>
      <c r="F14" s="279"/>
      <c r="G14" s="244"/>
      <c r="H14" s="278">
        <f t="shared" si="0"/>
        <v>0</v>
      </c>
      <c r="I14" s="306"/>
      <c r="J14" s="304"/>
      <c r="K14" s="304"/>
      <c r="L14" s="304"/>
      <c r="M14" s="245">
        <f t="shared" si="1"/>
        <v>0</v>
      </c>
    </row>
    <row r="15" spans="1:13" s="241" customFormat="1" ht="13.5" customHeight="1">
      <c r="A15" s="273">
        <f t="shared" si="2"/>
        <v>11</v>
      </c>
      <c r="B15" s="276">
        <v>210040721</v>
      </c>
      <c r="C15" s="275" t="s">
        <v>136</v>
      </c>
      <c r="D15" s="275" t="s">
        <v>85</v>
      </c>
      <c r="E15" s="275">
        <v>1</v>
      </c>
      <c r="F15" s="279"/>
      <c r="G15" s="244"/>
      <c r="H15" s="278">
        <f t="shared" si="0"/>
        <v>0</v>
      </c>
      <c r="I15" s="306"/>
      <c r="J15" s="304">
        <f>E15*F15</f>
        <v>0</v>
      </c>
      <c r="K15" s="304"/>
      <c r="L15" s="304"/>
      <c r="M15" s="245">
        <f t="shared" si="1"/>
        <v>0</v>
      </c>
    </row>
    <row r="16" spans="1:13" s="241" customFormat="1" ht="13.5" customHeight="1">
      <c r="A16" s="273">
        <f t="shared" si="2"/>
        <v>12</v>
      </c>
      <c r="B16" s="276" t="s">
        <v>267</v>
      </c>
      <c r="C16" s="275" t="s">
        <v>268</v>
      </c>
      <c r="D16" s="275" t="s">
        <v>85</v>
      </c>
      <c r="E16" s="275">
        <v>3</v>
      </c>
      <c r="F16" s="244"/>
      <c r="G16" s="244"/>
      <c r="H16" s="278">
        <f t="shared" si="0"/>
        <v>0</v>
      </c>
      <c r="I16" s="306"/>
      <c r="J16" s="304">
        <f>E16*F16</f>
        <v>0</v>
      </c>
      <c r="K16" s="304"/>
      <c r="L16" s="304"/>
      <c r="M16" s="245">
        <f t="shared" si="1"/>
        <v>0</v>
      </c>
    </row>
    <row r="17" spans="1:13" s="241" customFormat="1" ht="25.5">
      <c r="A17" s="273">
        <f t="shared" si="2"/>
        <v>13</v>
      </c>
      <c r="B17" s="276" t="s">
        <v>47</v>
      </c>
      <c r="C17" s="277" t="s">
        <v>50</v>
      </c>
      <c r="D17" s="275" t="s">
        <v>51</v>
      </c>
      <c r="E17" s="275">
        <v>1</v>
      </c>
      <c r="F17" s="279"/>
      <c r="G17" s="244"/>
      <c r="H17" s="278">
        <f t="shared" si="0"/>
        <v>0</v>
      </c>
      <c r="I17" s="306"/>
      <c r="J17" s="304"/>
      <c r="K17" s="304"/>
      <c r="L17" s="304"/>
      <c r="M17" s="245">
        <f t="shared" si="1"/>
        <v>0</v>
      </c>
    </row>
    <row r="18" spans="1:13" s="241" customFormat="1" ht="12.75" customHeight="1">
      <c r="A18" s="273">
        <f t="shared" si="2"/>
        <v>14</v>
      </c>
      <c r="B18" s="276" t="s">
        <v>90</v>
      </c>
      <c r="C18" s="275" t="s">
        <v>282</v>
      </c>
      <c r="D18" s="275" t="s">
        <v>52</v>
      </c>
      <c r="E18" s="275">
        <v>1</v>
      </c>
      <c r="F18" s="279"/>
      <c r="G18" s="244"/>
      <c r="H18" s="278">
        <f t="shared" si="0"/>
        <v>0</v>
      </c>
      <c r="I18" s="306"/>
      <c r="J18" s="304">
        <f>E13*F13</f>
        <v>0</v>
      </c>
      <c r="K18" s="304"/>
      <c r="L18" s="304"/>
      <c r="M18" s="245">
        <f t="shared" si="1"/>
        <v>0</v>
      </c>
    </row>
    <row r="19" spans="1:13" s="241" customFormat="1" ht="12.75" customHeight="1">
      <c r="A19" s="273">
        <f t="shared" si="2"/>
        <v>15</v>
      </c>
      <c r="B19" s="276" t="s">
        <v>90</v>
      </c>
      <c r="C19" s="275" t="s">
        <v>53</v>
      </c>
      <c r="D19" s="275" t="s">
        <v>52</v>
      </c>
      <c r="E19" s="275">
        <v>8</v>
      </c>
      <c r="F19" s="279"/>
      <c r="G19" s="244"/>
      <c r="H19" s="278">
        <f t="shared" si="0"/>
        <v>0</v>
      </c>
      <c r="I19" s="306"/>
      <c r="J19" s="304">
        <f>E14*F14</f>
        <v>0</v>
      </c>
      <c r="K19" s="304"/>
      <c r="L19" s="304"/>
      <c r="M19" s="245">
        <f t="shared" si="1"/>
        <v>0</v>
      </c>
    </row>
    <row r="20" spans="1:13" s="241" customFormat="1" ht="12.75" customHeight="1">
      <c r="A20" s="282"/>
      <c r="B20" s="282"/>
      <c r="C20" s="283" t="s">
        <v>269</v>
      </c>
      <c r="D20" s="284"/>
      <c r="E20" s="284"/>
      <c r="F20" s="285"/>
      <c r="G20" s="285"/>
      <c r="H20" s="286">
        <f>SUM(H5:H19)</f>
        <v>0</v>
      </c>
      <c r="I20" s="307"/>
      <c r="J20" s="304" t="e">
        <f>SUM(J5:J19)</f>
        <v>#REF!</v>
      </c>
      <c r="K20" s="304"/>
      <c r="L20" s="304"/>
      <c r="M20" s="245">
        <f>SUM(M5:M19)</f>
        <v>0</v>
      </c>
    </row>
    <row r="21" spans="1:12" s="241" customFormat="1" ht="12.75" customHeight="1">
      <c r="A21" s="282"/>
      <c r="B21" s="282"/>
      <c r="C21" s="283"/>
      <c r="D21" s="284"/>
      <c r="E21" s="284"/>
      <c r="F21" s="285"/>
      <c r="G21" s="285"/>
      <c r="H21" s="287"/>
      <c r="I21" s="307"/>
      <c r="J21" s="304"/>
      <c r="K21" s="304"/>
      <c r="L21" s="304"/>
    </row>
    <row r="22" spans="1:12" s="241" customFormat="1" ht="12.75" customHeight="1">
      <c r="A22" s="282"/>
      <c r="B22" s="282"/>
      <c r="C22" s="283"/>
      <c r="D22" s="284"/>
      <c r="E22" s="284"/>
      <c r="F22" s="285"/>
      <c r="G22" s="285"/>
      <c r="H22" s="287"/>
      <c r="I22" s="307"/>
      <c r="J22" s="304"/>
      <c r="K22" s="304"/>
      <c r="L22" s="304"/>
    </row>
    <row r="23" spans="1:12" s="241" customFormat="1" ht="12.75">
      <c r="A23" s="273"/>
      <c r="B23" s="273"/>
      <c r="C23" s="274" t="s">
        <v>270</v>
      </c>
      <c r="D23" s="275"/>
      <c r="E23" s="273"/>
      <c r="F23" s="273"/>
      <c r="G23" s="273"/>
      <c r="H23" s="273"/>
      <c r="I23" s="305"/>
      <c r="J23" s="304"/>
      <c r="K23" s="304"/>
      <c r="L23" s="304"/>
    </row>
    <row r="24" spans="1:13" s="241" customFormat="1" ht="12.75" customHeight="1">
      <c r="A24" s="273">
        <f>A19+1</f>
        <v>16</v>
      </c>
      <c r="B24" s="276" t="s">
        <v>271</v>
      </c>
      <c r="C24" s="275" t="s">
        <v>79</v>
      </c>
      <c r="D24" s="275" t="s">
        <v>85</v>
      </c>
      <c r="E24" s="275">
        <v>1</v>
      </c>
      <c r="F24" s="244"/>
      <c r="G24" s="244"/>
      <c r="H24" s="278">
        <f aca="true" t="shared" si="3" ref="H24:H29">(F24+G24)*E24</f>
        <v>0</v>
      </c>
      <c r="I24" s="306"/>
      <c r="J24" s="304">
        <f>E24*F24</f>
        <v>0</v>
      </c>
      <c r="K24" s="304"/>
      <c r="L24" s="304"/>
      <c r="M24" s="245">
        <f aca="true" t="shared" si="4" ref="M24:M29">E24*F24</f>
        <v>0</v>
      </c>
    </row>
    <row r="25" spans="1:13" s="241" customFormat="1" ht="12.75" customHeight="1">
      <c r="A25" s="273">
        <f>A24+1</f>
        <v>17</v>
      </c>
      <c r="B25" s="276" t="s">
        <v>272</v>
      </c>
      <c r="C25" s="275" t="s">
        <v>24</v>
      </c>
      <c r="D25" s="275" t="s">
        <v>85</v>
      </c>
      <c r="E25" s="275">
        <v>1</v>
      </c>
      <c r="F25" s="244"/>
      <c r="G25" s="244"/>
      <c r="H25" s="278">
        <f t="shared" si="3"/>
        <v>0</v>
      </c>
      <c r="I25" s="306"/>
      <c r="J25" s="304"/>
      <c r="K25" s="304"/>
      <c r="L25" s="304"/>
      <c r="M25" s="245">
        <f t="shared" si="4"/>
        <v>0</v>
      </c>
    </row>
    <row r="26" spans="1:13" s="241" customFormat="1" ht="12.75" customHeight="1">
      <c r="A26" s="273">
        <f>A25+1</f>
        <v>18</v>
      </c>
      <c r="B26" s="276" t="s">
        <v>273</v>
      </c>
      <c r="C26" s="275" t="s">
        <v>274</v>
      </c>
      <c r="D26" s="275" t="s">
        <v>85</v>
      </c>
      <c r="E26" s="275">
        <v>1</v>
      </c>
      <c r="F26" s="244"/>
      <c r="G26" s="244"/>
      <c r="H26" s="278">
        <f t="shared" si="3"/>
        <v>0</v>
      </c>
      <c r="I26" s="306"/>
      <c r="J26" s="304">
        <f>E26*F26</f>
        <v>0</v>
      </c>
      <c r="K26" s="304"/>
      <c r="L26" s="304"/>
      <c r="M26" s="245">
        <f t="shared" si="4"/>
        <v>0</v>
      </c>
    </row>
    <row r="27" spans="1:13" s="241" customFormat="1" ht="12.75" customHeight="1">
      <c r="A27" s="273">
        <f>A26+1</f>
        <v>19</v>
      </c>
      <c r="B27" s="276" t="s">
        <v>275</v>
      </c>
      <c r="C27" s="275" t="s">
        <v>54</v>
      </c>
      <c r="D27" s="275" t="s">
        <v>86</v>
      </c>
      <c r="E27" s="275">
        <v>0.5</v>
      </c>
      <c r="F27" s="244"/>
      <c r="G27" s="244"/>
      <c r="H27" s="278">
        <f t="shared" si="3"/>
        <v>0</v>
      </c>
      <c r="I27" s="306"/>
      <c r="J27" s="304">
        <f>E27*F27</f>
        <v>0</v>
      </c>
      <c r="K27" s="304"/>
      <c r="L27" s="304"/>
      <c r="M27" s="245">
        <f t="shared" si="4"/>
        <v>0</v>
      </c>
    </row>
    <row r="28" spans="1:13" s="241" customFormat="1" ht="12.75" customHeight="1">
      <c r="A28" s="273">
        <f>A27+1</f>
        <v>20</v>
      </c>
      <c r="B28" s="276" t="s">
        <v>47</v>
      </c>
      <c r="C28" s="275" t="s">
        <v>276</v>
      </c>
      <c r="D28" s="275" t="s">
        <v>82</v>
      </c>
      <c r="E28" s="275">
        <v>1</v>
      </c>
      <c r="F28" s="279"/>
      <c r="G28" s="244"/>
      <c r="H28" s="278">
        <f t="shared" si="3"/>
        <v>0</v>
      </c>
      <c r="I28" s="306"/>
      <c r="J28" s="304">
        <f>E28*F28</f>
        <v>0</v>
      </c>
      <c r="K28" s="304"/>
      <c r="L28" s="304"/>
      <c r="M28" s="245">
        <f t="shared" si="4"/>
        <v>0</v>
      </c>
    </row>
    <row r="29" spans="1:13" s="241" customFormat="1" ht="12.75" customHeight="1">
      <c r="A29" s="273">
        <f>A28+1</f>
        <v>21</v>
      </c>
      <c r="B29" s="276" t="s">
        <v>263</v>
      </c>
      <c r="C29" s="275" t="s">
        <v>55</v>
      </c>
      <c r="D29" s="275" t="s">
        <v>82</v>
      </c>
      <c r="E29" s="275">
        <v>1</v>
      </c>
      <c r="F29" s="279"/>
      <c r="G29" s="244"/>
      <c r="H29" s="278">
        <f t="shared" si="3"/>
        <v>0</v>
      </c>
      <c r="I29" s="306"/>
      <c r="J29" s="304">
        <f>E29*F29</f>
        <v>0</v>
      </c>
      <c r="K29" s="304"/>
      <c r="L29" s="304"/>
      <c r="M29" s="245">
        <f t="shared" si="4"/>
        <v>0</v>
      </c>
    </row>
    <row r="30" spans="1:13" s="241" customFormat="1" ht="12.75" customHeight="1">
      <c r="A30" s="282"/>
      <c r="B30" s="282"/>
      <c r="C30" s="283" t="s">
        <v>277</v>
      </c>
      <c r="D30" s="284"/>
      <c r="E30" s="284"/>
      <c r="F30" s="284"/>
      <c r="G30" s="284"/>
      <c r="H30" s="286">
        <f>SUM(H24:H29)</f>
        <v>0</v>
      </c>
      <c r="I30" s="307"/>
      <c r="J30" s="304">
        <f>SUM(J24:J29)</f>
        <v>0</v>
      </c>
      <c r="K30" s="304"/>
      <c r="L30" s="304"/>
      <c r="M30" s="245">
        <f>SUM(M24:M29)</f>
        <v>0</v>
      </c>
    </row>
    <row r="31" spans="1:12" s="241" customFormat="1" ht="12.75" customHeight="1">
      <c r="A31" s="270"/>
      <c r="B31" s="270"/>
      <c r="C31" s="288"/>
      <c r="D31" s="271"/>
      <c r="E31" s="271"/>
      <c r="F31" s="271"/>
      <c r="G31" s="271"/>
      <c r="H31" s="289"/>
      <c r="I31" s="307"/>
      <c r="J31" s="304"/>
      <c r="K31" s="304"/>
      <c r="L31" s="304"/>
    </row>
    <row r="32" spans="1:12" s="241" customFormat="1" ht="12.75" customHeight="1">
      <c r="A32" s="270"/>
      <c r="B32" s="270"/>
      <c r="C32" s="225" t="s">
        <v>42</v>
      </c>
      <c r="D32" s="223"/>
      <c r="E32" s="223"/>
      <c r="F32" s="223"/>
      <c r="G32" s="223"/>
      <c r="H32" s="223"/>
      <c r="I32" s="304"/>
      <c r="J32" s="304"/>
      <c r="K32" s="304"/>
      <c r="L32" s="304"/>
    </row>
    <row r="33" spans="1:12" s="241" customFormat="1" ht="13.5" customHeight="1">
      <c r="A33" s="273">
        <f>A29+1</f>
        <v>22</v>
      </c>
      <c r="B33" s="276" t="s">
        <v>284</v>
      </c>
      <c r="C33" s="275" t="s">
        <v>286</v>
      </c>
      <c r="D33" s="290" t="s">
        <v>91</v>
      </c>
      <c r="E33" s="303"/>
      <c r="F33" s="291">
        <f>(M20+M30)</f>
        <v>0</v>
      </c>
      <c r="G33" s="292"/>
      <c r="H33" s="278">
        <f>E33*F33</f>
        <v>0</v>
      </c>
      <c r="I33" s="307"/>
      <c r="J33" s="308"/>
      <c r="K33" s="308">
        <f>E33*I33</f>
        <v>0</v>
      </c>
      <c r="L33" s="309"/>
    </row>
    <row r="34" spans="1:12" s="241" customFormat="1" ht="13.5" customHeight="1">
      <c r="A34" s="273">
        <f>A33+1</f>
        <v>23</v>
      </c>
      <c r="B34" s="276" t="s">
        <v>285</v>
      </c>
      <c r="C34" s="275" t="s">
        <v>172</v>
      </c>
      <c r="D34" s="290" t="s">
        <v>91</v>
      </c>
      <c r="E34" s="303"/>
      <c r="F34" s="292"/>
      <c r="G34" s="291">
        <f>(H20-M20+H30-M30)</f>
        <v>0</v>
      </c>
      <c r="H34" s="278">
        <f>G34*E34</f>
        <v>0</v>
      </c>
      <c r="I34" s="307"/>
      <c r="J34" s="308">
        <f>(K13-O13)+(K24-O24)+(K30-O30)</f>
        <v>0</v>
      </c>
      <c r="K34" s="308">
        <f>E34*J34</f>
        <v>0</v>
      </c>
      <c r="L34" s="309"/>
    </row>
    <row r="35" spans="1:12" s="241" customFormat="1" ht="13.5" customHeight="1">
      <c r="A35" s="293"/>
      <c r="B35" s="293"/>
      <c r="C35" s="283" t="s">
        <v>84</v>
      </c>
      <c r="D35" s="294"/>
      <c r="E35" s="295"/>
      <c r="F35" s="294"/>
      <c r="G35" s="294"/>
      <c r="H35" s="286">
        <f>SUM(H33:H34)</f>
        <v>0</v>
      </c>
      <c r="I35" s="307"/>
      <c r="J35" s="310"/>
      <c r="K35" s="311">
        <f>SUM(K33:K34)</f>
        <v>0</v>
      </c>
      <c r="L35" s="312"/>
    </row>
    <row r="36" spans="1:12" s="241" customFormat="1" ht="12.75" customHeight="1">
      <c r="A36" s="270"/>
      <c r="B36" s="270"/>
      <c r="C36" s="288"/>
      <c r="D36" s="271"/>
      <c r="E36" s="271"/>
      <c r="F36" s="296"/>
      <c r="G36" s="296"/>
      <c r="H36" s="289"/>
      <c r="I36" s="306"/>
      <c r="J36" s="304"/>
      <c r="K36" s="304"/>
      <c r="L36" s="304"/>
    </row>
    <row r="37" spans="1:12" s="241" customFormat="1" ht="12.75" customHeight="1">
      <c r="A37" s="297"/>
      <c r="B37" s="297"/>
      <c r="C37" s="298"/>
      <c r="D37" s="298"/>
      <c r="E37" s="298"/>
      <c r="F37" s="271"/>
      <c r="G37" s="298"/>
      <c r="H37" s="299"/>
      <c r="I37" s="312"/>
      <c r="J37" s="304"/>
      <c r="K37" s="304"/>
      <c r="L37" s="304"/>
    </row>
    <row r="38" spans="1:12" s="241" customFormat="1" ht="12.75" customHeight="1">
      <c r="A38" s="297"/>
      <c r="B38" s="297"/>
      <c r="C38" s="298"/>
      <c r="D38" s="298"/>
      <c r="E38" s="298"/>
      <c r="F38" s="271"/>
      <c r="G38" s="298"/>
      <c r="H38" s="299"/>
      <c r="I38" s="312"/>
      <c r="J38" s="304"/>
      <c r="K38" s="304"/>
      <c r="L38" s="304"/>
    </row>
    <row r="39" spans="1:12" s="241" customFormat="1" ht="12.75" customHeight="1">
      <c r="A39" s="270"/>
      <c r="B39" s="270"/>
      <c r="C39" s="274" t="s">
        <v>58</v>
      </c>
      <c r="D39" s="300"/>
      <c r="E39" s="300"/>
      <c r="F39" s="300"/>
      <c r="G39" s="300"/>
      <c r="H39" s="301">
        <f>SUM(H20,H30,H35)</f>
        <v>0</v>
      </c>
      <c r="I39" s="307"/>
      <c r="J39" s="307" t="e">
        <f>#REF!+J30+J20+#REF!</f>
        <v>#REF!</v>
      </c>
      <c r="K39" s="304"/>
      <c r="L39" s="304"/>
    </row>
    <row r="40" spans="1:12" s="241" customFormat="1" ht="13.5" customHeight="1">
      <c r="A40" s="270"/>
      <c r="B40" s="270"/>
      <c r="C40" s="275" t="s">
        <v>278</v>
      </c>
      <c r="D40" s="246">
        <v>0.21</v>
      </c>
      <c r="E40" s="300"/>
      <c r="F40" s="300"/>
      <c r="G40" s="300"/>
      <c r="H40" s="278">
        <f>H39*D40</f>
        <v>0</v>
      </c>
      <c r="I40" s="307"/>
      <c r="J40" s="307"/>
      <c r="K40" s="304"/>
      <c r="L40" s="304"/>
    </row>
    <row r="41" spans="1:12" s="241" customFormat="1" ht="12.75">
      <c r="A41" s="270"/>
      <c r="B41" s="270"/>
      <c r="C41" s="274" t="s">
        <v>59</v>
      </c>
      <c r="D41" s="302"/>
      <c r="E41" s="300"/>
      <c r="F41" s="302"/>
      <c r="G41" s="302"/>
      <c r="H41" s="301">
        <f>SUM(H39:H40)</f>
        <v>0</v>
      </c>
      <c r="I41" s="307"/>
      <c r="J41" s="307"/>
      <c r="K41" s="304"/>
      <c r="L41" s="304"/>
    </row>
    <row r="42" spans="1:12" s="241" customFormat="1" ht="19.5" customHeight="1">
      <c r="A42" s="270"/>
      <c r="B42" s="270"/>
      <c r="C42" s="288"/>
      <c r="D42" s="271"/>
      <c r="E42" s="271"/>
      <c r="F42" s="271"/>
      <c r="G42" s="271"/>
      <c r="H42" s="289"/>
      <c r="I42" s="307"/>
      <c r="J42" s="307"/>
      <c r="K42" s="304"/>
      <c r="L42" s="304"/>
    </row>
    <row r="43" spans="1:15" s="191" customFormat="1" ht="12.75" customHeight="1">
      <c r="A43" s="222"/>
      <c r="B43" s="222"/>
      <c r="C43" s="225"/>
      <c r="D43" s="223"/>
      <c r="E43" s="223"/>
      <c r="F43" s="223"/>
      <c r="G43" s="223"/>
      <c r="H43" s="230"/>
      <c r="I43" s="313"/>
      <c r="J43" s="314"/>
      <c r="K43" s="314"/>
      <c r="L43" s="189"/>
      <c r="M43" s="190"/>
      <c r="N43" s="190"/>
      <c r="O43" s="190"/>
    </row>
    <row r="44" spans="1:15" s="191" customFormat="1" ht="12.75" customHeight="1">
      <c r="A44" s="222"/>
      <c r="B44" s="222"/>
      <c r="C44" s="224" t="s">
        <v>56</v>
      </c>
      <c r="D44" s="223"/>
      <c r="E44" s="223"/>
      <c r="F44" s="223"/>
      <c r="G44" s="223"/>
      <c r="H44" s="230"/>
      <c r="I44" s="313"/>
      <c r="J44" s="314"/>
      <c r="K44" s="314"/>
      <c r="L44" s="189"/>
      <c r="M44" s="190"/>
      <c r="N44" s="190"/>
      <c r="O44" s="190"/>
    </row>
    <row r="45" spans="1:15" s="191" customFormat="1" ht="12.75">
      <c r="A45" s="222"/>
      <c r="B45" s="222"/>
      <c r="C45" s="274" t="s">
        <v>44</v>
      </c>
      <c r="D45" s="223"/>
      <c r="E45" s="222" t="s">
        <v>88</v>
      </c>
      <c r="F45" s="222" t="s">
        <v>45</v>
      </c>
      <c r="G45" s="222" t="s">
        <v>46</v>
      </c>
      <c r="H45" s="222" t="s">
        <v>89</v>
      </c>
      <c r="I45" s="313"/>
      <c r="J45" s="314"/>
      <c r="K45" s="314"/>
      <c r="L45" s="189"/>
      <c r="M45" s="190"/>
      <c r="N45" s="190"/>
      <c r="O45" s="190"/>
    </row>
    <row r="46" spans="1:15" s="191" customFormat="1" ht="12.75" customHeight="1">
      <c r="A46" s="273">
        <f>A34+1</f>
        <v>24</v>
      </c>
      <c r="B46" s="276">
        <v>210111012</v>
      </c>
      <c r="C46" s="275" t="s">
        <v>75</v>
      </c>
      <c r="D46" s="275" t="s">
        <v>85</v>
      </c>
      <c r="E46" s="275">
        <v>1</v>
      </c>
      <c r="F46" s="244"/>
      <c r="G46" s="244"/>
      <c r="H46" s="278">
        <f aca="true" t="shared" si="5" ref="H46:H58">(F46+G46)*E46</f>
        <v>0</v>
      </c>
      <c r="I46" s="315"/>
      <c r="J46" s="314">
        <f aca="true" t="shared" si="6" ref="J46:J58">E46*F46</f>
        <v>0</v>
      </c>
      <c r="K46" s="314"/>
      <c r="L46" s="189"/>
      <c r="M46" s="190"/>
      <c r="N46" s="190"/>
      <c r="O46" s="190"/>
    </row>
    <row r="47" spans="1:15" s="191" customFormat="1" ht="12.75" customHeight="1">
      <c r="A47" s="273">
        <f aca="true" t="shared" si="7" ref="A47:A53">A46+1</f>
        <v>25</v>
      </c>
      <c r="B47" s="276">
        <v>210111012</v>
      </c>
      <c r="C47" s="275" t="s">
        <v>138</v>
      </c>
      <c r="D47" s="275" t="s">
        <v>85</v>
      </c>
      <c r="E47" s="275">
        <v>1</v>
      </c>
      <c r="F47" s="244"/>
      <c r="G47" s="244"/>
      <c r="H47" s="278">
        <f t="shared" si="5"/>
        <v>0</v>
      </c>
      <c r="I47" s="315"/>
      <c r="J47" s="314">
        <f t="shared" si="6"/>
        <v>0</v>
      </c>
      <c r="K47" s="314"/>
      <c r="L47" s="189"/>
      <c r="M47" s="190"/>
      <c r="N47" s="190"/>
      <c r="O47" s="190"/>
    </row>
    <row r="48" spans="1:15" s="191" customFormat="1" ht="12.75" customHeight="1">
      <c r="A48" s="273">
        <f t="shared" si="7"/>
        <v>26</v>
      </c>
      <c r="B48" s="276">
        <v>210111012</v>
      </c>
      <c r="C48" s="275" t="s">
        <v>76</v>
      </c>
      <c r="D48" s="275" t="s">
        <v>85</v>
      </c>
      <c r="E48" s="275">
        <v>2</v>
      </c>
      <c r="F48" s="244"/>
      <c r="G48" s="244"/>
      <c r="H48" s="278">
        <f t="shared" si="5"/>
        <v>0</v>
      </c>
      <c r="I48" s="315"/>
      <c r="J48" s="314">
        <f t="shared" si="6"/>
        <v>0</v>
      </c>
      <c r="K48" s="314"/>
      <c r="L48" s="189"/>
      <c r="M48" s="190"/>
      <c r="N48" s="190"/>
      <c r="O48" s="190"/>
    </row>
    <row r="49" spans="1:15" s="191" customFormat="1" ht="12.75" customHeight="1">
      <c r="A49" s="273">
        <f t="shared" si="7"/>
        <v>27</v>
      </c>
      <c r="B49" s="276">
        <v>210010301</v>
      </c>
      <c r="C49" s="275" t="s">
        <v>48</v>
      </c>
      <c r="D49" s="275" t="s">
        <v>85</v>
      </c>
      <c r="E49" s="275">
        <v>5</v>
      </c>
      <c r="F49" s="244"/>
      <c r="G49" s="244"/>
      <c r="H49" s="278">
        <f t="shared" si="5"/>
        <v>0</v>
      </c>
      <c r="I49" s="315"/>
      <c r="J49" s="314">
        <f>E49*F49</f>
        <v>0</v>
      </c>
      <c r="K49" s="314"/>
      <c r="L49" s="189"/>
      <c r="M49" s="190"/>
      <c r="N49" s="190"/>
      <c r="O49" s="190"/>
    </row>
    <row r="50" spans="1:15" s="191" customFormat="1" ht="12.75" customHeight="1">
      <c r="A50" s="273">
        <f t="shared" si="7"/>
        <v>28</v>
      </c>
      <c r="B50" s="276">
        <v>210010301</v>
      </c>
      <c r="C50" s="275" t="s">
        <v>77</v>
      </c>
      <c r="D50" s="275" t="s">
        <v>85</v>
      </c>
      <c r="E50" s="275">
        <v>2</v>
      </c>
      <c r="F50" s="244"/>
      <c r="G50" s="244"/>
      <c r="H50" s="278">
        <f t="shared" si="5"/>
        <v>0</v>
      </c>
      <c r="I50" s="315"/>
      <c r="J50" s="314">
        <f t="shared" si="6"/>
        <v>0</v>
      </c>
      <c r="K50" s="314"/>
      <c r="L50" s="189"/>
      <c r="M50" s="190"/>
      <c r="N50" s="190"/>
      <c r="O50" s="190"/>
    </row>
    <row r="51" spans="1:15" s="191" customFormat="1" ht="12.75" customHeight="1">
      <c r="A51" s="273">
        <f t="shared" si="7"/>
        <v>29</v>
      </c>
      <c r="B51" s="276">
        <v>210110047</v>
      </c>
      <c r="C51" s="275" t="s">
        <v>196</v>
      </c>
      <c r="D51" s="275" t="s">
        <v>85</v>
      </c>
      <c r="E51" s="275">
        <v>1</v>
      </c>
      <c r="F51" s="244"/>
      <c r="G51" s="244"/>
      <c r="H51" s="278">
        <f t="shared" si="5"/>
        <v>0</v>
      </c>
      <c r="I51" s="315"/>
      <c r="J51" s="314">
        <f t="shared" si="6"/>
        <v>0</v>
      </c>
      <c r="K51" s="314"/>
      <c r="L51" s="189"/>
      <c r="M51" s="190"/>
      <c r="N51" s="190"/>
      <c r="O51" s="190"/>
    </row>
    <row r="52" spans="1:15" s="191" customFormat="1" ht="12.75" customHeight="1">
      <c r="A52" s="273">
        <f t="shared" si="7"/>
        <v>30</v>
      </c>
      <c r="B52" s="276">
        <v>210800549</v>
      </c>
      <c r="C52" s="275" t="s">
        <v>78</v>
      </c>
      <c r="D52" s="275" t="s">
        <v>86</v>
      </c>
      <c r="E52" s="275">
        <v>80</v>
      </c>
      <c r="F52" s="244"/>
      <c r="G52" s="244"/>
      <c r="H52" s="278">
        <f t="shared" si="5"/>
        <v>0</v>
      </c>
      <c r="I52" s="315"/>
      <c r="J52" s="314">
        <f t="shared" si="6"/>
        <v>0</v>
      </c>
      <c r="K52" s="314"/>
      <c r="L52" s="189"/>
      <c r="M52" s="190"/>
      <c r="N52" s="190"/>
      <c r="O52" s="190"/>
    </row>
    <row r="53" spans="1:15" s="191" customFormat="1" ht="12.75" customHeight="1">
      <c r="A53" s="273">
        <f t="shared" si="7"/>
        <v>31</v>
      </c>
      <c r="B53" s="276">
        <v>210800549</v>
      </c>
      <c r="C53" s="275" t="s">
        <v>170</v>
      </c>
      <c r="D53" s="275" t="s">
        <v>86</v>
      </c>
      <c r="E53" s="275">
        <v>25</v>
      </c>
      <c r="F53" s="244"/>
      <c r="G53" s="244"/>
      <c r="H53" s="278">
        <f t="shared" si="5"/>
        <v>0</v>
      </c>
      <c r="I53" s="315"/>
      <c r="J53" s="314">
        <f t="shared" si="6"/>
        <v>0</v>
      </c>
      <c r="K53" s="314"/>
      <c r="L53" s="189"/>
      <c r="M53" s="190"/>
      <c r="N53" s="190"/>
      <c r="O53" s="190"/>
    </row>
    <row r="54" spans="1:15" s="191" customFormat="1" ht="12.75" customHeight="1">
      <c r="A54" s="273"/>
      <c r="B54" s="276">
        <v>210860201</v>
      </c>
      <c r="C54" s="275" t="s">
        <v>197</v>
      </c>
      <c r="D54" s="275" t="s">
        <v>86</v>
      </c>
      <c r="E54" s="275">
        <v>10</v>
      </c>
      <c r="F54" s="244"/>
      <c r="G54" s="244"/>
      <c r="H54" s="278">
        <f t="shared" si="5"/>
        <v>0</v>
      </c>
      <c r="I54" s="315"/>
      <c r="J54" s="314">
        <f t="shared" si="6"/>
        <v>0</v>
      </c>
      <c r="K54" s="314"/>
      <c r="L54" s="189"/>
      <c r="M54" s="190"/>
      <c r="N54" s="190"/>
      <c r="O54" s="190"/>
    </row>
    <row r="55" spans="1:15" s="191" customFormat="1" ht="12.75" customHeight="1">
      <c r="A55" s="273">
        <f>A53+1</f>
        <v>32</v>
      </c>
      <c r="B55" s="276">
        <v>210010002</v>
      </c>
      <c r="C55" s="275" t="s">
        <v>171</v>
      </c>
      <c r="D55" s="275" t="s">
        <v>86</v>
      </c>
      <c r="E55" s="275">
        <v>25</v>
      </c>
      <c r="F55" s="244"/>
      <c r="G55" s="244"/>
      <c r="H55" s="278">
        <f t="shared" si="5"/>
        <v>0</v>
      </c>
      <c r="I55" s="315"/>
      <c r="J55" s="314">
        <f t="shared" si="6"/>
        <v>0</v>
      </c>
      <c r="K55" s="314"/>
      <c r="L55" s="189"/>
      <c r="M55" s="190"/>
      <c r="N55" s="190"/>
      <c r="O55" s="190"/>
    </row>
    <row r="56" spans="1:15" s="191" customFormat="1" ht="12.75" customHeight="1">
      <c r="A56" s="273">
        <f>A55+1</f>
        <v>33</v>
      </c>
      <c r="B56" s="276">
        <v>974054208</v>
      </c>
      <c r="C56" s="275" t="s">
        <v>137</v>
      </c>
      <c r="D56" s="275" t="s">
        <v>85</v>
      </c>
      <c r="E56" s="275">
        <v>7</v>
      </c>
      <c r="F56" s="228"/>
      <c r="G56" s="244"/>
      <c r="H56" s="278">
        <f t="shared" si="5"/>
        <v>0</v>
      </c>
      <c r="I56" s="315"/>
      <c r="J56" s="314">
        <f t="shared" si="6"/>
        <v>0</v>
      </c>
      <c r="K56" s="314"/>
      <c r="L56" s="189"/>
      <c r="M56" s="190"/>
      <c r="N56" s="190"/>
      <c r="O56" s="190"/>
    </row>
    <row r="57" spans="1:15" s="191" customFormat="1" ht="12.75" customHeight="1">
      <c r="A57" s="273">
        <f>A56+1</f>
        <v>34</v>
      </c>
      <c r="B57" s="276">
        <v>974051215</v>
      </c>
      <c r="C57" s="275" t="s">
        <v>195</v>
      </c>
      <c r="D57" s="275" t="s">
        <v>86</v>
      </c>
      <c r="E57" s="275">
        <v>45</v>
      </c>
      <c r="F57" s="228"/>
      <c r="G57" s="244"/>
      <c r="H57" s="278">
        <f t="shared" si="5"/>
        <v>0</v>
      </c>
      <c r="I57" s="315"/>
      <c r="J57" s="314">
        <f t="shared" si="6"/>
        <v>0</v>
      </c>
      <c r="K57" s="314"/>
      <c r="L57" s="189"/>
      <c r="M57" s="190"/>
      <c r="N57" s="190"/>
      <c r="O57" s="190"/>
    </row>
    <row r="58" spans="1:15" s="191" customFormat="1" ht="12.75" customHeight="1">
      <c r="A58" s="273">
        <f>A57+1</f>
        <v>35</v>
      </c>
      <c r="B58" s="276">
        <v>210292041</v>
      </c>
      <c r="C58" s="275" t="s">
        <v>49</v>
      </c>
      <c r="D58" s="275" t="s">
        <v>85</v>
      </c>
      <c r="E58" s="275">
        <v>5</v>
      </c>
      <c r="F58" s="228"/>
      <c r="G58" s="244"/>
      <c r="H58" s="278">
        <f t="shared" si="5"/>
        <v>0</v>
      </c>
      <c r="I58" s="315"/>
      <c r="J58" s="314">
        <f t="shared" si="6"/>
        <v>0</v>
      </c>
      <c r="K58" s="314"/>
      <c r="L58" s="189"/>
      <c r="M58" s="190"/>
      <c r="N58" s="190"/>
      <c r="O58" s="190"/>
    </row>
    <row r="59" spans="1:15" s="191" customFormat="1" ht="12.75">
      <c r="A59" s="222"/>
      <c r="B59" s="222"/>
      <c r="C59" s="283" t="s">
        <v>126</v>
      </c>
      <c r="D59" s="223"/>
      <c r="E59" s="223"/>
      <c r="F59" s="228"/>
      <c r="G59" s="228"/>
      <c r="H59" s="286">
        <f>SUM(H46:H58)</f>
        <v>0</v>
      </c>
      <c r="I59" s="315"/>
      <c r="J59" s="314">
        <f>SUM(J46:J58)</f>
        <v>0</v>
      </c>
      <c r="K59" s="314">
        <f>+H59-J59</f>
        <v>0</v>
      </c>
      <c r="L59" s="189"/>
      <c r="M59" s="190"/>
      <c r="N59" s="190"/>
      <c r="O59" s="190"/>
    </row>
    <row r="60" spans="1:15" s="191" customFormat="1" ht="12.75">
      <c r="A60" s="222"/>
      <c r="B60" s="222"/>
      <c r="C60" s="225"/>
      <c r="D60" s="223"/>
      <c r="E60" s="223"/>
      <c r="F60" s="228"/>
      <c r="G60" s="228"/>
      <c r="H60" s="230"/>
      <c r="I60" s="315"/>
      <c r="J60" s="314"/>
      <c r="K60" s="314"/>
      <c r="L60" s="189"/>
      <c r="M60" s="190"/>
      <c r="N60" s="190"/>
      <c r="O60" s="190"/>
    </row>
    <row r="61" spans="1:15" s="191" customFormat="1" ht="13.5" customHeight="1">
      <c r="A61" s="222"/>
      <c r="B61" s="222"/>
      <c r="C61" s="274" t="s">
        <v>42</v>
      </c>
      <c r="D61" s="223"/>
      <c r="E61" s="223"/>
      <c r="F61" s="223"/>
      <c r="G61" s="223"/>
      <c r="H61" s="223"/>
      <c r="I61" s="314"/>
      <c r="J61" s="314"/>
      <c r="K61" s="314"/>
      <c r="L61" s="189"/>
      <c r="M61" s="190"/>
      <c r="N61" s="190"/>
      <c r="O61" s="190"/>
    </row>
    <row r="62" spans="1:15" s="191" customFormat="1" ht="13.5" customHeight="1">
      <c r="A62" s="222">
        <f>A58+1</f>
        <v>36</v>
      </c>
      <c r="B62" s="222"/>
      <c r="C62" s="275" t="s">
        <v>114</v>
      </c>
      <c r="D62" s="290" t="s">
        <v>91</v>
      </c>
      <c r="E62" s="303"/>
      <c r="F62" s="291">
        <f>+J59</f>
        <v>0</v>
      </c>
      <c r="G62" s="227"/>
      <c r="H62" s="226">
        <f>(F62+G62)*E62</f>
        <v>0</v>
      </c>
      <c r="I62" s="316"/>
      <c r="J62" s="314"/>
      <c r="K62" s="314"/>
      <c r="L62" s="189"/>
      <c r="M62" s="190"/>
      <c r="N62" s="190"/>
      <c r="O62" s="190"/>
    </row>
    <row r="63" spans="1:15" s="191" customFormat="1" ht="12.75" customHeight="1">
      <c r="A63" s="222">
        <f>A62+1</f>
        <v>37</v>
      </c>
      <c r="B63" s="222"/>
      <c r="C63" s="275" t="s">
        <v>172</v>
      </c>
      <c r="D63" s="290" t="s">
        <v>91</v>
      </c>
      <c r="E63" s="303"/>
      <c r="F63" s="227"/>
      <c r="G63" s="291">
        <f>+K59</f>
        <v>0</v>
      </c>
      <c r="H63" s="226">
        <f>(F63+G63)*E63</f>
        <v>0</v>
      </c>
      <c r="I63" s="316"/>
      <c r="J63" s="314"/>
      <c r="K63" s="314"/>
      <c r="L63" s="189"/>
      <c r="M63" s="190"/>
      <c r="N63" s="190"/>
      <c r="O63" s="190"/>
    </row>
    <row r="64" spans="1:15" s="191" customFormat="1" ht="12.75" customHeight="1">
      <c r="A64" s="232"/>
      <c r="B64" s="222"/>
      <c r="C64" s="283" t="s">
        <v>84</v>
      </c>
      <c r="D64" s="225"/>
      <c r="E64" s="231"/>
      <c r="F64" s="225"/>
      <c r="G64" s="225"/>
      <c r="H64" s="229">
        <f>SUM(H62:H63)</f>
        <v>0</v>
      </c>
      <c r="I64" s="317"/>
      <c r="J64" s="314"/>
      <c r="K64" s="314"/>
      <c r="L64" s="189"/>
      <c r="M64" s="190"/>
      <c r="N64" s="190"/>
      <c r="O64" s="190"/>
    </row>
    <row r="65" spans="1:15" s="191" customFormat="1" ht="12.75" customHeight="1">
      <c r="A65" s="232"/>
      <c r="B65" s="232"/>
      <c r="C65" s="233"/>
      <c r="D65" s="233"/>
      <c r="E65" s="234"/>
      <c r="F65" s="233"/>
      <c r="G65" s="233"/>
      <c r="H65" s="235"/>
      <c r="I65" s="317"/>
      <c r="J65" s="314"/>
      <c r="K65" s="314"/>
      <c r="L65" s="189"/>
      <c r="M65" s="190"/>
      <c r="N65" s="190"/>
      <c r="O65" s="190"/>
    </row>
    <row r="66" spans="1:12" s="241" customFormat="1" ht="12.75" customHeight="1">
      <c r="A66" s="270"/>
      <c r="B66" s="270"/>
      <c r="C66" s="274" t="s">
        <v>58</v>
      </c>
      <c r="D66" s="300"/>
      <c r="E66" s="300"/>
      <c r="F66" s="300"/>
      <c r="G66" s="300"/>
      <c r="H66" s="301">
        <f>H64+H59</f>
        <v>0</v>
      </c>
      <c r="I66" s="307"/>
      <c r="J66" s="307"/>
      <c r="K66" s="304"/>
      <c r="L66" s="304"/>
    </row>
    <row r="67" spans="1:12" s="241" customFormat="1" ht="13.5" customHeight="1">
      <c r="A67" s="270"/>
      <c r="B67" s="270"/>
      <c r="C67" s="275" t="s">
        <v>198</v>
      </c>
      <c r="D67" s="246">
        <v>0.21</v>
      </c>
      <c r="E67" s="300"/>
      <c r="F67" s="300"/>
      <c r="G67" s="300"/>
      <c r="H67" s="278">
        <f>H66*D67</f>
        <v>0</v>
      </c>
      <c r="I67" s="307"/>
      <c r="J67" s="307"/>
      <c r="K67" s="304"/>
      <c r="L67" s="304"/>
    </row>
    <row r="68" spans="1:12" s="241" customFormat="1" ht="12.75">
      <c r="A68" s="270"/>
      <c r="B68" s="270"/>
      <c r="C68" s="274" t="s">
        <v>59</v>
      </c>
      <c r="D68" s="302"/>
      <c r="E68" s="300"/>
      <c r="F68" s="302"/>
      <c r="G68" s="302"/>
      <c r="H68" s="301">
        <f>SUM(H66:H67)</f>
        <v>0</v>
      </c>
      <c r="I68" s="307"/>
      <c r="J68" s="307"/>
      <c r="K68" s="304"/>
      <c r="L68" s="304"/>
    </row>
    <row r="69" spans="1:15" s="191" customFormat="1" ht="13.5" customHeight="1">
      <c r="A69" s="222"/>
      <c r="B69" s="222"/>
      <c r="C69" s="225"/>
      <c r="D69" s="223"/>
      <c r="E69" s="223"/>
      <c r="F69" s="223"/>
      <c r="G69" s="223"/>
      <c r="H69" s="230"/>
      <c r="I69" s="313"/>
      <c r="J69" s="313"/>
      <c r="K69" s="314"/>
      <c r="L69" s="189"/>
      <c r="M69" s="190"/>
      <c r="N69" s="190"/>
      <c r="O69" s="190"/>
    </row>
    <row r="70" spans="1:15" s="191" customFormat="1" ht="13.5" customHeight="1">
      <c r="A70" s="222"/>
      <c r="B70" s="222"/>
      <c r="C70" s="225" t="s">
        <v>60</v>
      </c>
      <c r="D70" s="223"/>
      <c r="E70" s="223"/>
      <c r="F70" s="223"/>
      <c r="G70" s="223"/>
      <c r="H70" s="223"/>
      <c r="I70" s="314"/>
      <c r="J70" s="314"/>
      <c r="K70" s="314"/>
      <c r="L70" s="189"/>
      <c r="M70" s="190"/>
      <c r="N70" s="190"/>
      <c r="O70" s="190"/>
    </row>
    <row r="71" spans="1:15" s="191" customFormat="1" ht="89.25" customHeight="1">
      <c r="A71" s="222"/>
      <c r="B71" s="222"/>
      <c r="C71" s="348" t="s">
        <v>161</v>
      </c>
      <c r="D71" s="348"/>
      <c r="E71" s="348"/>
      <c r="F71" s="348"/>
      <c r="G71" s="348"/>
      <c r="H71" s="348"/>
      <c r="I71" s="318"/>
      <c r="J71" s="314"/>
      <c r="K71" s="314"/>
      <c r="L71" s="189"/>
      <c r="M71" s="190"/>
      <c r="N71" s="190"/>
      <c r="O71" s="190"/>
    </row>
    <row r="72" spans="1:15" s="191" customFormat="1" ht="13.5" customHeight="1">
      <c r="A72" s="222"/>
      <c r="B72" s="222"/>
      <c r="C72" s="349" t="s">
        <v>186</v>
      </c>
      <c r="D72" s="350"/>
      <c r="E72" s="350"/>
      <c r="F72" s="350"/>
      <c r="G72" s="350"/>
      <c r="H72" s="351"/>
      <c r="I72" s="314"/>
      <c r="J72" s="314"/>
      <c r="K72" s="314"/>
      <c r="L72" s="189"/>
      <c r="M72" s="190"/>
      <c r="N72" s="190"/>
      <c r="O72" s="190"/>
    </row>
    <row r="73" spans="1:15" s="191" customFormat="1" ht="12.75">
      <c r="A73" s="222"/>
      <c r="B73" s="222"/>
      <c r="C73" s="352" t="s">
        <v>123</v>
      </c>
      <c r="D73" s="352"/>
      <c r="E73" s="352"/>
      <c r="F73" s="352"/>
      <c r="G73" s="352"/>
      <c r="H73" s="352"/>
      <c r="I73" s="314"/>
      <c r="J73" s="314"/>
      <c r="K73" s="314"/>
      <c r="L73" s="189"/>
      <c r="M73" s="190"/>
      <c r="N73" s="190"/>
      <c r="O73" s="190"/>
    </row>
    <row r="74" spans="1:15" s="191" customFormat="1" ht="12.75">
      <c r="A74" s="222"/>
      <c r="B74" s="222"/>
      <c r="C74" s="353" t="s">
        <v>199</v>
      </c>
      <c r="D74" s="353"/>
      <c r="E74" s="353"/>
      <c r="F74" s="353"/>
      <c r="G74" s="353"/>
      <c r="H74" s="353"/>
      <c r="I74" s="314"/>
      <c r="J74" s="314"/>
      <c r="K74" s="314"/>
      <c r="L74" s="189"/>
      <c r="M74" s="190"/>
      <c r="N74" s="190"/>
      <c r="O74" s="190"/>
    </row>
    <row r="75" spans="1:15" s="191" customFormat="1" ht="12.75">
      <c r="A75" s="222"/>
      <c r="B75" s="222"/>
      <c r="C75" s="352" t="s">
        <v>200</v>
      </c>
      <c r="D75" s="352"/>
      <c r="E75" s="352"/>
      <c r="F75" s="352"/>
      <c r="G75" s="352"/>
      <c r="H75" s="352"/>
      <c r="I75" s="314"/>
      <c r="J75" s="314"/>
      <c r="K75" s="314"/>
      <c r="L75" s="189"/>
      <c r="M75" s="190"/>
      <c r="N75" s="190"/>
      <c r="O75" s="190"/>
    </row>
    <row r="76" spans="1:15" s="191" customFormat="1" ht="12.75">
      <c r="A76" s="222"/>
      <c r="B76" s="222"/>
      <c r="C76" s="347" t="s">
        <v>124</v>
      </c>
      <c r="D76" s="347"/>
      <c r="E76" s="347"/>
      <c r="F76" s="347"/>
      <c r="G76" s="347"/>
      <c r="H76" s="347"/>
      <c r="I76" s="314"/>
      <c r="J76" s="314"/>
      <c r="K76" s="314"/>
      <c r="L76" s="319"/>
      <c r="M76" s="190"/>
      <c r="N76" s="190"/>
      <c r="O76" s="190"/>
    </row>
    <row r="77" spans="1:15" s="191" customFormat="1" ht="13.5" customHeight="1">
      <c r="A77" s="222"/>
      <c r="B77" s="222"/>
      <c r="C77" s="259" t="s">
        <v>125</v>
      </c>
      <c r="D77" s="259"/>
      <c r="E77" s="259"/>
      <c r="F77" s="259"/>
      <c r="G77" s="259"/>
      <c r="H77" s="259"/>
      <c r="I77" s="314"/>
      <c r="J77" s="314"/>
      <c r="K77" s="314"/>
      <c r="L77" s="319"/>
      <c r="M77" s="190"/>
      <c r="N77" s="190"/>
      <c r="O77" s="190"/>
    </row>
    <row r="78" spans="1:12" ht="12.75">
      <c r="A78" s="236"/>
      <c r="B78" s="236"/>
      <c r="C78" s="353" t="s">
        <v>81</v>
      </c>
      <c r="D78" s="353"/>
      <c r="E78" s="353"/>
      <c r="F78" s="353"/>
      <c r="G78" s="353"/>
      <c r="H78" s="353"/>
      <c r="I78" s="320"/>
      <c r="J78" s="320"/>
      <c r="K78" s="320"/>
      <c r="L78" s="319"/>
    </row>
    <row r="79" spans="1:12" ht="12.75">
      <c r="A79" s="236"/>
      <c r="B79" s="236"/>
      <c r="C79" s="353" t="s">
        <v>293</v>
      </c>
      <c r="D79" s="353"/>
      <c r="E79" s="353"/>
      <c r="F79" s="353"/>
      <c r="G79" s="353"/>
      <c r="H79" s="353"/>
      <c r="I79" s="320"/>
      <c r="J79" s="320"/>
      <c r="K79" s="320"/>
      <c r="L79" s="319"/>
    </row>
    <row r="80" spans="1:12" ht="24" customHeight="1">
      <c r="A80" s="236"/>
      <c r="B80" s="236"/>
      <c r="C80" s="353" t="s">
        <v>34</v>
      </c>
      <c r="D80" s="353"/>
      <c r="E80" s="353"/>
      <c r="F80" s="353"/>
      <c r="G80" s="353"/>
      <c r="H80" s="353"/>
      <c r="I80" s="320"/>
      <c r="J80" s="320"/>
      <c r="K80" s="320"/>
      <c r="L80" s="319"/>
    </row>
    <row r="81" spans="1:12" ht="12.75">
      <c r="A81" s="236"/>
      <c r="B81" s="236"/>
      <c r="C81" s="353"/>
      <c r="D81" s="353"/>
      <c r="E81" s="353"/>
      <c r="F81" s="353"/>
      <c r="G81" s="353"/>
      <c r="H81" s="353"/>
      <c r="I81" s="320"/>
      <c r="J81" s="320"/>
      <c r="K81" s="320"/>
      <c r="L81" s="319"/>
    </row>
    <row r="82" spans="1:10" ht="12.75">
      <c r="A82" s="192"/>
      <c r="B82" s="192"/>
      <c r="C82" s="353"/>
      <c r="D82" s="353"/>
      <c r="E82" s="353"/>
      <c r="F82" s="353"/>
      <c r="G82" s="353"/>
      <c r="H82" s="353"/>
      <c r="I82" s="189"/>
      <c r="J82" s="189"/>
    </row>
    <row r="83" spans="1:10" ht="12.75">
      <c r="A83" s="192"/>
      <c r="B83" s="192"/>
      <c r="C83" s="187"/>
      <c r="D83" s="187"/>
      <c r="E83" s="187"/>
      <c r="F83" s="187"/>
      <c r="G83" s="187"/>
      <c r="H83" s="187"/>
      <c r="I83" s="189"/>
      <c r="J83" s="189"/>
    </row>
    <row r="84" spans="1:10" ht="12.75">
      <c r="A84" s="194"/>
      <c r="B84" s="195"/>
      <c r="C84" s="354"/>
      <c r="D84" s="354"/>
      <c r="E84" s="354"/>
      <c r="F84" s="354"/>
      <c r="G84" s="354"/>
      <c r="H84" s="354"/>
      <c r="I84" s="189"/>
      <c r="J84" s="189"/>
    </row>
    <row r="85" spans="1:10" ht="18" customHeight="1">
      <c r="A85" s="194"/>
      <c r="B85" s="195"/>
      <c r="C85" s="354"/>
      <c r="D85" s="354"/>
      <c r="E85" s="354"/>
      <c r="F85" s="354"/>
      <c r="G85" s="354"/>
      <c r="H85" s="354"/>
      <c r="I85" s="189"/>
      <c r="J85" s="189"/>
    </row>
    <row r="86" spans="1:10" ht="12.75">
      <c r="A86" s="194"/>
      <c r="B86" s="195"/>
      <c r="C86" s="354"/>
      <c r="D86" s="354"/>
      <c r="E86" s="354"/>
      <c r="F86" s="354"/>
      <c r="G86" s="354"/>
      <c r="H86" s="354"/>
      <c r="I86" s="189"/>
      <c r="J86" s="189"/>
    </row>
    <row r="87" spans="1:12" ht="12.75">
      <c r="A87" s="194"/>
      <c r="B87" s="194"/>
      <c r="C87" s="355"/>
      <c r="D87" s="355"/>
      <c r="E87" s="355"/>
      <c r="F87" s="355"/>
      <c r="G87" s="355"/>
      <c r="H87" s="355"/>
      <c r="I87" s="189"/>
      <c r="J87" s="189"/>
      <c r="K87" s="189"/>
      <c r="L87" s="189"/>
    </row>
  </sheetData>
  <sheetProtection password="D574" sheet="1" selectLockedCells="1"/>
  <mergeCells count="15">
    <mergeCell ref="C79:H79"/>
    <mergeCell ref="C85:H85"/>
    <mergeCell ref="C87:H87"/>
    <mergeCell ref="C86:H86"/>
    <mergeCell ref="C78:H78"/>
    <mergeCell ref="C82:H82"/>
    <mergeCell ref="C84:H84"/>
    <mergeCell ref="C80:H80"/>
    <mergeCell ref="C81:H81"/>
    <mergeCell ref="C76:H76"/>
    <mergeCell ref="C71:H71"/>
    <mergeCell ref="C72:H72"/>
    <mergeCell ref="C73:H73"/>
    <mergeCell ref="C74:H74"/>
    <mergeCell ref="C75:H75"/>
  </mergeCells>
  <conditionalFormatting sqref="C72">
    <cfRule type="expression" priority="2" dxfId="0" stopIfTrue="1">
      <formula>ISTEXT(C72)</formula>
    </cfRule>
  </conditionalFormatting>
  <printOptions gridLines="1"/>
  <pageMargins left="0.7086614173228347" right="0.7086614173228347" top="0.7874015748031497" bottom="0.7874015748031497" header="0.31496062992125984" footer="0.31496062992125984"/>
  <pageSetup fitToHeight="0" fitToWidth="1" horizontalDpi="600" verticalDpi="600" orientation="portrait" paperSize="9" scale="84"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Miroslav Šiška</dc:creator>
  <cp:keywords/>
  <dc:description/>
  <cp:lastModifiedBy>tomashromadko</cp:lastModifiedBy>
  <cp:lastPrinted>2023-08-08T13:08:18Z</cp:lastPrinted>
  <dcterms:created xsi:type="dcterms:W3CDTF">2015-06-09T11:12:40Z</dcterms:created>
  <dcterms:modified xsi:type="dcterms:W3CDTF">2023-08-10T10:44:12Z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