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12_Plzeňská 2076\rozpočet\"/>
    </mc:Choice>
  </mc:AlternateContent>
  <xr:revisionPtr revIDLastSave="0" documentId="8_{F92531B4-010B-4484-8AE1-5D06771985E1}" xr6:coauthVersionLast="47" xr6:coauthVersionMax="47" xr10:uidLastSave="{00000000-0000-0000-0000-000000000000}"/>
  <bookViews>
    <workbookView xWindow="-120" yWindow="-120" windowWidth="29040" windowHeight="15840" tabRatio="762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ZTP - Plynovod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část'!$C$104:$K$643</definedName>
    <definedName name="_xlnm._FilterDatabase" localSheetId="5" hidden="1">'EL - Elektroinstalace'!$C$85:$K$124</definedName>
    <definedName name="_xlnm._FilterDatabase" localSheetId="6" hidden="1">'VRN - Vedlejší rozpočtové...'!$C$84:$K$109</definedName>
    <definedName name="_xlnm._FilterDatabase" localSheetId="3" hidden="1">'VZT - Vzduchotechnika'!$C$85:$K$101</definedName>
    <definedName name="_xlnm._FilterDatabase" localSheetId="2" hidden="1">'ZTI - Zdravotně technické...'!$C$88:$K$123</definedName>
    <definedName name="_xlnm._FilterDatabase" localSheetId="4" hidden="1">'ZTP - Plynovod'!$C$88:$K$105</definedName>
    <definedName name="_xlnm.Print_Titles" localSheetId="1">'ARS - Stavební část'!$104:$104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6">'VRN - Vedlejší rozpočtové...'!$84:$84</definedName>
    <definedName name="_xlnm.Print_Titles" localSheetId="3">'VZT - Vzduchotechnika'!$85:$85</definedName>
    <definedName name="_xlnm.Print_Titles" localSheetId="2">'ZTI - Zdravotně technické...'!$88:$88</definedName>
    <definedName name="_xlnm.Print_Titles" localSheetId="4">'ZTP - Plynovod'!$88:$88</definedName>
    <definedName name="_xlnm.Print_Area" localSheetId="1">'ARS - Stavební část'!$C$4:$J$41,'ARS - Stavební část'!$C$47:$J$84,'ARS - Stavební část'!$C$90:$K$643</definedName>
    <definedName name="_xlnm.Print_Area" localSheetId="5">'EL - Elektroinstalace'!$C$4:$J$41,'EL - Elektroinstalace'!$C$47:$J$65,'EL - Elektroinstalace'!$C$71:$K$124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6">'VRN - Vedlejší rozpočtové...'!$C$4:$J$39,'VRN - Vedlejší rozpočtové...'!$C$45:$J$66,'VRN - Vedlejší rozpočtové...'!$C$72:$K$109</definedName>
    <definedName name="_xlnm.Print_Area" localSheetId="3">'VZT - Vzduchotechnika'!$C$4:$J$41,'VZT - Vzduchotechnika'!$C$47:$J$65,'VZT - Vzduchotechnika'!$C$71:$K$101</definedName>
    <definedName name="_xlnm.Print_Area" localSheetId="2">'ZTI - Zdravotně technické...'!$C$4:$J$41,'ZTI - Zdravotně technické...'!$C$47:$J$68,'ZTI - Zdravotně technické...'!$C$74:$K$123</definedName>
    <definedName name="_xlnm.Print_Area" localSheetId="4">'ZTP - Plynovod'!$C$4:$J$41,'ZTP - Plynovod'!$C$47:$J$68,'ZTP - Plynovod'!$C$74:$K$105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60" i="1"/>
  <c r="AQ59" i="1"/>
  <c r="AQ58" i="1"/>
  <c r="AQ57" i="1" s="1"/>
  <c r="AQ56" i="1" s="1"/>
  <c r="AN27" i="1" s="1"/>
  <c r="V88" i="6"/>
  <c r="V89" i="6"/>
  <c r="V90" i="6"/>
  <c r="V91" i="6"/>
  <c r="V92" i="6"/>
  <c r="V93" i="6"/>
  <c r="V94" i="6"/>
  <c r="V95" i="6"/>
  <c r="U86" i="6" s="1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87" i="6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90" i="5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87" i="4"/>
  <c r="V91" i="3"/>
  <c r="V92" i="3"/>
  <c r="V93" i="3"/>
  <c r="V94" i="3"/>
  <c r="V95" i="3"/>
  <c r="V96" i="3"/>
  <c r="V97" i="3"/>
  <c r="V98" i="3"/>
  <c r="U89" i="3" s="1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90" i="3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106" i="2"/>
  <c r="J37" i="7"/>
  <c r="J36" i="7"/>
  <c r="AY63" i="1"/>
  <c r="J35" i="7"/>
  <c r="AX63" i="1"/>
  <c r="BI108" i="7"/>
  <c r="BH108" i="7"/>
  <c r="BG108" i="7"/>
  <c r="BE108" i="7"/>
  <c r="T108" i="7"/>
  <c r="R108" i="7"/>
  <c r="P108" i="7"/>
  <c r="BI107" i="7"/>
  <c r="BH107" i="7"/>
  <c r="BG107" i="7"/>
  <c r="BE107" i="7"/>
  <c r="T107" i="7"/>
  <c r="R107" i="7"/>
  <c r="P107" i="7"/>
  <c r="BI105" i="7"/>
  <c r="BH105" i="7"/>
  <c r="BG105" i="7"/>
  <c r="BE105" i="7"/>
  <c r="T105" i="7"/>
  <c r="R105" i="7"/>
  <c r="P105" i="7"/>
  <c r="BI101" i="7"/>
  <c r="BH101" i="7"/>
  <c r="BG101" i="7"/>
  <c r="BE101" i="7"/>
  <c r="T101" i="7"/>
  <c r="T100" i="7" s="1"/>
  <c r="R101" i="7"/>
  <c r="R100" i="7" s="1"/>
  <c r="P101" i="7"/>
  <c r="P100" i="7"/>
  <c r="BI98" i="7"/>
  <c r="BH98" i="7"/>
  <c r="BG98" i="7"/>
  <c r="BE98" i="7"/>
  <c r="T98" i="7"/>
  <c r="T97" i="7"/>
  <c r="R98" i="7"/>
  <c r="R97" i="7"/>
  <c r="P98" i="7"/>
  <c r="P97" i="7"/>
  <c r="BI95" i="7"/>
  <c r="BH95" i="7"/>
  <c r="BG95" i="7"/>
  <c r="BE95" i="7"/>
  <c r="T95" i="7"/>
  <c r="R95" i="7"/>
  <c r="P95" i="7"/>
  <c r="BI93" i="7"/>
  <c r="BH93" i="7"/>
  <c r="BG93" i="7"/>
  <c r="BE93" i="7"/>
  <c r="T93" i="7"/>
  <c r="R93" i="7"/>
  <c r="P93" i="7"/>
  <c r="BI90" i="7"/>
  <c r="BH90" i="7"/>
  <c r="BG90" i="7"/>
  <c r="BE90" i="7"/>
  <c r="T90" i="7"/>
  <c r="R90" i="7"/>
  <c r="P90" i="7"/>
  <c r="BI88" i="7"/>
  <c r="BH88" i="7"/>
  <c r="BG88" i="7"/>
  <c r="BE88" i="7"/>
  <c r="T88" i="7"/>
  <c r="R88" i="7"/>
  <c r="P88" i="7"/>
  <c r="J81" i="7"/>
  <c r="F81" i="7"/>
  <c r="F79" i="7"/>
  <c r="E77" i="7"/>
  <c r="J54" i="7"/>
  <c r="F54" i="7"/>
  <c r="F52" i="7"/>
  <c r="E50" i="7"/>
  <c r="J24" i="7"/>
  <c r="E24" i="7"/>
  <c r="J55" i="7" s="1"/>
  <c r="J23" i="7"/>
  <c r="J18" i="7"/>
  <c r="E18" i="7"/>
  <c r="F82" i="7" s="1"/>
  <c r="J17" i="7"/>
  <c r="J12" i="7"/>
  <c r="J79" i="7"/>
  <c r="E7" i="7"/>
  <c r="E48" i="7"/>
  <c r="J39" i="6"/>
  <c r="J38" i="6"/>
  <c r="AY62" i="1" s="1"/>
  <c r="J37" i="6"/>
  <c r="AX62" i="1" s="1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83" i="6" s="1"/>
  <c r="J25" i="6"/>
  <c r="J20" i="6"/>
  <c r="E20" i="6"/>
  <c r="F59" i="6" s="1"/>
  <c r="J19" i="6"/>
  <c r="J14" i="6"/>
  <c r="J80" i="6" s="1"/>
  <c r="E7" i="6"/>
  <c r="E74" i="6" s="1"/>
  <c r="J39" i="5"/>
  <c r="J38" i="5"/>
  <c r="AY61" i="1" s="1"/>
  <c r="J37" i="5"/>
  <c r="AX61" i="1" s="1"/>
  <c r="BI105" i="5"/>
  <c r="BH105" i="5"/>
  <c r="BG105" i="5"/>
  <c r="BE105" i="5"/>
  <c r="T105" i="5"/>
  <c r="R105" i="5"/>
  <c r="P105" i="5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BI102" i="5"/>
  <c r="BH102" i="5"/>
  <c r="BG102" i="5"/>
  <c r="BE102" i="5"/>
  <c r="T102" i="5"/>
  <c r="R102" i="5"/>
  <c r="P102" i="5"/>
  <c r="BI99" i="5"/>
  <c r="BH99" i="5"/>
  <c r="BG99" i="5"/>
  <c r="BE99" i="5"/>
  <c r="T99" i="5"/>
  <c r="R99" i="5"/>
  <c r="P99" i="5"/>
  <c r="BI97" i="5"/>
  <c r="BH97" i="5"/>
  <c r="BG97" i="5"/>
  <c r="BE97" i="5"/>
  <c r="T97" i="5"/>
  <c r="R97" i="5"/>
  <c r="P97" i="5"/>
  <c r="BI95" i="5"/>
  <c r="BH95" i="5"/>
  <c r="BG95" i="5"/>
  <c r="BE95" i="5"/>
  <c r="T95" i="5"/>
  <c r="R95" i="5"/>
  <c r="P95" i="5"/>
  <c r="BI94" i="5"/>
  <c r="BH94" i="5"/>
  <c r="BG94" i="5"/>
  <c r="BE94" i="5"/>
  <c r="T94" i="5"/>
  <c r="R94" i="5"/>
  <c r="P94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J85" i="5"/>
  <c r="F85" i="5"/>
  <c r="F83" i="5"/>
  <c r="E81" i="5"/>
  <c r="J58" i="5"/>
  <c r="F58" i="5"/>
  <c r="F56" i="5"/>
  <c r="E54" i="5"/>
  <c r="J26" i="5"/>
  <c r="E26" i="5"/>
  <c r="J59" i="5" s="1"/>
  <c r="J25" i="5"/>
  <c r="J20" i="5"/>
  <c r="E20" i="5"/>
  <c r="F86" i="5" s="1"/>
  <c r="J19" i="5"/>
  <c r="J14" i="5"/>
  <c r="J83" i="5" s="1"/>
  <c r="E7" i="5"/>
  <c r="E77" i="5" s="1"/>
  <c r="J39" i="4"/>
  <c r="J38" i="4"/>
  <c r="AY60" i="1" s="1"/>
  <c r="J37" i="4"/>
  <c r="AX60" i="1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59" i="4" s="1"/>
  <c r="J25" i="4"/>
  <c r="J20" i="4"/>
  <c r="E20" i="4"/>
  <c r="F83" i="4" s="1"/>
  <c r="J19" i="4"/>
  <c r="J14" i="4"/>
  <c r="J80" i="4" s="1"/>
  <c r="E7" i="4"/>
  <c r="E50" i="4" s="1"/>
  <c r="J39" i="3"/>
  <c r="J38" i="3"/>
  <c r="AY59" i="1" s="1"/>
  <c r="J37" i="3"/>
  <c r="AX59" i="1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59" i="3" s="1"/>
  <c r="J25" i="3"/>
  <c r="J20" i="3"/>
  <c r="E20" i="3"/>
  <c r="F59" i="3" s="1"/>
  <c r="J19" i="3"/>
  <c r="J14" i="3"/>
  <c r="J83" i="3"/>
  <c r="E7" i="3"/>
  <c r="E77" i="3" s="1"/>
  <c r="J39" i="2"/>
  <c r="J38" i="2"/>
  <c r="AY58" i="1" s="1"/>
  <c r="J37" i="2"/>
  <c r="AX58" i="1" s="1"/>
  <c r="BI642" i="2"/>
  <c r="BH642" i="2"/>
  <c r="BG642" i="2"/>
  <c r="BE642" i="2"/>
  <c r="T642" i="2"/>
  <c r="R642" i="2"/>
  <c r="P642" i="2"/>
  <c r="BI623" i="2"/>
  <c r="BH623" i="2"/>
  <c r="BG623" i="2"/>
  <c r="BE623" i="2"/>
  <c r="T623" i="2"/>
  <c r="R623" i="2"/>
  <c r="P623" i="2"/>
  <c r="BI621" i="2"/>
  <c r="BH621" i="2"/>
  <c r="BG621" i="2"/>
  <c r="BE621" i="2"/>
  <c r="T621" i="2"/>
  <c r="R621" i="2"/>
  <c r="P621" i="2"/>
  <c r="BI615" i="2"/>
  <c r="BH615" i="2"/>
  <c r="BG615" i="2"/>
  <c r="BE615" i="2"/>
  <c r="T615" i="2"/>
  <c r="R615" i="2"/>
  <c r="P615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8" i="2"/>
  <c r="BH608" i="2"/>
  <c r="BG608" i="2"/>
  <c r="BE608" i="2"/>
  <c r="T608" i="2"/>
  <c r="R608" i="2"/>
  <c r="P608" i="2"/>
  <c r="BI606" i="2"/>
  <c r="BH606" i="2"/>
  <c r="BG606" i="2"/>
  <c r="BE606" i="2"/>
  <c r="T606" i="2"/>
  <c r="R606" i="2"/>
  <c r="P606" i="2"/>
  <c r="BI599" i="2"/>
  <c r="BH599" i="2"/>
  <c r="BG599" i="2"/>
  <c r="BE599" i="2"/>
  <c r="T599" i="2"/>
  <c r="R599" i="2"/>
  <c r="P599" i="2"/>
  <c r="BI597" i="2"/>
  <c r="BH597" i="2"/>
  <c r="BG597" i="2"/>
  <c r="BE597" i="2"/>
  <c r="T597" i="2"/>
  <c r="R597" i="2"/>
  <c r="P597" i="2"/>
  <c r="BI595" i="2"/>
  <c r="BH595" i="2"/>
  <c r="BG595" i="2"/>
  <c r="BE595" i="2"/>
  <c r="T595" i="2"/>
  <c r="R595" i="2"/>
  <c r="P595" i="2"/>
  <c r="BI593" i="2"/>
  <c r="BH593" i="2"/>
  <c r="BG593" i="2"/>
  <c r="BE593" i="2"/>
  <c r="T593" i="2"/>
  <c r="R593" i="2"/>
  <c r="P593" i="2"/>
  <c r="BI585" i="2"/>
  <c r="BH585" i="2"/>
  <c r="BG585" i="2"/>
  <c r="BE585" i="2"/>
  <c r="T585" i="2"/>
  <c r="R585" i="2"/>
  <c r="P585" i="2"/>
  <c r="BI580" i="2"/>
  <c r="BH580" i="2"/>
  <c r="BG580" i="2"/>
  <c r="BE580" i="2"/>
  <c r="T580" i="2"/>
  <c r="R580" i="2"/>
  <c r="P580" i="2"/>
  <c r="BI577" i="2"/>
  <c r="BH577" i="2"/>
  <c r="BG577" i="2"/>
  <c r="BE577" i="2"/>
  <c r="T577" i="2"/>
  <c r="R577" i="2"/>
  <c r="P577" i="2"/>
  <c r="BI573" i="2"/>
  <c r="BH573" i="2"/>
  <c r="BG573" i="2"/>
  <c r="BE573" i="2"/>
  <c r="T573" i="2"/>
  <c r="R573" i="2"/>
  <c r="P573" i="2"/>
  <c r="BI568" i="2"/>
  <c r="BH568" i="2"/>
  <c r="BG568" i="2"/>
  <c r="BE568" i="2"/>
  <c r="T568" i="2"/>
  <c r="R568" i="2"/>
  <c r="P568" i="2"/>
  <c r="BI563" i="2"/>
  <c r="BH563" i="2"/>
  <c r="BG563" i="2"/>
  <c r="BE563" i="2"/>
  <c r="T563" i="2"/>
  <c r="R563" i="2"/>
  <c r="P563" i="2"/>
  <c r="BI558" i="2"/>
  <c r="BH558" i="2"/>
  <c r="BG558" i="2"/>
  <c r="BE558" i="2"/>
  <c r="T558" i="2"/>
  <c r="R558" i="2"/>
  <c r="P558" i="2"/>
  <c r="BI556" i="2"/>
  <c r="BH556" i="2"/>
  <c r="BG556" i="2"/>
  <c r="BE556" i="2"/>
  <c r="T556" i="2"/>
  <c r="R556" i="2"/>
  <c r="P556" i="2"/>
  <c r="BI552" i="2"/>
  <c r="BH552" i="2"/>
  <c r="BG552" i="2"/>
  <c r="BE552" i="2"/>
  <c r="T552" i="2"/>
  <c r="R552" i="2"/>
  <c r="P552" i="2"/>
  <c r="BI550" i="2"/>
  <c r="BH550" i="2"/>
  <c r="BG550" i="2"/>
  <c r="BE550" i="2"/>
  <c r="T550" i="2"/>
  <c r="R550" i="2"/>
  <c r="P550" i="2"/>
  <c r="BI541" i="2"/>
  <c r="BH541" i="2"/>
  <c r="BG541" i="2"/>
  <c r="BE541" i="2"/>
  <c r="T541" i="2"/>
  <c r="R541" i="2"/>
  <c r="P541" i="2"/>
  <c r="BI539" i="2"/>
  <c r="BH539" i="2"/>
  <c r="BG539" i="2"/>
  <c r="BE539" i="2"/>
  <c r="T539" i="2"/>
  <c r="R539" i="2"/>
  <c r="P539" i="2"/>
  <c r="BI536" i="2"/>
  <c r="BH536" i="2"/>
  <c r="BG536" i="2"/>
  <c r="BE536" i="2"/>
  <c r="T536" i="2"/>
  <c r="R536" i="2"/>
  <c r="P536" i="2"/>
  <c r="BI534" i="2"/>
  <c r="BH534" i="2"/>
  <c r="BG534" i="2"/>
  <c r="BE534" i="2"/>
  <c r="T534" i="2"/>
  <c r="R534" i="2"/>
  <c r="P534" i="2"/>
  <c r="BI527" i="2"/>
  <c r="BH527" i="2"/>
  <c r="BG527" i="2"/>
  <c r="BE527" i="2"/>
  <c r="T527" i="2"/>
  <c r="R527" i="2"/>
  <c r="P527" i="2"/>
  <c r="BI525" i="2"/>
  <c r="BH525" i="2"/>
  <c r="BG525" i="2"/>
  <c r="BE525" i="2"/>
  <c r="T525" i="2"/>
  <c r="R525" i="2"/>
  <c r="P525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3" i="2"/>
  <c r="BH513" i="2"/>
  <c r="BG513" i="2"/>
  <c r="BE513" i="2"/>
  <c r="T513" i="2"/>
  <c r="R513" i="2"/>
  <c r="P513" i="2"/>
  <c r="BI504" i="2"/>
  <c r="BH504" i="2"/>
  <c r="BG504" i="2"/>
  <c r="BE504" i="2"/>
  <c r="T504" i="2"/>
  <c r="R504" i="2"/>
  <c r="P504" i="2"/>
  <c r="BI499" i="2"/>
  <c r="BH499" i="2"/>
  <c r="BG499" i="2"/>
  <c r="BE499" i="2"/>
  <c r="T499" i="2"/>
  <c r="R499" i="2"/>
  <c r="P499" i="2"/>
  <c r="BI492" i="2"/>
  <c r="BH492" i="2"/>
  <c r="BG492" i="2"/>
  <c r="BE492" i="2"/>
  <c r="T492" i="2"/>
  <c r="R492" i="2"/>
  <c r="P492" i="2"/>
  <c r="BI485" i="2"/>
  <c r="BH485" i="2"/>
  <c r="BG485" i="2"/>
  <c r="BE485" i="2"/>
  <c r="T485" i="2"/>
  <c r="R485" i="2"/>
  <c r="P485" i="2"/>
  <c r="BI482" i="2"/>
  <c r="BH482" i="2"/>
  <c r="BG482" i="2"/>
  <c r="BE482" i="2"/>
  <c r="T482" i="2"/>
  <c r="R482" i="2"/>
  <c r="P482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0" i="2"/>
  <c r="BH470" i="2"/>
  <c r="BG470" i="2"/>
  <c r="BE470" i="2"/>
  <c r="T470" i="2"/>
  <c r="R470" i="2"/>
  <c r="P470" i="2"/>
  <c r="BI465" i="2"/>
  <c r="BH465" i="2"/>
  <c r="BG465" i="2"/>
  <c r="BE465" i="2"/>
  <c r="T465" i="2"/>
  <c r="R465" i="2"/>
  <c r="P465" i="2"/>
  <c r="BI463" i="2"/>
  <c r="BH463" i="2"/>
  <c r="BG463" i="2"/>
  <c r="BE463" i="2"/>
  <c r="T463" i="2"/>
  <c r="R463" i="2"/>
  <c r="P463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5" i="2"/>
  <c r="BH455" i="2"/>
  <c r="BG455" i="2"/>
  <c r="BE455" i="2"/>
  <c r="T455" i="2"/>
  <c r="R455" i="2"/>
  <c r="P455" i="2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2" i="2"/>
  <c r="BH442" i="2"/>
  <c r="BG442" i="2"/>
  <c r="BE442" i="2"/>
  <c r="T442" i="2"/>
  <c r="R442" i="2"/>
  <c r="P442" i="2"/>
  <c r="BI437" i="2"/>
  <c r="BH437" i="2"/>
  <c r="BG437" i="2"/>
  <c r="BE437" i="2"/>
  <c r="T437" i="2"/>
  <c r="R437" i="2"/>
  <c r="P437" i="2"/>
  <c r="BI432" i="2"/>
  <c r="BH432" i="2"/>
  <c r="BG432" i="2"/>
  <c r="BE432" i="2"/>
  <c r="T432" i="2"/>
  <c r="R432" i="2"/>
  <c r="P432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8" i="2"/>
  <c r="BH418" i="2"/>
  <c r="BG418" i="2"/>
  <c r="BE418" i="2"/>
  <c r="T418" i="2"/>
  <c r="R418" i="2"/>
  <c r="P418" i="2"/>
  <c r="BI414" i="2"/>
  <c r="BH414" i="2"/>
  <c r="BG414" i="2"/>
  <c r="BE414" i="2"/>
  <c r="T414" i="2"/>
  <c r="R414" i="2"/>
  <c r="P414" i="2"/>
  <c r="BI410" i="2"/>
  <c r="BH410" i="2"/>
  <c r="BG410" i="2"/>
  <c r="BE410" i="2"/>
  <c r="T410" i="2"/>
  <c r="R410" i="2"/>
  <c r="P410" i="2"/>
  <c r="BI406" i="2"/>
  <c r="BH406" i="2"/>
  <c r="BG406" i="2"/>
  <c r="BE406" i="2"/>
  <c r="T406" i="2"/>
  <c r="R406" i="2"/>
  <c r="P406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6" i="2"/>
  <c r="BH386" i="2"/>
  <c r="BG386" i="2"/>
  <c r="BE386" i="2"/>
  <c r="T386" i="2"/>
  <c r="R386" i="2"/>
  <c r="P386" i="2"/>
  <c r="BI381" i="2"/>
  <c r="BH381" i="2"/>
  <c r="BG381" i="2"/>
  <c r="BE381" i="2"/>
  <c r="T381" i="2"/>
  <c r="R381" i="2"/>
  <c r="P381" i="2"/>
  <c r="BI374" i="2"/>
  <c r="BH374" i="2"/>
  <c r="BG374" i="2"/>
  <c r="BE374" i="2"/>
  <c r="T374" i="2"/>
  <c r="R374" i="2"/>
  <c r="P374" i="2"/>
  <c r="BI371" i="2"/>
  <c r="BH371" i="2"/>
  <c r="BG371" i="2"/>
  <c r="BE371" i="2"/>
  <c r="T371" i="2"/>
  <c r="R371" i="2"/>
  <c r="P371" i="2"/>
  <c r="BI366" i="2"/>
  <c r="BH366" i="2"/>
  <c r="BG366" i="2"/>
  <c r="BE366" i="2"/>
  <c r="T366" i="2"/>
  <c r="R366" i="2"/>
  <c r="P366" i="2"/>
  <c r="BI358" i="2"/>
  <c r="BH358" i="2"/>
  <c r="BG358" i="2"/>
  <c r="BE358" i="2"/>
  <c r="T358" i="2"/>
  <c r="T357" i="2"/>
  <c r="R358" i="2"/>
  <c r="R357" i="2"/>
  <c r="P358" i="2"/>
  <c r="P357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T350" i="2" s="1"/>
  <c r="R351" i="2"/>
  <c r="R350" i="2"/>
  <c r="P351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T345" i="2" s="1"/>
  <c r="R346" i="2"/>
  <c r="R345" i="2"/>
  <c r="P346" i="2"/>
  <c r="P345" i="2"/>
  <c r="BI342" i="2"/>
  <c r="BH342" i="2"/>
  <c r="BG342" i="2"/>
  <c r="BE342" i="2"/>
  <c r="T342" i="2"/>
  <c r="T341" i="2"/>
  <c r="R342" i="2"/>
  <c r="R341" i="2"/>
  <c r="P342" i="2"/>
  <c r="P341" i="2" s="1"/>
  <c r="BI335" i="2"/>
  <c r="BH335" i="2"/>
  <c r="BG335" i="2"/>
  <c r="BE335" i="2"/>
  <c r="T335" i="2"/>
  <c r="R335" i="2"/>
  <c r="P335" i="2"/>
  <c r="BI331" i="2"/>
  <c r="BH331" i="2"/>
  <c r="BG331" i="2"/>
  <c r="BE331" i="2"/>
  <c r="T331" i="2"/>
  <c r="R331" i="2"/>
  <c r="P331" i="2"/>
  <c r="BI327" i="2"/>
  <c r="BH327" i="2"/>
  <c r="BG327" i="2"/>
  <c r="BE327" i="2"/>
  <c r="T327" i="2"/>
  <c r="R327" i="2"/>
  <c r="P327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6" i="2"/>
  <c r="BH306" i="2"/>
  <c r="BG306" i="2"/>
  <c r="BE306" i="2"/>
  <c r="T306" i="2"/>
  <c r="R306" i="2"/>
  <c r="P306" i="2"/>
  <c r="BI297" i="2"/>
  <c r="BH297" i="2"/>
  <c r="BG297" i="2"/>
  <c r="BE297" i="2"/>
  <c r="T297" i="2"/>
  <c r="R297" i="2"/>
  <c r="P297" i="2"/>
  <c r="BI292" i="2"/>
  <c r="BH292" i="2"/>
  <c r="BG292" i="2"/>
  <c r="BE292" i="2"/>
  <c r="T292" i="2"/>
  <c r="R292" i="2"/>
  <c r="P292" i="2"/>
  <c r="BI286" i="2"/>
  <c r="BH286" i="2"/>
  <c r="BG286" i="2"/>
  <c r="BE286" i="2"/>
  <c r="T286" i="2"/>
  <c r="R286" i="2"/>
  <c r="P286" i="2"/>
  <c r="BI281" i="2"/>
  <c r="BH281" i="2"/>
  <c r="BG281" i="2"/>
  <c r="BE281" i="2"/>
  <c r="T281" i="2"/>
  <c r="R281" i="2"/>
  <c r="P281" i="2"/>
  <c r="BI277" i="2"/>
  <c r="BH277" i="2"/>
  <c r="BG277" i="2"/>
  <c r="BE277" i="2"/>
  <c r="T277" i="2"/>
  <c r="R277" i="2"/>
  <c r="P277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4" i="2"/>
  <c r="BH264" i="2"/>
  <c r="BG264" i="2"/>
  <c r="BE264" i="2"/>
  <c r="T264" i="2"/>
  <c r="R264" i="2"/>
  <c r="P264" i="2"/>
  <c r="BI260" i="2"/>
  <c r="BH260" i="2"/>
  <c r="BG260" i="2"/>
  <c r="BE260" i="2"/>
  <c r="T260" i="2"/>
  <c r="R260" i="2"/>
  <c r="P260" i="2"/>
  <c r="BI256" i="2"/>
  <c r="BH256" i="2"/>
  <c r="BG256" i="2"/>
  <c r="BE256" i="2"/>
  <c r="T256" i="2"/>
  <c r="R256" i="2"/>
  <c r="P256" i="2"/>
  <c r="BI251" i="2"/>
  <c r="BH251" i="2"/>
  <c r="BG251" i="2"/>
  <c r="BE251" i="2"/>
  <c r="T251" i="2"/>
  <c r="R251" i="2"/>
  <c r="P251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4" i="2"/>
  <c r="BH224" i="2"/>
  <c r="BG224" i="2"/>
  <c r="BE224" i="2"/>
  <c r="T224" i="2"/>
  <c r="R224" i="2"/>
  <c r="P224" i="2"/>
  <c r="BI219" i="2"/>
  <c r="BH219" i="2"/>
  <c r="BG219" i="2"/>
  <c r="BE219" i="2"/>
  <c r="T219" i="2"/>
  <c r="R219" i="2"/>
  <c r="P219" i="2"/>
  <c r="BI213" i="2"/>
  <c r="BH213" i="2"/>
  <c r="BG213" i="2"/>
  <c r="BE213" i="2"/>
  <c r="T213" i="2"/>
  <c r="R213" i="2"/>
  <c r="P213" i="2"/>
  <c r="BI205" i="2"/>
  <c r="BH205" i="2"/>
  <c r="BG205" i="2"/>
  <c r="BE205" i="2"/>
  <c r="T205" i="2"/>
  <c r="R205" i="2"/>
  <c r="P205" i="2"/>
  <c r="BI195" i="2"/>
  <c r="BH195" i="2"/>
  <c r="BG195" i="2"/>
  <c r="BE195" i="2"/>
  <c r="T195" i="2"/>
  <c r="R195" i="2"/>
  <c r="P195" i="2"/>
  <c r="BI189" i="2"/>
  <c r="BH189" i="2"/>
  <c r="BG189" i="2"/>
  <c r="BE189" i="2"/>
  <c r="T189" i="2"/>
  <c r="R189" i="2"/>
  <c r="P189" i="2"/>
  <c r="BI183" i="2"/>
  <c r="BH183" i="2"/>
  <c r="BG183" i="2"/>
  <c r="BE183" i="2"/>
  <c r="T183" i="2"/>
  <c r="R183" i="2"/>
  <c r="P183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56" i="2"/>
  <c r="BH156" i="2"/>
  <c r="BG156" i="2"/>
  <c r="BE156" i="2"/>
  <c r="T156" i="2"/>
  <c r="R156" i="2"/>
  <c r="P156" i="2"/>
  <c r="BI152" i="2"/>
  <c r="BH152" i="2"/>
  <c r="BG152" i="2"/>
  <c r="BE152" i="2"/>
  <c r="T152" i="2"/>
  <c r="R152" i="2"/>
  <c r="P152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1" i="2"/>
  <c r="BH141" i="2"/>
  <c r="BG141" i="2"/>
  <c r="BE141" i="2"/>
  <c r="T141" i="2"/>
  <c r="R141" i="2"/>
  <c r="P141" i="2"/>
  <c r="BI136" i="2"/>
  <c r="BH136" i="2"/>
  <c r="BG136" i="2"/>
  <c r="BE136" i="2"/>
  <c r="T136" i="2"/>
  <c r="R136" i="2"/>
  <c r="P136" i="2"/>
  <c r="BI132" i="2"/>
  <c r="BH132" i="2"/>
  <c r="BG132" i="2"/>
  <c r="BE132" i="2"/>
  <c r="T132" i="2"/>
  <c r="R132" i="2"/>
  <c r="P132" i="2"/>
  <c r="BI127" i="2"/>
  <c r="BH127" i="2"/>
  <c r="BG127" i="2"/>
  <c r="BE127" i="2"/>
  <c r="T127" i="2"/>
  <c r="R127" i="2"/>
  <c r="P127" i="2"/>
  <c r="BI122" i="2"/>
  <c r="BH122" i="2"/>
  <c r="BG122" i="2"/>
  <c r="BE122" i="2"/>
  <c r="T122" i="2"/>
  <c r="R122" i="2"/>
  <c r="P122" i="2"/>
  <c r="BI118" i="2"/>
  <c r="BH118" i="2"/>
  <c r="BG118" i="2"/>
  <c r="BE118" i="2"/>
  <c r="T118" i="2"/>
  <c r="R118" i="2"/>
  <c r="P118" i="2"/>
  <c r="BI113" i="2"/>
  <c r="BH113" i="2"/>
  <c r="BG113" i="2"/>
  <c r="BE113" i="2"/>
  <c r="T113" i="2"/>
  <c r="R113" i="2"/>
  <c r="P113" i="2"/>
  <c r="BI108" i="2"/>
  <c r="BH108" i="2"/>
  <c r="BG108" i="2"/>
  <c r="BE108" i="2"/>
  <c r="T108" i="2"/>
  <c r="R108" i="2"/>
  <c r="P108" i="2"/>
  <c r="J101" i="2"/>
  <c r="F101" i="2"/>
  <c r="F99" i="2"/>
  <c r="E97" i="2"/>
  <c r="J58" i="2"/>
  <c r="F58" i="2"/>
  <c r="F56" i="2"/>
  <c r="E54" i="2"/>
  <c r="J26" i="2"/>
  <c r="E26" i="2"/>
  <c r="J102" i="2"/>
  <c r="J25" i="2"/>
  <c r="J20" i="2"/>
  <c r="E20" i="2"/>
  <c r="F59" i="2" s="1"/>
  <c r="J19" i="2"/>
  <c r="J14" i="2"/>
  <c r="J56" i="2" s="1"/>
  <c r="E7" i="2"/>
  <c r="E93" i="2" s="1"/>
  <c r="L52" i="1"/>
  <c r="AM52" i="1"/>
  <c r="AM51" i="1"/>
  <c r="L51" i="1"/>
  <c r="AM49" i="1"/>
  <c r="L49" i="1"/>
  <c r="L47" i="1"/>
  <c r="L46" i="1"/>
  <c r="BK398" i="2"/>
  <c r="BK177" i="2"/>
  <c r="BK189" i="2"/>
  <c r="BK183" i="2"/>
  <c r="BK123" i="3"/>
  <c r="J95" i="4"/>
  <c r="BK111" i="6"/>
  <c r="J585" i="2"/>
  <c r="J132" i="2"/>
  <c r="J556" i="2"/>
  <c r="BK556" i="2"/>
  <c r="J492" i="2"/>
  <c r="BK402" i="2"/>
  <c r="BK96" i="4"/>
  <c r="J99" i="5"/>
  <c r="J117" i="6"/>
  <c r="J98" i="6"/>
  <c r="BK393" i="2"/>
  <c r="J232" i="2"/>
  <c r="J319" i="2"/>
  <c r="J465" i="2"/>
  <c r="BK118" i="2"/>
  <c r="J120" i="3"/>
  <c r="BK117" i="6"/>
  <c r="BK95" i="7"/>
  <c r="BK482" i="2"/>
  <c r="BK229" i="2"/>
  <c r="BK264" i="2"/>
  <c r="J331" i="2"/>
  <c r="J115" i="3"/>
  <c r="J99" i="4"/>
  <c r="J90" i="6"/>
  <c r="BK366" i="2"/>
  <c r="J552" i="2"/>
  <c r="BK240" i="2"/>
  <c r="J499" i="2"/>
  <c r="BK386" i="2"/>
  <c r="BK615" i="2"/>
  <c r="BK119" i="3"/>
  <c r="BK101" i="3"/>
  <c r="J104" i="5"/>
  <c r="J120" i="6"/>
  <c r="J108" i="6"/>
  <c r="BK107" i="7"/>
  <c r="J577" i="2"/>
  <c r="J396" i="2"/>
  <c r="J335" i="2"/>
  <c r="J371" i="2"/>
  <c r="J268" i="2"/>
  <c r="J391" i="2"/>
  <c r="BK120" i="3"/>
  <c r="J93" i="4"/>
  <c r="J116" i="6"/>
  <c r="J88" i="6"/>
  <c r="BK119" i="6"/>
  <c r="J93" i="7"/>
  <c r="BK406" i="2"/>
  <c r="BK437" i="2"/>
  <c r="BK423" i="2"/>
  <c r="J219" i="2"/>
  <c r="BK239" i="2"/>
  <c r="J103" i="3"/>
  <c r="BK91" i="6"/>
  <c r="J90" i="7"/>
  <c r="J245" i="2"/>
  <c r="BK172" i="2"/>
  <c r="J482" i="2"/>
  <c r="BK642" i="2"/>
  <c r="J229" i="2"/>
  <c r="BK105" i="3"/>
  <c r="BK92" i="5"/>
  <c r="J110" i="6"/>
  <c r="J88" i="7"/>
  <c r="J517" i="2"/>
  <c r="J455" i="2"/>
  <c r="BK573" i="2"/>
  <c r="J442" i="2"/>
  <c r="J117" i="3"/>
  <c r="J89" i="6"/>
  <c r="BK268" i="2"/>
  <c r="J323" i="2"/>
  <c r="BK396" i="2"/>
  <c r="BK585" i="2"/>
  <c r="J96" i="3"/>
  <c r="BK121" i="6"/>
  <c r="J189" i="2"/>
  <c r="BK235" i="2"/>
  <c r="BK127" i="2"/>
  <c r="BK599" i="2"/>
  <c r="J97" i="5"/>
  <c r="J106" i="6"/>
  <c r="BK355" i="2"/>
  <c r="J476" i="2"/>
  <c r="BK346" i="2"/>
  <c r="J172" i="2"/>
  <c r="BK100" i="3"/>
  <c r="BK550" i="2"/>
  <c r="J437" i="2"/>
  <c r="J366" i="2"/>
  <c r="BK145" i="2"/>
  <c r="J94" i="3"/>
  <c r="J92" i="4"/>
  <c r="J102" i="5"/>
  <c r="BK115" i="6"/>
  <c r="BK374" i="2"/>
  <c r="J247" i="2"/>
  <c r="J563" i="2"/>
  <c r="J122" i="3"/>
  <c r="BK118" i="3"/>
  <c r="J95" i="5"/>
  <c r="BK90" i="6"/>
  <c r="J513" i="2"/>
  <c r="J327" i="2"/>
  <c r="J447" i="2"/>
  <c r="BK517" i="2"/>
  <c r="BK116" i="3"/>
  <c r="BK95" i="4"/>
  <c r="BK96" i="6"/>
  <c r="J418" i="2"/>
  <c r="J306" i="2"/>
  <c r="BK292" i="2"/>
  <c r="BK513" i="2"/>
  <c r="BK91" i="3"/>
  <c r="BK113" i="6"/>
  <c r="J105" i="7"/>
  <c r="J183" i="2"/>
  <c r="BK349" i="2"/>
  <c r="BK455" i="2"/>
  <c r="J104" i="3"/>
  <c r="J94" i="5"/>
  <c r="BK105" i="6"/>
  <c r="BK351" i="2"/>
  <c r="J251" i="2"/>
  <c r="BK111" i="3"/>
  <c r="J103" i="5"/>
  <c r="J91" i="6"/>
  <c r="BK272" i="2"/>
  <c r="J317" i="2"/>
  <c r="BK109" i="3"/>
  <c r="J112" i="6"/>
  <c r="BK432" i="2"/>
  <c r="J286" i="2"/>
  <c r="BK610" i="2"/>
  <c r="J92" i="3"/>
  <c r="J92" i="5"/>
  <c r="J597" i="2"/>
  <c r="J256" i="2"/>
  <c r="BK525" i="2"/>
  <c r="J608" i="2"/>
  <c r="BK310" i="2"/>
  <c r="BK95" i="3"/>
  <c r="J88" i="4"/>
  <c r="BK124" i="6"/>
  <c r="BK90" i="7"/>
  <c r="BK580" i="2"/>
  <c r="BK492" i="2"/>
  <c r="J525" i="2"/>
  <c r="J109" i="3"/>
  <c r="BK90" i="4"/>
  <c r="BK100" i="6"/>
  <c r="BK112" i="6"/>
  <c r="J101" i="7"/>
  <c r="J536" i="2"/>
  <c r="J539" i="2"/>
  <c r="BK595" i="2"/>
  <c r="J105" i="3"/>
  <c r="BK89" i="4"/>
  <c r="BK94" i="5"/>
  <c r="J141" i="2"/>
  <c r="BK485" i="2"/>
  <c r="BK122" i="2"/>
  <c r="J118" i="6"/>
  <c r="BK358" i="2"/>
  <c r="J423" i="2"/>
  <c r="J381" i="2"/>
  <c r="BK568" i="2"/>
  <c r="J112" i="3"/>
  <c r="BK88" i="4"/>
  <c r="BK104" i="6"/>
  <c r="J470" i="2"/>
  <c r="J246" i="2"/>
  <c r="J91" i="3"/>
  <c r="BK113" i="3"/>
  <c r="J103" i="6"/>
  <c r="BK108" i="7"/>
  <c r="BK539" i="2"/>
  <c r="J152" i="2"/>
  <c r="J123" i="3"/>
  <c r="BK97" i="4"/>
  <c r="J105" i="6"/>
  <c r="J432" i="2"/>
  <c r="BK147" i="2"/>
  <c r="J272" i="2"/>
  <c r="BK122" i="3"/>
  <c r="J104" i="6"/>
  <c r="BK101" i="7"/>
  <c r="BK224" i="2"/>
  <c r="J195" i="2"/>
  <c r="BK504" i="2"/>
  <c r="J224" i="2"/>
  <c r="J116" i="3"/>
  <c r="BK98" i="6"/>
  <c r="BK541" i="2"/>
  <c r="J393" i="2"/>
  <c r="BK277" i="2"/>
  <c r="J478" i="2"/>
  <c r="J610" i="2"/>
  <c r="BK102" i="3"/>
  <c r="BK102" i="5"/>
  <c r="BK107" i="6"/>
  <c r="BK97" i="6"/>
  <c r="J406" i="2"/>
  <c r="J348" i="2"/>
  <c r="J534" i="2"/>
  <c r="J177" i="2"/>
  <c r="J97" i="3"/>
  <c r="BK91" i="5"/>
  <c r="BK106" i="6"/>
  <c r="BK331" i="2"/>
  <c r="J205" i="2"/>
  <c r="J606" i="2"/>
  <c r="BK115" i="3"/>
  <c r="BK98" i="4"/>
  <c r="J93" i="6"/>
  <c r="BK593" i="2"/>
  <c r="J550" i="2"/>
  <c r="J573" i="2"/>
  <c r="J463" i="2"/>
  <c r="BK348" i="2"/>
  <c r="J111" i="3"/>
  <c r="BK101" i="4"/>
  <c r="BK89" i="6"/>
  <c r="J108" i="7"/>
  <c r="BK371" i="2"/>
  <c r="J580" i="2"/>
  <c r="BK246" i="2"/>
  <c r="J621" i="2"/>
  <c r="J312" i="2"/>
  <c r="J98" i="3"/>
  <c r="BK110" i="3"/>
  <c r="BK110" i="6"/>
  <c r="BK105" i="7"/>
  <c r="J113" i="2"/>
  <c r="BK312" i="2"/>
  <c r="J426" i="2"/>
  <c r="BK132" i="2"/>
  <c r="J113" i="3"/>
  <c r="BK97" i="5"/>
  <c r="J119" i="6"/>
  <c r="J321" i="2"/>
  <c r="J239" i="2"/>
  <c r="BK108" i="2"/>
  <c r="J450" i="2"/>
  <c r="J102" i="3"/>
  <c r="BK99" i="5"/>
  <c r="BK101" i="6"/>
  <c r="BK93" i="7"/>
  <c r="J414" i="2"/>
  <c r="J277" i="2"/>
  <c r="BK156" i="2"/>
  <c r="BK558" i="2"/>
  <c r="J593" i="2"/>
  <c r="J110" i="3"/>
  <c r="J108" i="3"/>
  <c r="J98" i="4"/>
  <c r="J121" i="6"/>
  <c r="J97" i="6"/>
  <c r="J95" i="6"/>
  <c r="BK136" i="2"/>
  <c r="J351" i="2"/>
  <c r="BK321" i="2"/>
  <c r="BK536" i="2"/>
  <c r="J402" i="2"/>
  <c r="BK465" i="2"/>
  <c r="BK141" i="2"/>
  <c r="J97" i="4"/>
  <c r="BK105" i="5"/>
  <c r="J96" i="6"/>
  <c r="J101" i="6"/>
  <c r="J599" i="2"/>
  <c r="J485" i="2"/>
  <c r="BK327" i="2"/>
  <c r="BK165" i="2"/>
  <c r="BK442" i="2"/>
  <c r="BK97" i="3"/>
  <c r="J106" i="3"/>
  <c r="BK317" i="2"/>
  <c r="J264" i="2"/>
  <c r="J147" i="2"/>
  <c r="BK612" i="2"/>
  <c r="J95" i="3"/>
  <c r="BK114" i="6"/>
  <c r="BK426" i="2"/>
  <c r="BK391" i="2"/>
  <c r="BK251" i="2"/>
  <c r="BK499" i="2"/>
  <c r="BK99" i="4"/>
  <c r="BK120" i="6"/>
  <c r="J107" i="6"/>
  <c r="J342" i="2"/>
  <c r="J398" i="2"/>
  <c r="BK297" i="2"/>
  <c r="J615" i="2"/>
  <c r="BK103" i="5"/>
  <c r="BK98" i="7"/>
  <c r="J459" i="2"/>
  <c r="J167" i="2"/>
  <c r="BK552" i="2"/>
  <c r="BK534" i="2"/>
  <c r="BK93" i="6"/>
  <c r="BK116" i="6"/>
  <c r="J349" i="2"/>
  <c r="J346" i="2"/>
  <c r="J461" i="2"/>
  <c r="BK353" i="2"/>
  <c r="BK260" i="2"/>
  <c r="J114" i="3"/>
  <c r="BK94" i="4"/>
  <c r="J111" i="6"/>
  <c r="J107" i="7"/>
  <c r="BK152" i="2"/>
  <c r="J165" i="2"/>
  <c r="BK195" i="2"/>
  <c r="J623" i="2"/>
  <c r="BK213" i="2"/>
  <c r="BK103" i="3"/>
  <c r="BK95" i="6"/>
  <c r="J95" i="7"/>
  <c r="J213" i="2"/>
  <c r="BK205" i="2"/>
  <c r="J292" i="2"/>
  <c r="BK621" i="2"/>
  <c r="BK106" i="3"/>
  <c r="BK122" i="6"/>
  <c r="BK118" i="6"/>
  <c r="J94" i="6"/>
  <c r="J595" i="2"/>
  <c r="J122" i="2"/>
  <c r="J527" i="2"/>
  <c r="BK527" i="2"/>
  <c r="J353" i="2"/>
  <c r="BK94" i="3"/>
  <c r="BK91" i="4"/>
  <c r="J100" i="6"/>
  <c r="J109" i="6"/>
  <c r="J240" i="2"/>
  <c r="J374" i="2"/>
  <c r="BK281" i="2"/>
  <c r="J119" i="3"/>
  <c r="BK109" i="6"/>
  <c r="BK88" i="7"/>
  <c r="BK476" i="2"/>
  <c r="J260" i="2"/>
  <c r="BK606" i="2"/>
  <c r="J156" i="2"/>
  <c r="J96" i="4"/>
  <c r="BK103" i="6"/>
  <c r="BK463" i="2"/>
  <c r="BK342" i="2"/>
  <c r="J386" i="2"/>
  <c r="BK96" i="3"/>
  <c r="J91" i="4"/>
  <c r="BK88" i="6"/>
  <c r="BK219" i="2"/>
  <c r="BK623" i="2"/>
  <c r="BK117" i="3"/>
  <c r="J90" i="4"/>
  <c r="J102" i="6"/>
  <c r="BK478" i="2"/>
  <c r="J118" i="2"/>
  <c r="J358" i="2"/>
  <c r="J136" i="2"/>
  <c r="BK98" i="3"/>
  <c r="BK100" i="4"/>
  <c r="J114" i="6"/>
  <c r="BK102" i="6"/>
  <c r="J297" i="2"/>
  <c r="J541" i="2"/>
  <c r="BK167" i="2"/>
  <c r="BK319" i="2"/>
  <c r="J101" i="3"/>
  <c r="J94" i="4"/>
  <c r="J113" i="6"/>
  <c r="J568" i="2"/>
  <c r="J281" i="2"/>
  <c r="J145" i="2"/>
  <c r="BK335" i="2"/>
  <c r="BK92" i="4"/>
  <c r="BK108" i="6"/>
  <c r="BK92" i="6"/>
  <c r="J355" i="2"/>
  <c r="BK381" i="2"/>
  <c r="BK414" i="2"/>
  <c r="J612" i="2"/>
  <c r="BK112" i="3"/>
  <c r="J93" i="3"/>
  <c r="J91" i="5"/>
  <c r="BK94" i="6"/>
  <c r="BK450" i="2"/>
  <c r="BK286" i="2"/>
  <c r="J642" i="2"/>
  <c r="J108" i="2"/>
  <c r="BK104" i="5"/>
  <c r="J558" i="2"/>
  <c r="BK245" i="2"/>
  <c r="J310" i="2"/>
  <c r="BK114" i="3"/>
  <c r="J100" i="4"/>
  <c r="J122" i="6"/>
  <c r="BK563" i="2"/>
  <c r="BK418" i="2"/>
  <c r="J504" i="2"/>
  <c r="BK232" i="2"/>
  <c r="BK92" i="3"/>
  <c r="BK123" i="6"/>
  <c r="BK577" i="2"/>
  <c r="J410" i="2"/>
  <c r="BK410" i="2"/>
  <c r="J118" i="3"/>
  <c r="J105" i="5"/>
  <c r="J115" i="6"/>
  <c r="BK470" i="2"/>
  <c r="J127" i="2"/>
  <c r="AS57" i="1"/>
  <c r="J100" i="3"/>
  <c r="BK95" i="5"/>
  <c r="J99" i="6"/>
  <c r="BK447" i="2"/>
  <c r="BK515" i="2"/>
  <c r="BK459" i="2"/>
  <c r="BK597" i="2"/>
  <c r="BK256" i="2"/>
  <c r="BK104" i="3"/>
  <c r="J89" i="4"/>
  <c r="J123" i="6"/>
  <c r="BK323" i="2"/>
  <c r="J235" i="2"/>
  <c r="BK608" i="2"/>
  <c r="BK93" i="3"/>
  <c r="BK93" i="4"/>
  <c r="J92" i="6"/>
  <c r="BK99" i="6"/>
  <c r="J515" i="2"/>
  <c r="BK461" i="2"/>
  <c r="BK113" i="2"/>
  <c r="BK247" i="2"/>
  <c r="BK306" i="2"/>
  <c r="BK108" i="3"/>
  <c r="J101" i="4"/>
  <c r="J124" i="6"/>
  <c r="J98" i="7"/>
  <c r="U89" i="5" l="1"/>
  <c r="U86" i="4"/>
  <c r="U105" i="2"/>
  <c r="P144" i="2"/>
  <c r="R318" i="2"/>
  <c r="P347" i="2"/>
  <c r="R352" i="2"/>
  <c r="BK395" i="2"/>
  <c r="J395" i="2"/>
  <c r="J77" i="2" s="1"/>
  <c r="P484" i="2"/>
  <c r="T579" i="2"/>
  <c r="BK107" i="3"/>
  <c r="J107" i="3" s="1"/>
  <c r="J66" i="3" s="1"/>
  <c r="BK87" i="4"/>
  <c r="J87" i="4"/>
  <c r="J64" i="4" s="1"/>
  <c r="T90" i="5"/>
  <c r="R96" i="5"/>
  <c r="BK87" i="6"/>
  <c r="J87" i="6" s="1"/>
  <c r="J64" i="6" s="1"/>
  <c r="T144" i="2"/>
  <c r="BK318" i="2"/>
  <c r="J318" i="2" s="1"/>
  <c r="J68" i="2" s="1"/>
  <c r="BK347" i="2"/>
  <c r="J347" i="2" s="1"/>
  <c r="J72" i="2" s="1"/>
  <c r="T352" i="2"/>
  <c r="R365" i="2"/>
  <c r="T484" i="2"/>
  <c r="BK579" i="2"/>
  <c r="J579" i="2"/>
  <c r="J82" i="2" s="1"/>
  <c r="T107" i="3"/>
  <c r="T87" i="4"/>
  <c r="T86" i="4"/>
  <c r="BK93" i="5"/>
  <c r="J93" i="5"/>
  <c r="J65" i="5" s="1"/>
  <c r="T96" i="5"/>
  <c r="BK144" i="2"/>
  <c r="J144" i="2" s="1"/>
  <c r="J66" i="2" s="1"/>
  <c r="P318" i="2"/>
  <c r="BK365" i="2"/>
  <c r="J365" i="2"/>
  <c r="J76" i="2" s="1"/>
  <c r="BK425" i="2"/>
  <c r="J425" i="2" s="1"/>
  <c r="J78" i="2" s="1"/>
  <c r="P449" i="2"/>
  <c r="BK538" i="2"/>
  <c r="J538" i="2"/>
  <c r="J81" i="2"/>
  <c r="BK614" i="2"/>
  <c r="J614" i="2"/>
  <c r="J83" i="2" s="1"/>
  <c r="P99" i="3"/>
  <c r="R121" i="3"/>
  <c r="BK90" i="5"/>
  <c r="J90" i="5"/>
  <c r="J64" i="5"/>
  <c r="P93" i="5"/>
  <c r="T101" i="5"/>
  <c r="P87" i="6"/>
  <c r="P86" i="6" s="1"/>
  <c r="AU62" i="1" s="1"/>
  <c r="T107" i="2"/>
  <c r="R244" i="2"/>
  <c r="BK352" i="2"/>
  <c r="J352" i="2" s="1"/>
  <c r="J74" i="2" s="1"/>
  <c r="P395" i="2"/>
  <c r="R425" i="2"/>
  <c r="R449" i="2"/>
  <c r="T538" i="2"/>
  <c r="P614" i="2"/>
  <c r="R90" i="3"/>
  <c r="T99" i="3"/>
  <c r="T121" i="3"/>
  <c r="R90" i="5"/>
  <c r="T93" i="5"/>
  <c r="BK101" i="5"/>
  <c r="J101" i="5"/>
  <c r="J67" i="5"/>
  <c r="R87" i="6"/>
  <c r="R86" i="6" s="1"/>
  <c r="R87" i="7"/>
  <c r="BK107" i="2"/>
  <c r="BK244" i="2"/>
  <c r="J244" i="2" s="1"/>
  <c r="J67" i="2" s="1"/>
  <c r="P365" i="2"/>
  <c r="P425" i="2"/>
  <c r="BK484" i="2"/>
  <c r="J484" i="2" s="1"/>
  <c r="J80" i="2" s="1"/>
  <c r="P579" i="2"/>
  <c r="BK99" i="3"/>
  <c r="J99" i="3"/>
  <c r="J65" i="3"/>
  <c r="P121" i="3"/>
  <c r="R144" i="2"/>
  <c r="T318" i="2"/>
  <c r="R395" i="2"/>
  <c r="R484" i="2"/>
  <c r="R579" i="2"/>
  <c r="P90" i="3"/>
  <c r="R107" i="3"/>
  <c r="P96" i="5"/>
  <c r="P89" i="5" s="1"/>
  <c r="AU61" i="1" s="1"/>
  <c r="T87" i="6"/>
  <c r="T86" i="6" s="1"/>
  <c r="P87" i="7"/>
  <c r="BK92" i="7"/>
  <c r="J92" i="7" s="1"/>
  <c r="J62" i="7" s="1"/>
  <c r="R92" i="7"/>
  <c r="P107" i="2"/>
  <c r="P244" i="2"/>
  <c r="R347" i="2"/>
  <c r="T395" i="2"/>
  <c r="BK449" i="2"/>
  <c r="J449" i="2" s="1"/>
  <c r="J79" i="2" s="1"/>
  <c r="P538" i="2"/>
  <c r="R614" i="2"/>
  <c r="BK90" i="3"/>
  <c r="P107" i="3"/>
  <c r="R87" i="4"/>
  <c r="R86" i="4" s="1"/>
  <c r="R93" i="5"/>
  <c r="R101" i="5"/>
  <c r="BK87" i="7"/>
  <c r="J87" i="7"/>
  <c r="J61" i="7" s="1"/>
  <c r="P92" i="7"/>
  <c r="T92" i="7"/>
  <c r="R107" i="2"/>
  <c r="T244" i="2"/>
  <c r="T347" i="2"/>
  <c r="P352" i="2"/>
  <c r="T365" i="2"/>
  <c r="T425" i="2"/>
  <c r="T449" i="2"/>
  <c r="R538" i="2"/>
  <c r="T614" i="2"/>
  <c r="T90" i="3"/>
  <c r="T89" i="3"/>
  <c r="R99" i="3"/>
  <c r="BK121" i="3"/>
  <c r="J121" i="3" s="1"/>
  <c r="J67" i="3" s="1"/>
  <c r="P87" i="4"/>
  <c r="P86" i="4" s="1"/>
  <c r="AU60" i="1" s="1"/>
  <c r="P90" i="5"/>
  <c r="BK96" i="5"/>
  <c r="J96" i="5" s="1"/>
  <c r="J66" i="5" s="1"/>
  <c r="P101" i="5"/>
  <c r="T87" i="7"/>
  <c r="BK104" i="7"/>
  <c r="J104" i="7"/>
  <c r="J65" i="7"/>
  <c r="P104" i="7"/>
  <c r="R104" i="7"/>
  <c r="T104" i="7"/>
  <c r="BK345" i="2"/>
  <c r="J345" i="2" s="1"/>
  <c r="J71" i="2" s="1"/>
  <c r="BK350" i="2"/>
  <c r="J350" i="2"/>
  <c r="J73" i="2" s="1"/>
  <c r="BK341" i="2"/>
  <c r="J341" i="2" s="1"/>
  <c r="J69" i="2" s="1"/>
  <c r="BK357" i="2"/>
  <c r="J357" i="2"/>
  <c r="J75" i="2"/>
  <c r="BK100" i="7"/>
  <c r="J100" i="7" s="1"/>
  <c r="J64" i="7" s="1"/>
  <c r="BK97" i="7"/>
  <c r="J97" i="7" s="1"/>
  <c r="J63" i="7" s="1"/>
  <c r="BK86" i="6"/>
  <c r="J86" i="6"/>
  <c r="J63" i="6"/>
  <c r="E75" i="7"/>
  <c r="BF95" i="7"/>
  <c r="BF101" i="7"/>
  <c r="BF105" i="7"/>
  <c r="J52" i="7"/>
  <c r="BF107" i="7"/>
  <c r="F55" i="7"/>
  <c r="BF90" i="7"/>
  <c r="BF93" i="7"/>
  <c r="BF108" i="7"/>
  <c r="J82" i="7"/>
  <c r="BF88" i="7"/>
  <c r="BF98" i="7"/>
  <c r="J56" i="6"/>
  <c r="J59" i="6"/>
  <c r="F83" i="6"/>
  <c r="BF105" i="6"/>
  <c r="BF112" i="6"/>
  <c r="E50" i="6"/>
  <c r="BF89" i="6"/>
  <c r="BF97" i="6"/>
  <c r="BF100" i="6"/>
  <c r="BF116" i="6"/>
  <c r="BK89" i="5"/>
  <c r="J89" i="5" s="1"/>
  <c r="J32" i="5" s="1"/>
  <c r="BF91" i="6"/>
  <c r="BF108" i="6"/>
  <c r="BF109" i="6"/>
  <c r="BF115" i="6"/>
  <c r="BF120" i="6"/>
  <c r="BF123" i="6"/>
  <c r="BF90" i="6"/>
  <c r="BF92" i="6"/>
  <c r="BF117" i="6"/>
  <c r="BF122" i="6"/>
  <c r="BF93" i="6"/>
  <c r="BF95" i="6"/>
  <c r="BF99" i="6"/>
  <c r="BF101" i="6"/>
  <c r="BF106" i="6"/>
  <c r="BF88" i="6"/>
  <c r="BF94" i="6"/>
  <c r="BF98" i="6"/>
  <c r="BF102" i="6"/>
  <c r="BF103" i="6"/>
  <c r="BF104" i="6"/>
  <c r="BF107" i="6"/>
  <c r="BF110" i="6"/>
  <c r="BF111" i="6"/>
  <c r="BF113" i="6"/>
  <c r="BF114" i="6"/>
  <c r="BF118" i="6"/>
  <c r="BF121" i="6"/>
  <c r="BF96" i="6"/>
  <c r="BF119" i="6"/>
  <c r="BF124" i="6"/>
  <c r="E50" i="5"/>
  <c r="F59" i="5"/>
  <c r="BF95" i="5"/>
  <c r="BK86" i="4"/>
  <c r="J86" i="4"/>
  <c r="J63" i="4"/>
  <c r="J56" i="5"/>
  <c r="BF91" i="5"/>
  <c r="BF102" i="5"/>
  <c r="BF103" i="5"/>
  <c r="J86" i="5"/>
  <c r="BF94" i="5"/>
  <c r="BF105" i="5"/>
  <c r="BF97" i="5"/>
  <c r="BF99" i="5"/>
  <c r="BF104" i="5"/>
  <c r="BF92" i="5"/>
  <c r="J56" i="4"/>
  <c r="BF95" i="4"/>
  <c r="F59" i="4"/>
  <c r="BF98" i="4"/>
  <c r="J83" i="4"/>
  <c r="J90" i="3"/>
  <c r="J64" i="3"/>
  <c r="E74" i="4"/>
  <c r="BF93" i="4"/>
  <c r="BF97" i="4"/>
  <c r="BF88" i="4"/>
  <c r="BF91" i="4"/>
  <c r="BF101" i="4"/>
  <c r="BF96" i="4"/>
  <c r="BF99" i="4"/>
  <c r="BF89" i="4"/>
  <c r="BF90" i="4"/>
  <c r="BF92" i="4"/>
  <c r="BF94" i="4"/>
  <c r="BF100" i="4"/>
  <c r="J107" i="2"/>
  <c r="J65" i="2"/>
  <c r="J86" i="3"/>
  <c r="BF104" i="3"/>
  <c r="BF111" i="3"/>
  <c r="BF112" i="3"/>
  <c r="BF114" i="3"/>
  <c r="J56" i="3"/>
  <c r="BF91" i="3"/>
  <c r="BF92" i="3"/>
  <c r="BF105" i="3"/>
  <c r="BF97" i="3"/>
  <c r="BF100" i="3"/>
  <c r="BF102" i="3"/>
  <c r="BF118" i="3"/>
  <c r="BF98" i="3"/>
  <c r="E50" i="3"/>
  <c r="F86" i="3"/>
  <c r="BF94" i="3"/>
  <c r="BF101" i="3"/>
  <c r="BF103" i="3"/>
  <c r="BF106" i="3"/>
  <c r="BF108" i="3"/>
  <c r="BF113" i="3"/>
  <c r="BF115" i="3"/>
  <c r="BF119" i="3"/>
  <c r="BF120" i="3"/>
  <c r="BF122" i="3"/>
  <c r="BF93" i="3"/>
  <c r="BF96" i="3"/>
  <c r="BF109" i="3"/>
  <c r="BF110" i="3"/>
  <c r="BF116" i="3"/>
  <c r="BF117" i="3"/>
  <c r="BF123" i="3"/>
  <c r="BF95" i="3"/>
  <c r="E50" i="2"/>
  <c r="J59" i="2"/>
  <c r="J99" i="2"/>
  <c r="BF122" i="2"/>
  <c r="BF127" i="2"/>
  <c r="BF132" i="2"/>
  <c r="BF145" i="2"/>
  <c r="BF177" i="2"/>
  <c r="BF213" i="2"/>
  <c r="BF232" i="2"/>
  <c r="BF235" i="2"/>
  <c r="BF292" i="2"/>
  <c r="BF317" i="2"/>
  <c r="BF323" i="2"/>
  <c r="BF346" i="2"/>
  <c r="BF348" i="2"/>
  <c r="BF353" i="2"/>
  <c r="BF366" i="2"/>
  <c r="BF371" i="2"/>
  <c r="BF393" i="2"/>
  <c r="BF418" i="2"/>
  <c r="BF426" i="2"/>
  <c r="BF459" i="2"/>
  <c r="BF527" i="2"/>
  <c r="BF539" i="2"/>
  <c r="BF568" i="2"/>
  <c r="BF580" i="2"/>
  <c r="BF597" i="2"/>
  <c r="BF599" i="2"/>
  <c r="BF606" i="2"/>
  <c r="BF608" i="2"/>
  <c r="BF610" i="2"/>
  <c r="BF612" i="2"/>
  <c r="BF615" i="2"/>
  <c r="BF621" i="2"/>
  <c r="BF623" i="2"/>
  <c r="BF642" i="2"/>
  <c r="F102" i="2"/>
  <c r="BF136" i="2"/>
  <c r="BF183" i="2"/>
  <c r="BF229" i="2"/>
  <c r="BF247" i="2"/>
  <c r="BF268" i="2"/>
  <c r="BF277" i="2"/>
  <c r="BF281" i="2"/>
  <c r="BF319" i="2"/>
  <c r="BF321" i="2"/>
  <c r="BF391" i="2"/>
  <c r="BF402" i="2"/>
  <c r="BF414" i="2"/>
  <c r="BF432" i="2"/>
  <c r="BF461" i="2"/>
  <c r="BF515" i="2"/>
  <c r="BF536" i="2"/>
  <c r="BF550" i="2"/>
  <c r="BF573" i="2"/>
  <c r="BF577" i="2"/>
  <c r="BF113" i="2"/>
  <c r="BF239" i="2"/>
  <c r="BF260" i="2"/>
  <c r="BF310" i="2"/>
  <c r="BF327" i="2"/>
  <c r="BF335" i="2"/>
  <c r="BF349" i="2"/>
  <c r="BF406" i="2"/>
  <c r="BF470" i="2"/>
  <c r="BF499" i="2"/>
  <c r="BF593" i="2"/>
  <c r="BF595" i="2"/>
  <c r="BF205" i="2"/>
  <c r="BF240" i="2"/>
  <c r="BF331" i="2"/>
  <c r="BF381" i="2"/>
  <c r="BF398" i="2"/>
  <c r="BF437" i="2"/>
  <c r="BF450" i="2"/>
  <c r="BF517" i="2"/>
  <c r="BF556" i="2"/>
  <c r="BF141" i="2"/>
  <c r="BF147" i="2"/>
  <c r="BF156" i="2"/>
  <c r="BF167" i="2"/>
  <c r="BF189" i="2"/>
  <c r="BF245" i="2"/>
  <c r="BF297" i="2"/>
  <c r="BF312" i="2"/>
  <c r="BF351" i="2"/>
  <c r="BF355" i="2"/>
  <c r="BF358" i="2"/>
  <c r="BF374" i="2"/>
  <c r="BF386" i="2"/>
  <c r="BF410" i="2"/>
  <c r="BF442" i="2"/>
  <c r="BF447" i="2"/>
  <c r="BF482" i="2"/>
  <c r="BF563" i="2"/>
  <c r="BF585" i="2"/>
  <c r="BF118" i="2"/>
  <c r="BF172" i="2"/>
  <c r="BF219" i="2"/>
  <c r="BF246" i="2"/>
  <c r="BF463" i="2"/>
  <c r="BF513" i="2"/>
  <c r="BF525" i="2"/>
  <c r="BF541" i="2"/>
  <c r="BF552" i="2"/>
  <c r="BF558" i="2"/>
  <c r="BF108" i="2"/>
  <c r="BF152" i="2"/>
  <c r="BF165" i="2"/>
  <c r="BF224" i="2"/>
  <c r="BF251" i="2"/>
  <c r="BF256" i="2"/>
  <c r="BF272" i="2"/>
  <c r="BF306" i="2"/>
  <c r="BF195" i="2"/>
  <c r="BF264" i="2"/>
  <c r="BF286" i="2"/>
  <c r="BF342" i="2"/>
  <c r="BF396" i="2"/>
  <c r="BF423" i="2"/>
  <c r="BF455" i="2"/>
  <c r="BF465" i="2"/>
  <c r="BF476" i="2"/>
  <c r="BF478" i="2"/>
  <c r="BF485" i="2"/>
  <c r="BF492" i="2"/>
  <c r="BF504" i="2"/>
  <c r="BF534" i="2"/>
  <c r="F36" i="7"/>
  <c r="BC63" i="1"/>
  <c r="F35" i="4"/>
  <c r="AZ60" i="1"/>
  <c r="F39" i="6"/>
  <c r="BD62" i="1" s="1"/>
  <c r="F35" i="6"/>
  <c r="AZ62" i="1" s="1"/>
  <c r="F38" i="2"/>
  <c r="BC58" i="1" s="1"/>
  <c r="J35" i="3"/>
  <c r="AV59" i="1" s="1"/>
  <c r="F39" i="2"/>
  <c r="BD58" i="1" s="1"/>
  <c r="F38" i="5"/>
  <c r="BC61" i="1" s="1"/>
  <c r="F33" i="7"/>
  <c r="AZ63" i="1" s="1"/>
  <c r="F37" i="3"/>
  <c r="BB59" i="1" s="1"/>
  <c r="J33" i="7"/>
  <c r="AV63" i="1" s="1"/>
  <c r="F38" i="3"/>
  <c r="BC59" i="1" s="1"/>
  <c r="F37" i="4"/>
  <c r="BB60" i="1" s="1"/>
  <c r="F38" i="6"/>
  <c r="BC62" i="1" s="1"/>
  <c r="F39" i="3"/>
  <c r="BD59" i="1" s="1"/>
  <c r="AS56" i="1"/>
  <c r="F38" i="4"/>
  <c r="BC60" i="1"/>
  <c r="J35" i="2"/>
  <c r="AV58" i="1" s="1"/>
  <c r="F37" i="6"/>
  <c r="BB62" i="1"/>
  <c r="J35" i="5"/>
  <c r="AV61" i="1"/>
  <c r="F37" i="2"/>
  <c r="BB58" i="1" s="1"/>
  <c r="F39" i="4"/>
  <c r="BD60" i="1" s="1"/>
  <c r="F35" i="7"/>
  <c r="BB63" i="1"/>
  <c r="F35" i="3"/>
  <c r="AZ59" i="1" s="1"/>
  <c r="F35" i="5"/>
  <c r="AZ61" i="1"/>
  <c r="J35" i="6"/>
  <c r="AV62" i="1" s="1"/>
  <c r="J35" i="4"/>
  <c r="AV60" i="1"/>
  <c r="F39" i="5"/>
  <c r="BD61" i="1" s="1"/>
  <c r="F37" i="7"/>
  <c r="BD63" i="1" s="1"/>
  <c r="F37" i="5"/>
  <c r="BB61" i="1" s="1"/>
  <c r="F35" i="2"/>
  <c r="AZ58" i="1"/>
  <c r="T86" i="7" l="1"/>
  <c r="T85" i="7"/>
  <c r="T344" i="2"/>
  <c r="P344" i="2"/>
  <c r="P105" i="2" s="1"/>
  <c r="AU58" i="1" s="1"/>
  <c r="R344" i="2"/>
  <c r="R105" i="2" s="1"/>
  <c r="BK89" i="3"/>
  <c r="J89" i="3" s="1"/>
  <c r="J63" i="3" s="1"/>
  <c r="P106" i="2"/>
  <c r="T106" i="2"/>
  <c r="T105" i="2"/>
  <c r="R89" i="5"/>
  <c r="R106" i="2"/>
  <c r="P86" i="7"/>
  <c r="P85" i="7"/>
  <c r="AU63" i="1"/>
  <c r="R86" i="7"/>
  <c r="R85" i="7"/>
  <c r="R89" i="3"/>
  <c r="P89" i="3"/>
  <c r="AU59" i="1"/>
  <c r="BK106" i="2"/>
  <c r="J106" i="2"/>
  <c r="J64" i="2"/>
  <c r="T89" i="5"/>
  <c r="BK344" i="2"/>
  <c r="J344" i="2"/>
  <c r="J70" i="2" s="1"/>
  <c r="BK86" i="7"/>
  <c r="J86" i="7" s="1"/>
  <c r="J60" i="7" s="1"/>
  <c r="AG61" i="1"/>
  <c r="J63" i="5"/>
  <c r="F36" i="2"/>
  <c r="BA58" i="1" s="1"/>
  <c r="J36" i="6"/>
  <c r="AW62" i="1"/>
  <c r="AT62" i="1" s="1"/>
  <c r="BC57" i="1"/>
  <c r="AY57" i="1" s="1"/>
  <c r="F36" i="3"/>
  <c r="BA59" i="1"/>
  <c r="AZ57" i="1"/>
  <c r="AV57" i="1" s="1"/>
  <c r="F36" i="6"/>
  <c r="BA62" i="1" s="1"/>
  <c r="J36" i="3"/>
  <c r="AW59" i="1"/>
  <c r="AT59" i="1"/>
  <c r="J36" i="2"/>
  <c r="AW58" i="1" s="1"/>
  <c r="AT58" i="1" s="1"/>
  <c r="J34" i="7"/>
  <c r="AW63" i="1" s="1"/>
  <c r="AT63" i="1" s="1"/>
  <c r="J32" i="6"/>
  <c r="AG62" i="1"/>
  <c r="F36" i="4"/>
  <c r="BA60" i="1"/>
  <c r="J36" i="4"/>
  <c r="AW60" i="1"/>
  <c r="AT60" i="1" s="1"/>
  <c r="F34" i="7"/>
  <c r="BA63" i="1" s="1"/>
  <c r="BD57" i="1"/>
  <c r="J36" i="5"/>
  <c r="AW61" i="1"/>
  <c r="AT61" i="1" s="1"/>
  <c r="AN61" i="1" s="1"/>
  <c r="J32" i="4"/>
  <c r="AG60" i="1"/>
  <c r="BB57" i="1"/>
  <c r="AX57" i="1"/>
  <c r="F36" i="5"/>
  <c r="BA61" i="1"/>
  <c r="BK105" i="2" l="1"/>
  <c r="J105" i="2"/>
  <c r="BK85" i="7"/>
  <c r="J85" i="7"/>
  <c r="J59" i="7" s="1"/>
  <c r="AN62" i="1"/>
  <c r="J41" i="6"/>
  <c r="AN60" i="1"/>
  <c r="J41" i="5"/>
  <c r="J41" i="4"/>
  <c r="J32" i="2"/>
  <c r="AG58" i="1"/>
  <c r="BB56" i="1"/>
  <c r="AX56" i="1" s="1"/>
  <c r="BA57" i="1"/>
  <c r="AW57" i="1"/>
  <c r="AT57" i="1" s="1"/>
  <c r="J32" i="3"/>
  <c r="AG59" i="1"/>
  <c r="AZ56" i="1"/>
  <c r="AV56" i="1"/>
  <c r="AK31" i="1"/>
  <c r="AU57" i="1"/>
  <c r="AU56" i="1"/>
  <c r="BD56" i="1"/>
  <c r="W35" i="1"/>
  <c r="BC56" i="1"/>
  <c r="W34" i="1" s="1"/>
  <c r="J41" i="2" l="1"/>
  <c r="J41" i="3"/>
  <c r="J63" i="2"/>
  <c r="AN59" i="1"/>
  <c r="AN58" i="1"/>
  <c r="W33" i="1"/>
  <c r="AG57" i="1"/>
  <c r="W31" i="1"/>
  <c r="J30" i="7"/>
  <c r="AG63" i="1"/>
  <c r="AY56" i="1"/>
  <c r="BA56" i="1"/>
  <c r="W32" i="1"/>
  <c r="AN57" i="1" l="1"/>
  <c r="J39" i="7"/>
  <c r="AN63" i="1"/>
  <c r="AW56" i="1"/>
  <c r="AK32" i="1" s="1"/>
  <c r="AG56" i="1"/>
  <c r="AK26" i="1" s="1"/>
  <c r="AN28" i="1" s="1"/>
  <c r="AK37" i="1" l="1"/>
  <c r="AT56" i="1"/>
  <c r="AN56" i="1" l="1"/>
</calcChain>
</file>

<file path=xl/sharedStrings.xml><?xml version="1.0" encoding="utf-8"?>
<sst xmlns="http://schemas.openxmlformats.org/spreadsheetml/2006/main" count="8219" uniqueCount="1407">
  <si>
    <t>Export Komplet</t>
  </si>
  <si>
    <t>VZ</t>
  </si>
  <si>
    <t>2.0</t>
  </si>
  <si>
    <t>ZAMOK</t>
  </si>
  <si>
    <t>False</t>
  </si>
  <si>
    <t>{8922741a-3fa3-4c15-842b-f0747a20a64f}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</si>
  <si>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</si>
  <si>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</si>
  <si>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</si>
  <si>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</si>
  <si>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</si>
  <si>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</si>
  <si>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</si>
  <si>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</si>
  <si>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</si>
  <si>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</si>
  <si>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</si>
  <si>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Plzeňská 2076/174, 15000 Praha 5, b.j.č. 12</t>
  </si>
  <si>
    <t>KSO:</t>
  </si>
  <si>
    <t/>
  </si>
  <si>
    <t>CC-CZ:</t>
  </si>
  <si>
    <t>Místo:</t>
  </si>
  <si>
    <t xml:space="preserve"> Plzeňská 2076/174, 15000 Praha 5</t>
  </si>
  <si>
    <t>Datum:</t>
  </si>
  <si>
    <t>11. 6. 2024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</si>
  <si>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</si>
  <si>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</si>
  <si>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</si>
  <si>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</si>
  <si>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</si>
  <si>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</si>
  <si>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</si>
  <si>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</si>
  <si>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</si>
  <si>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</si>
  <si>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</si>
  <si>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</si>
  <si>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</si>
  <si>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</si>
  <si>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</si>
  <si>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</si>
  <si>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</si>
  <si>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</si>
  <si>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</si>
  <si>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</si>
  <si>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</si>
  <si>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</si>
  <si>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</si>
  <si>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</si>
  <si>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</si>
  <si>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</si>
  <si>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</si>
  <si>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</si>
  <si>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</si>
  <si>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</si>
  <si>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</si>
  <si>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</si>
  <si>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</si>
  <si>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</si>
  <si>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</si>
  <si>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</si>
  <si>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</si>
  <si>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</si>
  <si>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</si>
  <si>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</si>
  <si>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</si>
  <si>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</si>
  <si>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</si>
  <si>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</si>
  <si>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</si>
  <si>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</si>
  <si>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</si>
  <si>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</si>
  <si>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</si>
  <si>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</si>
  <si>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</si>
  <si>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</si>
  <si>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</si>
  <si>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</si>
  <si>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</si>
  <si>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</si>
  <si>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</si>
  <si>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</si>
  <si>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{29f596ae-1930-4d55-a276-07631164f59e}</t>
  </si>
  <si>
    <t>/</t>
  </si>
  <si>
    <t>ARS</t>
  </si>
  <si>
    <t>Stavební část</t>
  </si>
  <si>
    <t>Soupis</t>
  </si>
  <si>
    <t>2</t>
  </si>
  <si>
    <t>{820be38f-93f4-46da-a747-140025307aa2}</t>
  </si>
  <si>
    <t>ZTI</t>
  </si>
  <si>
    <t>Zdravotně technické instalace</t>
  </si>
  <si>
    <t>{10e586cc-6b95-4bbe-818b-b690188ec190}</t>
  </si>
  <si>
    <t>VZT</t>
  </si>
  <si>
    <t>Vzduchotechnika</t>
  </si>
  <si>
    <t>{4b0e49ec-0ea4-4b12-b209-f238bd3b059c}</t>
  </si>
  <si>
    <t>ZTP</t>
  </si>
  <si>
    <t>Plynovod</t>
  </si>
  <si>
    <t>{8b221eeb-896e-4276-9ac9-30c5e9d0ee31}</t>
  </si>
  <si>
    <t>EL</t>
  </si>
  <si>
    <t>Elektroinstalace</t>
  </si>
  <si>
    <t>{bb2430e4-5269-4a04-8333-76f6beb1a0f7}</t>
  </si>
  <si>
    <t>VRN</t>
  </si>
  <si>
    <t>Vedlejší rozpočtové náklady</t>
  </si>
  <si>
    <t>VON</t>
  </si>
  <si>
    <t>{d5de3ca6-45fd-4eeb-ae65-82cab9ad3f89}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</si>
  <si>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</si>
  <si>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</si>
  <si>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</si>
  <si>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</si>
  <si>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</si>
  <si>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</si>
  <si>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</si>
  <si>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</si>
  <si>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</si>
  <si>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</si>
  <si>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</si>
  <si>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</si>
  <si>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</si>
  <si>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</si>
  <si>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</si>
  <si>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</si>
  <si>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</si>
  <si>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</si>
  <si>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</si>
  <si>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</si>
  <si>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</si>
  <si>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</si>
  <si>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</si>
  <si>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</si>
  <si>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</si>
  <si>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</si>
  <si>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</si>
  <si>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</si>
  <si>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</si>
  <si>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</si>
  <si>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</si>
  <si>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</si>
  <si>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</si>
  <si>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</si>
  <si>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</si>
  <si>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</si>
  <si>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</si>
  <si>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</si>
  <si>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</si>
  <si>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</si>
  <si>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</si>
  <si>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</si>
  <si>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</si>
  <si>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</si>
  <si>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</si>
  <si>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</si>
  <si>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</si>
  <si>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</si>
  <si>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</si>
  <si>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317168011</t>
  </si>
  <si>
    <t>Překlady keramické ploché osazené do maltového lože, výšky překladu 71 mm šířky 115 mm, délky 1000 mm</t>
  </si>
  <si>
    <t>kus</t>
  </si>
  <si>
    <t>CS ÚRS 2024 01</t>
  </si>
  <si>
    <t>4</t>
  </si>
  <si>
    <t>1228682244</t>
  </si>
  <si>
    <t>Online PSC</t>
  </si>
  <si>
    <t>https://podminky.urs.cz/item/CS_URS_2024_01/317168011</t>
  </si>
  <si>
    <t>VV</t>
  </si>
  <si>
    <t>Tabulka překladů</t>
  </si>
  <si>
    <t>"ozn. L.2" 1</t>
  </si>
  <si>
    <t>Součet</t>
  </si>
  <si>
    <t>317168015</t>
  </si>
  <si>
    <t>Překlady keramické ploché osazené do maltového lože, výšky překladu 71 mm šířky 115 mm, délky 2000 mm</t>
  </si>
  <si>
    <t>186265725</t>
  </si>
  <si>
    <t>https://podminky.urs.cz/item/CS_URS_2024_01/317168015</t>
  </si>
  <si>
    <t>"ozn. L.3" 1</t>
  </si>
  <si>
    <t>317944R21</t>
  </si>
  <si>
    <t>D+M ocelový překlad 2xL 30/30/3 dodatečně osazen, antikorozní nátěr</t>
  </si>
  <si>
    <t>m</t>
  </si>
  <si>
    <t>investice</t>
  </si>
  <si>
    <t>1692242261</t>
  </si>
  <si>
    <t>"ozn. L.1" 1,2*2</t>
  </si>
  <si>
    <t>342244201</t>
  </si>
  <si>
    <t>Příčky jednoduché z cihel děrovaných broušených, na tenkovrstvou maltu, pevnost cihel do P15, tl. příčky 80 mm</t>
  </si>
  <si>
    <t>m2</t>
  </si>
  <si>
    <t>-542614543</t>
  </si>
  <si>
    <t>https://podminky.urs.cz/item/CS_URS_2024_01/342244201</t>
  </si>
  <si>
    <t>(4,7+0,8)*3,25</t>
  </si>
  <si>
    <t>-(0,8*2,1+0,6*2,1)</t>
  </si>
  <si>
    <t>5</t>
  </si>
  <si>
    <t>342244211</t>
  </si>
  <si>
    <t>Příčky jednoduché z cihel děrovaných broušených, na tenkovrstvou maltu, pevnost cihel do P15, tl. příčky 115 mm</t>
  </si>
  <si>
    <t>-1386672077</t>
  </si>
  <si>
    <t>https://podminky.urs.cz/item/CS_URS_2024_01/342244211</t>
  </si>
  <si>
    <t>3,21*3,25</t>
  </si>
  <si>
    <t>-0,7*2,0</t>
  </si>
  <si>
    <t>6</t>
  </si>
  <si>
    <t>346272236</t>
  </si>
  <si>
    <t>Přizdívky z pórobetonových tvárnic objemová hmotnost do 500 kg/m3, na tenké maltové lože, tloušťka přizdívky 100 mm</t>
  </si>
  <si>
    <t>-383460233</t>
  </si>
  <si>
    <t>https://podminky.urs.cz/item/CS_URS_2024_01/346272236</t>
  </si>
  <si>
    <t>"m.č. 1.02" 3,365*3,25</t>
  </si>
  <si>
    <t>7</t>
  </si>
  <si>
    <t>346272256</t>
  </si>
  <si>
    <t>Přizdívky z pórobetonových tvárnic objemová hmotnost do 500 kg/m3, na tenké maltové lože, tloušťka přizdívky 150 mm</t>
  </si>
  <si>
    <t>244541899</t>
  </si>
  <si>
    <t>https://podminky.urs.cz/item/CS_URS_2024_01/346272256</t>
  </si>
  <si>
    <t>"m.č. 1.04" 0,46*3,25</t>
  </si>
  <si>
    <t>"m.č. 1.05" 0,86*3,25+2,35*1,2</t>
  </si>
  <si>
    <t>8</t>
  </si>
  <si>
    <t>342291R21</t>
  </si>
  <si>
    <t>Příplatek k přizdívce za kotvení ke stávající příčce</t>
  </si>
  <si>
    <t>1919999303</t>
  </si>
  <si>
    <t>"m.č. 1.05" 2,35*1,2</t>
  </si>
  <si>
    <t>Úpravy povrchů, podlahy a osazování výplní</t>
  </si>
  <si>
    <t>9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</si>
  <si>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</si>
  <si>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</si>
  <si>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</si>
  <si>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</si>
  <si>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10</t>
  </si>
  <si>
    <t>619996127</t>
  </si>
  <si>
    <t>Ochrana stavebních konstrukcí a samostatných prvků včetně pozdějšího odstranění obedněním z OSB desek svislých ploch</t>
  </si>
  <si>
    <t>-2044344662</t>
  </si>
  <si>
    <t>https://podminky.urs.cz/item/CS_URS_2024_01/619996127</t>
  </si>
  <si>
    <t>okna</t>
  </si>
  <si>
    <t>3,42*1,82+1,34*1,715+0,67*1,625</t>
  </si>
  <si>
    <t>11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</si>
  <si>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</si>
  <si>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</si>
  <si>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</si>
  <si>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</si>
  <si>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633811111</t>
  </si>
  <si>
    <t>Povrchová úprava betonových podlah broušení nerovností do 2 mm (stržení šlemu)</t>
  </si>
  <si>
    <t>16</t>
  </si>
  <si>
    <t>1203419633</t>
  </si>
  <si>
    <t>https://podminky.urs.cz/item/CS_URS_2024_01/633811111</t>
  </si>
  <si>
    <t>P</t>
  </si>
  <si>
    <t>Poznámka k položce:_x000D_
dočištění mazaniny před pokládkou nových vrstev</t>
  </si>
  <si>
    <t>Stávající stav</t>
  </si>
  <si>
    <t>"m.č. 1.01" 8,78</t>
  </si>
  <si>
    <t>"m.č. 1.02" 16,31</t>
  </si>
  <si>
    <t>"m.č. 1.03" 17,26</t>
  </si>
  <si>
    <t>"m.č. 1.04" 1,04</t>
  </si>
  <si>
    <t>13</t>
  </si>
  <si>
    <t>611131121</t>
  </si>
  <si>
    <t>Podkladní a spojovací vrstva vnitřních omítaných ploch penetrace disperzní nanášená ručně stropů</t>
  </si>
  <si>
    <t>-1127257381</t>
  </si>
  <si>
    <t>https://podminky.urs.cz/item/CS_URS_2024_01/611131121</t>
  </si>
  <si>
    <t>14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</si>
  <si>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</si>
  <si>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</si>
  <si>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-1647919106</t>
  </si>
  <si>
    <t>https://podminky.urs.cz/item/CS_URS_2024_01/611325417</t>
  </si>
  <si>
    <t>Poznámka k položce:_x000D_
vč zapravení omítek v místech bouraných konstrukcí a otvorů</t>
  </si>
  <si>
    <t>"otlučené omítky" 17,26</t>
  </si>
  <si>
    <t>15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</si>
  <si>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</si>
  <si>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</si>
  <si>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</si>
  <si>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</si>
  <si>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</si>
  <si>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15% stávajících stěn" 120,04*0,15</t>
  </si>
  <si>
    <t>612135101</t>
  </si>
  <si>
    <t>Hrubá výplň rýh maltou jakékoli šířky rýhy ve stěnách</t>
  </si>
  <si>
    <t>1684549370</t>
  </si>
  <si>
    <t>https://podminky.urs.cz/item/CS_URS_2024_01/612135101</t>
  </si>
  <si>
    <t>Poznámka k položce:_x000D_
vč stropů</t>
  </si>
  <si>
    <t>"ZTI" 3,5*0,1</t>
  </si>
  <si>
    <t>"elektro" 12,0*0,05</t>
  </si>
  <si>
    <t>17</t>
  </si>
  <si>
    <t>612131121</t>
  </si>
  <si>
    <t>Podkladní a spojovací vrstva vnitřních omítaných ploch penetrace disperzní nanášená ručně stěn</t>
  </si>
  <si>
    <t>1805810799</t>
  </si>
  <si>
    <t>https://podminky.urs.cz/item/CS_URS_2024_01/612131121</t>
  </si>
  <si>
    <t>"štuková" 45,728</t>
  </si>
  <si>
    <t>"hladká pod obklad" 20,254</t>
  </si>
  <si>
    <t>"stávající omítky" 120,04</t>
  </si>
  <si>
    <t>18</t>
  </si>
  <si>
    <t>612131101</t>
  </si>
  <si>
    <t>Podkladní a spojovací vrstva vnitřních omítaných ploch cementový postřik nanášený ručně celoplošně stěn</t>
  </si>
  <si>
    <t>1618156932</t>
  </si>
  <si>
    <t>https://podminky.urs.cz/item/CS_URS_2024_01/612131101</t>
  </si>
  <si>
    <t>na nové konstrukce</t>
  </si>
  <si>
    <t>19</t>
  </si>
  <si>
    <t>612321121</t>
  </si>
  <si>
    <t>Omítka vápenocementová vnitřních ploch nanášená ručně jednovrstvá, tloušťky do 10 mm hladká svislých konstrukcí stěn</t>
  </si>
  <si>
    <t>-1418988204</t>
  </si>
  <si>
    <t>https://podminky.urs.cz/item/CS_URS_2024_01/612321121</t>
  </si>
  <si>
    <t>pod obklad</t>
  </si>
  <si>
    <t>m.č. 1.02</t>
  </si>
  <si>
    <t>2,2*0,6</t>
  </si>
  <si>
    <t>m.č. 1.05</t>
  </si>
  <si>
    <t>8,72*2,3</t>
  </si>
  <si>
    <t>(2,35+1,1)*0,15</t>
  </si>
  <si>
    <t>-0,8*2,05</t>
  </si>
  <si>
    <t>20</t>
  </si>
  <si>
    <t>612321141</t>
  </si>
  <si>
    <t>Omítka vápenocementová vnitřních ploch nanášená ručně dvouvrstvá, tloušťky jádrové omítky do 10 mm a tloušťky štuku do 3 mm štuková svislých konstrukcí stěn</t>
  </si>
  <si>
    <t>1220438819</t>
  </si>
  <si>
    <t>https://podminky.urs.cz/item/CS_URS_2024_01/612321141</t>
  </si>
  <si>
    <t>Poznámka k položce:_x000D_
nových konstrukcí a zazdívek</t>
  </si>
  <si>
    <t>"příčka 80 mm" 14,935*2</t>
  </si>
  <si>
    <t>"příčka 115 mm" 9,033*2</t>
  </si>
  <si>
    <t>"přizdívky" 10,936+7,11</t>
  </si>
  <si>
    <t>"odpočet hladké pod obklad" -20,254</t>
  </si>
  <si>
    <t>612321191</t>
  </si>
  <si>
    <t>Omítka vápenocementová vnitřních ploch nanášená ručně Příplatek k cenám za každých dalších i započatých 5 mm tloušťky omítky přes 10 mm stěn</t>
  </si>
  <si>
    <t>159125133</t>
  </si>
  <si>
    <t>https://podminky.urs.cz/item/CS_URS_2024_01/612321191</t>
  </si>
  <si>
    <t>tl. 15 mm</t>
  </si>
  <si>
    <t>"štuková" 48,248</t>
  </si>
  <si>
    <t>22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</si>
  <si>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</si>
  <si>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</si>
  <si>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1207124757</t>
  </si>
  <si>
    <t>https://podminky.urs.cz/item/CS_URS_2024_01/612325417</t>
  </si>
  <si>
    <t>"otlučené omítky" 120,04</t>
  </si>
  <si>
    <t>23</t>
  </si>
  <si>
    <t>642942611</t>
  </si>
  <si>
    <t>Osazování zárubní nebo rámů kovových dveřních lisovaných nebo z úhelníků bez dveřních křídel na montážní pěnu, plochy otvoru do 2,5 m2</t>
  </si>
  <si>
    <t>2025987296</t>
  </si>
  <si>
    <t>https://podminky.urs.cz/item/CS_URS_2024_01/642942611</t>
  </si>
  <si>
    <t>"ozn. D.1" 1</t>
  </si>
  <si>
    <t>"ozn. D.2" 1</t>
  </si>
  <si>
    <t>24</t>
  </si>
  <si>
    <t>M</t>
  </si>
  <si>
    <t>55331480</t>
  </si>
  <si>
    <t>zárubeň jednokřídlá ocelová pro zdění tl stěny 75-100mm rozměru 600/1970, 2100mm</t>
  </si>
  <si>
    <t>-560843132</t>
  </si>
  <si>
    <t>25</t>
  </si>
  <si>
    <t>55331482</t>
  </si>
  <si>
    <t>zárubeň jednokřídlá ocelová pro zdění tl stěny 75-100mm rozměru 800/1970, 2100mm</t>
  </si>
  <si>
    <t>1924606947</t>
  </si>
  <si>
    <t>26</t>
  </si>
  <si>
    <t>642944121</t>
  </si>
  <si>
    <t>Osazení ocelových dveřních zárubní lisovaných nebo z úhelníků dodatečně s vybetonováním prahu, plochy do 2,5 m2</t>
  </si>
  <si>
    <t>-2029963384</t>
  </si>
  <si>
    <t>https://podminky.urs.cz/item/CS_URS_2024_01/642944121</t>
  </si>
  <si>
    <t>27</t>
  </si>
  <si>
    <t>55331442</t>
  </si>
  <si>
    <t>zárubeň jednokřídlá ocelová pro dodatečnou montáž tl stěny 160-200mm rozměru 800/1970, 2100mm</t>
  </si>
  <si>
    <t>-1410408918</t>
  </si>
  <si>
    <t>28</t>
  </si>
  <si>
    <t>631312141</t>
  </si>
  <si>
    <t>Doplnění dosavadních mazanin prostým betonem s dodáním hmot, bez potěru, plochy jednotlivě rýh v dosavadních mazaninách</t>
  </si>
  <si>
    <t>m3</t>
  </si>
  <si>
    <t>-460972722</t>
  </si>
  <si>
    <t>https://podminky.urs.cz/item/CS_URS_2024_01/631312141</t>
  </si>
  <si>
    <t>2,16*0,13*0,06</t>
  </si>
  <si>
    <t>Ostatní konstrukce a práce, bourání</t>
  </si>
  <si>
    <t>29</t>
  </si>
  <si>
    <t>9R01</t>
  </si>
  <si>
    <t>Vyklizení prostor před zahájením prací</t>
  </si>
  <si>
    <t>soubor</t>
  </si>
  <si>
    <t>-1101118693</t>
  </si>
  <si>
    <t>30</t>
  </si>
  <si>
    <t>9R02</t>
  </si>
  <si>
    <t>Zaměření, odpojení, případná ochrana stávajících inženýrských sítí před zahájením prací</t>
  </si>
  <si>
    <t>-1597712646</t>
  </si>
  <si>
    <t>31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</si>
  <si>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</si>
  <si>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</si>
  <si>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</si>
  <si>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</si>
  <si>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bytu, bez WC" 43,4</t>
  </si>
  <si>
    <t>32</t>
  </si>
  <si>
    <t>962031132</t>
  </si>
  <si>
    <t>Bourání příček nebo přizdívek z cihel pálených plných nebo dutých, tl. do 100 mm</t>
  </si>
  <si>
    <t>-1455881459</t>
  </si>
  <si>
    <t>https://podminky.urs.cz/item/CS_URS_2024_01/962031132</t>
  </si>
  <si>
    <t>4,7*3,26</t>
  </si>
  <si>
    <t>-0,71*2,12</t>
  </si>
  <si>
    <t>33</t>
  </si>
  <si>
    <t>973031813</t>
  </si>
  <si>
    <t>Vysekání výklenků nebo kapes ve zdivu z cihel na maltu vápennou nebo vápenocementovou kapes pro zavázání nových příček, tl. do 150 mm</t>
  </si>
  <si>
    <t>-1945862772</t>
  </si>
  <si>
    <t>https://podminky.urs.cz/item/CS_URS_2024_01/973031813</t>
  </si>
  <si>
    <t>3,26*4</t>
  </si>
  <si>
    <t>34</t>
  </si>
  <si>
    <t>974031664</t>
  </si>
  <si>
    <t>Vysekání rýh ve zdivu cihelném na maltu vápennou nebo vápenocementovou pro vtahování nosníků do zdí, před vybouráním otvoru do hl. 150 mm, při v. nosníku do 150 mm</t>
  </si>
  <si>
    <t>-1188901238</t>
  </si>
  <si>
    <t>https://podminky.urs.cz/item/CS_URS_2024_01/974031664</t>
  </si>
  <si>
    <t>"pro osazení Li.1" 1,2</t>
  </si>
  <si>
    <t>35</t>
  </si>
  <si>
    <t>973031324</t>
  </si>
  <si>
    <t>Vysekání výklenků nebo kapes ve zdivu z cihel na maltu vápennou nebo vápenocementovou kapes, plochy do 0,10 m2, hl. do 150 mm</t>
  </si>
  <si>
    <t>286799947</t>
  </si>
  <si>
    <t>https://podminky.urs.cz/item/CS_URS_2024_01/973031324</t>
  </si>
  <si>
    <t>"pro osazení Li.1" 1</t>
  </si>
  <si>
    <t>36</t>
  </si>
  <si>
    <t>974031142</t>
  </si>
  <si>
    <t>Vysekání rýh ve zdivu cihelném na maltu vápennou nebo vápenocementovou do hl. 70 mm a šířky do 70 mm</t>
  </si>
  <si>
    <t>-276873697</t>
  </si>
  <si>
    <t>https://podminky.urs.cz/item/CS_URS_2024_01/974031142</t>
  </si>
  <si>
    <t>"ZTI" 3,5</t>
  </si>
  <si>
    <t>37</t>
  </si>
  <si>
    <t>977332112</t>
  </si>
  <si>
    <t>Frézování drážek pro vodiče ve stěnách z cihel, rozměru do 50x50 mm</t>
  </si>
  <si>
    <t>-1526643138</t>
  </si>
  <si>
    <t>https://podminky.urs.cz/item/CS_URS_2024_01/977332112</t>
  </si>
  <si>
    <t>"elektro" 12,0</t>
  </si>
  <si>
    <t>38</t>
  </si>
  <si>
    <t>971033231</t>
  </si>
  <si>
    <t>Vybourání otvorů ve zdivu základovém nebo nadzákladovém z cihel, tvárnic, příčkovek z cihel pálených na maltu vápennou nebo vápenocementovou plochy do 0,0225 m2, tl. do 150 mm</t>
  </si>
  <si>
    <t>-59361537</t>
  </si>
  <si>
    <t>https://podminky.urs.cz/item/CS_URS_2024_01/971033231</t>
  </si>
  <si>
    <t>"VZT 120x120 mm" 1</t>
  </si>
  <si>
    <t>39</t>
  </si>
  <si>
    <t>965081213</t>
  </si>
  <si>
    <t>Bourání podlah z dlaždic bez podkladního lože nebo mazaniny, s jakoukoliv výplní spár keramických nebo xylolitových tl. do 10 mm, plochy přes 1 m2</t>
  </si>
  <si>
    <t>-1784988900</t>
  </si>
  <si>
    <t>https://podminky.urs.cz/item/CS_URS_2024_01/965081213</t>
  </si>
  <si>
    <t>40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</si>
  <si>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</si>
  <si>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</si>
  <si>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</si>
  <si>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</si>
  <si>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1.01" 2,4*0,6</t>
  </si>
  <si>
    <t>"m.č. 1.04" 4,5*2,24-0,65*2,11</t>
  </si>
  <si>
    <t>41</t>
  </si>
  <si>
    <t>978011141</t>
  </si>
  <si>
    <t>Otlučení vápenných nebo vápenocementových omítek vnitřních ploch stropů, v rozsahu přes 10 do 30 %</t>
  </si>
  <si>
    <t>-1411426368</t>
  </si>
  <si>
    <t>https://podminky.urs.cz/item/CS_URS_2024_01/978011141</t>
  </si>
  <si>
    <t>Nový stav</t>
  </si>
  <si>
    <t>42</t>
  </si>
  <si>
    <t>978013141</t>
  </si>
  <si>
    <t>Otlučení vápenných nebo vápenocementových omítek vnitřních ploch stěn s vyškrabáním spar, s očištěním zdiva, v rozsahu přes 10 do 30 %</t>
  </si>
  <si>
    <t>910281958</t>
  </si>
  <si>
    <t>https://podminky.urs.cz/item/CS_URS_2024_01/978013141</t>
  </si>
  <si>
    <t>Poznámka k položce:_x000D_
vč otlučení zaomítaných rozvodů plynu a ZTI</t>
  </si>
  <si>
    <t>24,1*3,26</t>
  </si>
  <si>
    <t>-(1,34*1,715+0,67*1,625+1,0*2,05+0,9*2,05)</t>
  </si>
  <si>
    <t>17,0*3,25</t>
  </si>
  <si>
    <t>-(3,42*1,82+0,9*2,05)</t>
  </si>
  <si>
    <t>(1,34+1,715*2+0,67+1,625*2+3,42+1,82*2)*0,1</t>
  </si>
  <si>
    <t>43</t>
  </si>
  <si>
    <t>968072455</t>
  </si>
  <si>
    <t>Vybourání kovových rámů oken s křídly, dveřních zárubní, vrat, stěn, ostění nebo obkladů dveřních zárubní, plochy do 2 m2</t>
  </si>
  <si>
    <t>-846514199</t>
  </si>
  <si>
    <t>https://podminky.urs.cz/item/CS_URS_2024_01/968072455</t>
  </si>
  <si>
    <t>0,84*2,2</t>
  </si>
  <si>
    <t>44</t>
  </si>
  <si>
    <t>468101323</t>
  </si>
  <si>
    <t>Vysekání rýh pro montáž trubek a kabelů v betonových podlahách a mazaninách hloubky přes 5 do 7 cm a šířky přes 10 do 15 cm</t>
  </si>
  <si>
    <t>64</t>
  </si>
  <si>
    <t>1415074655</t>
  </si>
  <si>
    <t>https://podminky.urs.cz/item/CS_URS_2024_01/468101323</t>
  </si>
  <si>
    <t>45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</si>
  <si>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</si>
  <si>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</si>
  <si>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</si>
  <si>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</si>
  <si>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44,95</t>
  </si>
  <si>
    <t>"komunikační prostory v domě" 20,0</t>
  </si>
  <si>
    <t>46</t>
  </si>
  <si>
    <t>9R04</t>
  </si>
  <si>
    <t>Pravidelný úklid společných prostor po dobu provádění stavebních prací</t>
  </si>
  <si>
    <t>-981696785</t>
  </si>
  <si>
    <t>997</t>
  </si>
  <si>
    <t>Přesun sutě</t>
  </si>
  <si>
    <t>47</t>
  </si>
  <si>
    <t>997013211</t>
  </si>
  <si>
    <t>Vnitrostaveništní doprava suti a vybouraných hmot vodorovně do 50 m s naložením ručně pro budovy a haly výšky do 6 m</t>
  </si>
  <si>
    <t>t</t>
  </si>
  <si>
    <t>-1336537684</t>
  </si>
  <si>
    <t>https://podminky.urs.cz/item/CS_URS_2024_01/997013211</t>
  </si>
  <si>
    <t>48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</si>
  <si>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</si>
  <si>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</si>
  <si>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</si>
  <si>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</si>
  <si>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49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</si>
  <si>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</si>
  <si>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</si>
  <si>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</si>
  <si>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</si>
  <si>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</si>
  <si>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5,578*9 'Přepočtené koeficientem množství</t>
  </si>
  <si>
    <t>50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</si>
  <si>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</si>
  <si>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</si>
  <si>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</si>
  <si>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</si>
  <si>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2,501+0,117+0,05+0,015+0,032+0,036+0,004</t>
  </si>
  <si>
    <t>51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</si>
  <si>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</si>
  <si>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</si>
  <si>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</si>
  <si>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</si>
  <si>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0,036+0,69</t>
  </si>
  <si>
    <t>52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</si>
  <si>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</si>
  <si>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</si>
  <si>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</si>
  <si>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</si>
  <si>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5,578</t>
  </si>
  <si>
    <t>"cihla" -2,755</t>
  </si>
  <si>
    <t>"keramika" -0,726</t>
  </si>
  <si>
    <t>998</t>
  </si>
  <si>
    <t>Přesun hmot</t>
  </si>
  <si>
    <t>53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</si>
  <si>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</si>
  <si>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</si>
  <si>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-2139114505</t>
  </si>
  <si>
    <t>https://podminky.urs.cz/item/CS_URS_2024_01/998018001</t>
  </si>
  <si>
    <t>PSV</t>
  </si>
  <si>
    <t>Práce a dodávky PSV</t>
  </si>
  <si>
    <t>721</t>
  </si>
  <si>
    <t>Zdravotechnika - vnitřní kanalizace</t>
  </si>
  <si>
    <t>54</t>
  </si>
  <si>
    <t>721R03</t>
  </si>
  <si>
    <t>Demontáž připojovacích rozvodů kanalizace</t>
  </si>
  <si>
    <t>825204827</t>
  </si>
  <si>
    <t>722</t>
  </si>
  <si>
    <t>Zdravotechnika - vnitřní vodovod</t>
  </si>
  <si>
    <t>55</t>
  </si>
  <si>
    <t>722R01</t>
  </si>
  <si>
    <t>Demontáž rozvodů teplé vody</t>
  </si>
  <si>
    <t>161276903</t>
  </si>
  <si>
    <t>56</t>
  </si>
  <si>
    <t>722R02</t>
  </si>
  <si>
    <t>Demontáž připojovacích rozvodů studené vody</t>
  </si>
  <si>
    <t>-1679881186</t>
  </si>
  <si>
    <t>723</t>
  </si>
  <si>
    <t>Zdravotechnika - vnitřní plynovod</t>
  </si>
  <si>
    <t>57</t>
  </si>
  <si>
    <t>7231R01</t>
  </si>
  <si>
    <t>Demontáž potrubí plynovodního z ocelových trubek DN 25 vč armatur</t>
  </si>
  <si>
    <t>-2023796031</t>
  </si>
  <si>
    <t>725</t>
  </si>
  <si>
    <t>Zdravotechnika - zařizovací předměty</t>
  </si>
  <si>
    <t>58</t>
  </si>
  <si>
    <t>725240812</t>
  </si>
  <si>
    <t>Demontáž sprchových kabin a vaniček bez výtokových armatur vaniček</t>
  </si>
  <si>
    <t>136184204</t>
  </si>
  <si>
    <t>https://podminky.urs.cz/item/CS_URS_2024_01/725240812</t>
  </si>
  <si>
    <t>59</t>
  </si>
  <si>
    <t>725840850</t>
  </si>
  <si>
    <t>Demontáž baterií sprchových diferenciálních do G 3/4 x 1</t>
  </si>
  <si>
    <t>1935320188</t>
  </si>
  <si>
    <t>https://podminky.urs.cz/item/CS_URS_2024_01/725840850</t>
  </si>
  <si>
    <t>735</t>
  </si>
  <si>
    <t>Ústřední vytápění - otopná tělesa</t>
  </si>
  <si>
    <t>60</t>
  </si>
  <si>
    <t>735127110</t>
  </si>
  <si>
    <t>Otopná tělesa ocelová článková odpojení a připojení po nátěru</t>
  </si>
  <si>
    <t>1795372116</t>
  </si>
  <si>
    <t>https://podminky.urs.cz/item/CS_URS_2024_01/735127110</t>
  </si>
  <si>
    <t>těleso 220x600x1500 mm, 25 článků</t>
  </si>
  <si>
    <t>0,22*0,6*25*2</t>
  </si>
  <si>
    <t>těleso 150x580x1500 mm, 25 článků</t>
  </si>
  <si>
    <t>0,15*0,58*25*2</t>
  </si>
  <si>
    <t>763</t>
  </si>
  <si>
    <t>Konstrukce suché výstavby</t>
  </si>
  <si>
    <t>61</t>
  </si>
  <si>
    <t>763131831</t>
  </si>
  <si>
    <t>Demontáž podhledu nebo samostatného požárního předělu ze sádrokartonových desek s nosnou konstrukcí jednovrstvou z ocelových profilů, opláštění jednoduché</t>
  </si>
  <si>
    <t>764387890</t>
  </si>
  <si>
    <t>https://podminky.urs.cz/item/CS_URS_2024_01/763131831</t>
  </si>
  <si>
    <t>kapotáž potrubí ÚT</t>
  </si>
  <si>
    <t>(0,34*2+0,44)*3,3</t>
  </si>
  <si>
    <t>62</t>
  </si>
  <si>
    <t>763111R13</t>
  </si>
  <si>
    <t>Opláštění pouzdra posuvných 1kř dveří sádrokartonem, kompletní provedení</t>
  </si>
  <si>
    <t>-129410626</t>
  </si>
  <si>
    <t>"dveře D.3" 1,0*2,0</t>
  </si>
  <si>
    <t>63</t>
  </si>
  <si>
    <t>763131511</t>
  </si>
  <si>
    <t>Podhled ze sádrokartonových desek jednovrstvá zavěšená spodní konstrukce z ocelových profilů CD, UD jednoduše opláštěná deskou standardní A, tl. 12,5 mm, bez izolace</t>
  </si>
  <si>
    <t>-1741032119</t>
  </si>
  <si>
    <t>https://podminky.urs.cz/item/CS_URS_2024_01/763131511</t>
  </si>
  <si>
    <t>"m.č. 1.01" 4,55</t>
  </si>
  <si>
    <t>"m.č. 1.02" 15,36</t>
  </si>
  <si>
    <t>"m.č. 1.04" 1,35</t>
  </si>
  <si>
    <t>763131551</t>
  </si>
  <si>
    <t>Podhled ze sádrokartonových desek jednovrstvá zavěšená spodní konstrukce z ocelových profilů CD, UD jednoduše opláštěná deskou impregnovanou H2, tl. 12,5 mm, bez izolace</t>
  </si>
  <si>
    <t>974731984</t>
  </si>
  <si>
    <t>https://podminky.urs.cz/item/CS_URS_2024_01/763131551</t>
  </si>
  <si>
    <t>"m.č. 1.05" 3,61</t>
  </si>
  <si>
    <t>65</t>
  </si>
  <si>
    <t>763172355</t>
  </si>
  <si>
    <t>Montáž dvířek pro konstrukce ze sádrokartonových desek revizních jednoplášťových pro podhledy velikost (šxv) 600 x 600 mm</t>
  </si>
  <si>
    <t>1326966958</t>
  </si>
  <si>
    <t>https://podminky.urs.cz/item/CS_URS_2024_01/763172355</t>
  </si>
  <si>
    <t>Ostatní výrobky</t>
  </si>
  <si>
    <t>"ozn. X.5" 2</t>
  </si>
  <si>
    <t>66</t>
  </si>
  <si>
    <t>59030714</t>
  </si>
  <si>
    <t>dvířka revizní jednokřídlá s automatickým zámkem 600x600mm</t>
  </si>
  <si>
    <t>-820343877</t>
  </si>
  <si>
    <t>Poznámka k položce:_x000D_
deska do vlhkého prostředí, specifikace dle PD</t>
  </si>
  <si>
    <t>67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</si>
  <si>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</si>
  <si>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</si>
  <si>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%</t>
  </si>
  <si>
    <t>1510954387</t>
  </si>
  <si>
    <t>https://podminky.urs.cz/item/CS_URS_2024_01/998763511</t>
  </si>
  <si>
    <t>766</t>
  </si>
  <si>
    <t>Konstrukce truhlářské</t>
  </si>
  <si>
    <t>68</t>
  </si>
  <si>
    <t>766491851</t>
  </si>
  <si>
    <t>Demontáž ostatních truhlářských konstrukcí prahů dveří jednokřídlových</t>
  </si>
  <si>
    <t>1306823724</t>
  </si>
  <si>
    <t>https://podminky.urs.cz/item/CS_URS_2024_01/766491851</t>
  </si>
  <si>
    <t>69</t>
  </si>
  <si>
    <t>D.1</t>
  </si>
  <si>
    <t>D+M vnitřní dveře 1kř 800x2100 mm, prosklené, otočné, křídlo s fólií do ocelové zárubně, vč kování, specifikace dle PD</t>
  </si>
  <si>
    <t>-203690440</t>
  </si>
  <si>
    <t>Výpis dveří</t>
  </si>
  <si>
    <t>"ozn. D.1" 2</t>
  </si>
  <si>
    <t>70</t>
  </si>
  <si>
    <t>D.2</t>
  </si>
  <si>
    <t>D+M vnitřní dveře 1kř 600x2100 mm, plné s větrací mřížkou, otočné, křídlo s fólií do ocelové zárubně, vč kování, specifikace dle PD</t>
  </si>
  <si>
    <t>698567878</t>
  </si>
  <si>
    <t>"ozn. D.2, vč větrací mřížky X.6" 1</t>
  </si>
  <si>
    <t>71</t>
  </si>
  <si>
    <t>D.3</t>
  </si>
  <si>
    <t>D+M vnitřní dveře 1kř 700x1970 mm, plné, posuvné, křídlo s fólií do ocelové zárubně, vč kování a ocelové zárubně pro posuvné dveře, specifikace dle PD</t>
  </si>
  <si>
    <t>2092714693</t>
  </si>
  <si>
    <t>"ozn. D.3" 1</t>
  </si>
  <si>
    <t>72</t>
  </si>
  <si>
    <t>D.4</t>
  </si>
  <si>
    <t xml:space="preserve">D+M repase vstupních dveří 1kř 900x1970 mm, výměna bezpečností vložky a těsnění, nový dřevěný práh, specifikace dle PD_x000D_
</t>
  </si>
  <si>
    <t>369068589</t>
  </si>
  <si>
    <t>"ozn. D.4, vč dřevěného prahu J.2" 1</t>
  </si>
  <si>
    <t>73</t>
  </si>
  <si>
    <t>J.1_A</t>
  </si>
  <si>
    <t>D+M kuchyňská linka vč. horních skříněk a pracovní desky, kompletní provedení, specifikace dle PD</t>
  </si>
  <si>
    <t>2109733059</t>
  </si>
  <si>
    <t>Tabulka truhlářských výrobků</t>
  </si>
  <si>
    <t>"ozn. J.1" 1</t>
  </si>
  <si>
    <t>74</t>
  </si>
  <si>
    <t>J.1_B</t>
  </si>
  <si>
    <t>D+M spotřebiče do kuchyňské linky, specifikace dle PD</t>
  </si>
  <si>
    <t>1474661396</t>
  </si>
  <si>
    <t>Poznámka k položce:_x000D_
elektrická trouba,plynová varná deska, myčka - pouze příprava, digestoř</t>
  </si>
  <si>
    <t>75</t>
  </si>
  <si>
    <t>998766311</t>
  </si>
  <si>
    <t>Přesun hmot pro konstrukce truhlářské stanovený procentní sazbou (%) z ceny vodorovná dopravní vzdálenost do 50 m ruční (bez užití mechanizace) v objektech výšky do 6 m</t>
  </si>
  <si>
    <t>-541614274</t>
  </si>
  <si>
    <t>https://podminky.urs.cz/item/CS_URS_2024_01/998766311</t>
  </si>
  <si>
    <t>767</t>
  </si>
  <si>
    <t>Konstrukce zámečnické</t>
  </si>
  <si>
    <t>76</t>
  </si>
  <si>
    <t>767646411</t>
  </si>
  <si>
    <t>Montáž revizních dveří a dvířek hliníkových, ocelových nebo plastových s rámem jednokřídlových, plochy do 0,5 m2</t>
  </si>
  <si>
    <t>716563117</t>
  </si>
  <si>
    <t>https://podminky.urs.cz/item/CS_URS_2024_01/767646411</t>
  </si>
  <si>
    <t>Tabulka ostatních výrobků</t>
  </si>
  <si>
    <t>"ozn. X.4" 0,3*03</t>
  </si>
  <si>
    <t>"ozn. X.7" 0,2*0,5</t>
  </si>
  <si>
    <t>77</t>
  </si>
  <si>
    <t>59030711</t>
  </si>
  <si>
    <t>dvířka revizní jednokřídlá s automatickým zámkem 300x300mm</t>
  </si>
  <si>
    <t>1146494073</t>
  </si>
  <si>
    <t>Poznámka k položce:_x000D_
revizní dvířka k vodoměru, plastová, excentricky umístěné panty, specifikace dle PD</t>
  </si>
  <si>
    <t>"ozn. X.4" 1</t>
  </si>
  <si>
    <t>78</t>
  </si>
  <si>
    <t>5903071R</t>
  </si>
  <si>
    <t>dvířka revizní jednokřídlá s automatickým zámkem 200x500mm</t>
  </si>
  <si>
    <t>1569134600</t>
  </si>
  <si>
    <t>Poznámka k položce:_x000D_
revizní dvířka k čistícímu kusu kanalizace, plastová, excentricky umístěné panty, specifikace dle PD</t>
  </si>
  <si>
    <t>"ozn. X.7" 1</t>
  </si>
  <si>
    <t>79</t>
  </si>
  <si>
    <t>767R01</t>
  </si>
  <si>
    <t>Stávající mříže na oknech - očištění, nový nátěr</t>
  </si>
  <si>
    <t>1340920742</t>
  </si>
  <si>
    <t>rozměry okna</t>
  </si>
  <si>
    <t>1,34*1,715</t>
  </si>
  <si>
    <t>0,67*1,625</t>
  </si>
  <si>
    <t>80</t>
  </si>
  <si>
    <t>998767311</t>
  </si>
  <si>
    <t>Přesun hmot pro zámečnické konstrukce stanovený procentní sazbou (%) z ceny vodorovná dopravní vzdálenost do 50 m ruční (bez užití mechanizace) v objektech výšky do 6 m</t>
  </si>
  <si>
    <t>-1351295452</t>
  </si>
  <si>
    <t>https://podminky.urs.cz/item/CS_URS_2024_01/998767311</t>
  </si>
  <si>
    <t>771</t>
  </si>
  <si>
    <t>Podlahy z dlaždic</t>
  </si>
  <si>
    <t>81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</si>
  <si>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</si>
  <si>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</si>
  <si>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</si>
  <si>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</si>
  <si>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"stěrka" 3,61*0,2</t>
  </si>
  <si>
    <t>"krytina" 3,61</t>
  </si>
  <si>
    <t>82</t>
  </si>
  <si>
    <t>771151R11</t>
  </si>
  <si>
    <t>Lokální vyrovnání podkladu samonivelační stěrka 20% plochy</t>
  </si>
  <si>
    <t>1604867646</t>
  </si>
  <si>
    <t>Nový stav, skladba F.1</t>
  </si>
  <si>
    <t>83</t>
  </si>
  <si>
    <t>771574414</t>
  </si>
  <si>
    <t>Montáž podlah z dlaždic keramických lepených cementovým flexibilním lepidlem hladkých, tloušťky do 10 mm přes 4 do 6 ks/m2</t>
  </si>
  <si>
    <t>829990651</t>
  </si>
  <si>
    <t>https://podminky.urs.cz/item/CS_URS_2024_01/771574414</t>
  </si>
  <si>
    <t>84</t>
  </si>
  <si>
    <t>5976112R</t>
  </si>
  <si>
    <t>dlažba keramická slinutá 600x300 mm, glazovaná, mechanicky odolná, specifikace dle standardů</t>
  </si>
  <si>
    <t>-181313114</t>
  </si>
  <si>
    <t>3,61*1,1 'Přepočtené koeficientem množství</t>
  </si>
  <si>
    <t>85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</si>
  <si>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</si>
  <si>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</si>
  <si>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</si>
  <si>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</si>
  <si>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86</t>
  </si>
  <si>
    <t>771591115</t>
  </si>
  <si>
    <t>Podlahy - dokončovací práce spárování silikonem</t>
  </si>
  <si>
    <t>1789367835</t>
  </si>
  <si>
    <t>https://podminky.urs.cz/item/CS_URS_2024_01/771591115</t>
  </si>
  <si>
    <t>dlažba/obklad</t>
  </si>
  <si>
    <t>"m.č. 1.05" 8,72-0,8</t>
  </si>
  <si>
    <t>87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</si>
  <si>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</si>
  <si>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</si>
  <si>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</si>
  <si>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</si>
  <si>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</si>
  <si>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88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</si>
  <si>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</si>
  <si>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</si>
  <si>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</si>
  <si>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</si>
  <si>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89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</si>
  <si>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</si>
  <si>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</si>
  <si>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</si>
  <si>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</si>
  <si>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90</t>
  </si>
  <si>
    <t>998771311</t>
  </si>
  <si>
    <t>Přesun hmot pro podlahy z dlaždic stanovený procentní sazbou (%) z ceny vodorovná dopravní vzdálenost do 50 m ruční (bez užití mechanizace) v objektech výšky do 6 m</t>
  </si>
  <si>
    <t>462603288</t>
  </si>
  <si>
    <t>https://podminky.urs.cz/item/CS_URS_2024_01/998771311</t>
  </si>
  <si>
    <t>776</t>
  </si>
  <si>
    <t>Podlahy povlakové</t>
  </si>
  <si>
    <t>91</t>
  </si>
  <si>
    <t>776201814</t>
  </si>
  <si>
    <t>Demontáž povlakových podlahovin volně položených podlepených páskou</t>
  </si>
  <si>
    <t>-302965047</t>
  </si>
  <si>
    <t>https://podminky.urs.cz/item/CS_URS_2024_01/776201814</t>
  </si>
  <si>
    <t>92</t>
  </si>
  <si>
    <t>776410811</t>
  </si>
  <si>
    <t>Demontáž soklíků nebo lišt pryžových nebo plastových</t>
  </si>
  <si>
    <t>1800332836</t>
  </si>
  <si>
    <t>https://podminky.urs.cz/item/CS_URS_2024_01/776410811</t>
  </si>
  <si>
    <t>"m.č. 1.01" 12,4-(0,74+0,9)</t>
  </si>
  <si>
    <t>"m.č. 1.02" 16,7-0,71</t>
  </si>
  <si>
    <t>"m.č. 1.03"17,0-0,74</t>
  </si>
  <si>
    <t>93</t>
  </si>
  <si>
    <t>776121112</t>
  </si>
  <si>
    <t>Příprava podkladu povlakových podlah a stěn penetrace vodou ředitelná podlah</t>
  </si>
  <si>
    <t>-898792131</t>
  </si>
  <si>
    <t>https://podminky.urs.cz/item/CS_URS_2024_01/776121112</t>
  </si>
  <si>
    <t>"stěrka" 38,52</t>
  </si>
  <si>
    <t>"krytina" 38,52</t>
  </si>
  <si>
    <t>94</t>
  </si>
  <si>
    <t>776141111</t>
  </si>
  <si>
    <t>Příprava podkladu povlakových podlah a stěn vyrovnání samonivelační stěrkou podlah min.pevnosti 20 MPa, tloušťky do 3 mm</t>
  </si>
  <si>
    <t>-1614233220</t>
  </si>
  <si>
    <t>https://podminky.urs.cz/item/CS_URS_2024_01/776141111</t>
  </si>
  <si>
    <t>Poznámka k položce:_x000D_
stěrka s vlákny na bázi cementu</t>
  </si>
  <si>
    <t>Nový stav, skladba F.2</t>
  </si>
  <si>
    <t>95</t>
  </si>
  <si>
    <t>776231111</t>
  </si>
  <si>
    <t>Montáž podlahovin z vinylu lepením lamel nebo čtverců standardním lepidlem</t>
  </si>
  <si>
    <t>257550918</t>
  </si>
  <si>
    <t>https://podminky.urs.cz/item/CS_URS_2024_01/776231111</t>
  </si>
  <si>
    <t>96</t>
  </si>
  <si>
    <t>2841105R</t>
  </si>
  <si>
    <t>vinylová podlahovina tl. 2 mm s vloženým skelným rounem a ochrannou vrstvou PUR laku, specifikace dle standardů</t>
  </si>
  <si>
    <t>-1382220531</t>
  </si>
  <si>
    <t>38,52*1,1 'Přepočtené koeficientem množství</t>
  </si>
  <si>
    <t>97</t>
  </si>
  <si>
    <t>776421111</t>
  </si>
  <si>
    <t>Montáž lišt obvodových lepených</t>
  </si>
  <si>
    <t>1890910722</t>
  </si>
  <si>
    <t>https://podminky.urs.cz/item/CS_URS_2024_01/776421111</t>
  </si>
  <si>
    <t>"m.č. 1.01" 9,7-(0,9*2+0,8+1,0)</t>
  </si>
  <si>
    <t>"m.č. 1.02" 16,3-(0,7+0,9)</t>
  </si>
  <si>
    <t>"m.č. 1.03" 17,0-0,9</t>
  </si>
  <si>
    <t>"m.č. 1.04" 5,2-0,7</t>
  </si>
  <si>
    <t>98</t>
  </si>
  <si>
    <t>2834216R</t>
  </si>
  <si>
    <t>lišta podlahová systémová soklová</t>
  </si>
  <si>
    <t>-140031849</t>
  </si>
  <si>
    <t>41,4*1,02 'Přepočtené koeficientem množství</t>
  </si>
  <si>
    <t>99</t>
  </si>
  <si>
    <t>776421311</t>
  </si>
  <si>
    <t>Montáž lišt přechodových samolepících</t>
  </si>
  <si>
    <t>361163375</t>
  </si>
  <si>
    <t>https://podminky.urs.cz/item/CS_URS_2024_01/776421311</t>
  </si>
  <si>
    <t>"ozn. X.1" 0,8*2</t>
  </si>
  <si>
    <t>"ozn. X.2" 0,6</t>
  </si>
  <si>
    <t>"ozn. X.3" 0,7</t>
  </si>
  <si>
    <t>100</t>
  </si>
  <si>
    <t>5905413R</t>
  </si>
  <si>
    <t>profil přechodový/výškové rozhraní eloxovaný hliník š 40 mm</t>
  </si>
  <si>
    <t>-1984552267</t>
  </si>
  <si>
    <t>2,9*1,1 'Přepočtené koeficientem množství</t>
  </si>
  <si>
    <t>101</t>
  </si>
  <si>
    <t>998776311</t>
  </si>
  <si>
    <t>Přesun hmot pro podlahy povlakové stanovený procentní sazbou (%) z ceny vodorovná dopravní vzdálenost do 50 m ruční (bez užití mechanizace) v objektech výšky do 6 m</t>
  </si>
  <si>
    <t>2117777818</t>
  </si>
  <si>
    <t>https://podminky.urs.cz/item/CS_URS_2024_01/998776311</t>
  </si>
  <si>
    <t>781</t>
  </si>
  <si>
    <t>Dokončovací práce - obklady</t>
  </si>
  <si>
    <t>102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</si>
  <si>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</si>
  <si>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</si>
  <si>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</si>
  <si>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</si>
  <si>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103</t>
  </si>
  <si>
    <t>781472214</t>
  </si>
  <si>
    <t>Montáž keramických obkladů stěn lepených cementovým flexibilním lepidlem hladkých přes 4 do 6 ks/m2</t>
  </si>
  <si>
    <t>-2133610428</t>
  </si>
  <si>
    <t>https://podminky.urs.cz/item/CS_URS_2024_01/781472214</t>
  </si>
  <si>
    <t>104</t>
  </si>
  <si>
    <t>5976170R</t>
  </si>
  <si>
    <t>obklad keramický 250x330 mm, glazovaný, slinutý, mechanicky odolný, specifikace dle standardů</t>
  </si>
  <si>
    <t>-293469209</t>
  </si>
  <si>
    <t>20,254*1,1 'Přepočtené koeficientem množství</t>
  </si>
  <si>
    <t>105</t>
  </si>
  <si>
    <t>781492211</t>
  </si>
  <si>
    <t>Obklad - dokončující práce montáž profilu lepeného flexibilním cementovým lepidlem rohového</t>
  </si>
  <si>
    <t>-1573498255</t>
  </si>
  <si>
    <t>https://podminky.urs.cz/item/CS_URS_2024_01/781492211</t>
  </si>
  <si>
    <t>"m.č. 1.05" 1,1+2,2</t>
  </si>
  <si>
    <t>106</t>
  </si>
  <si>
    <t>1941600R</t>
  </si>
  <si>
    <t>lišta ukončovací, specifikace dle PD</t>
  </si>
  <si>
    <t>468012503</t>
  </si>
  <si>
    <t>3,3*1,05 'Přepočtené koeficientem množství</t>
  </si>
  <si>
    <t>107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</si>
  <si>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</si>
  <si>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</si>
  <si>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</si>
  <si>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</si>
  <si>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</si>
  <si>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1.05" 2,3*4+1,1</t>
  </si>
  <si>
    <t>108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</si>
  <si>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</si>
  <si>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</si>
  <si>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</si>
  <si>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</si>
  <si>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"sprcha, umyvadlo" (1,5+3,21)*2,3</t>
  </si>
  <si>
    <t>"dřez" 1,2*0,6</t>
  </si>
  <si>
    <t>109</t>
  </si>
  <si>
    <t>781131242</t>
  </si>
  <si>
    <t>Izolace stěny pod obklad izolace těsnícími izolačními pásy vnější roh</t>
  </si>
  <si>
    <t>-402890660</t>
  </si>
  <si>
    <t>https://podminky.urs.cz/item/CS_URS_2024_01/781131242</t>
  </si>
  <si>
    <t>"m.č. 1.05" 1</t>
  </si>
  <si>
    <t>110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</si>
  <si>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</si>
  <si>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</si>
  <si>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</si>
  <si>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</si>
  <si>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"m.č. 1.05" 3</t>
  </si>
  <si>
    <t>111</t>
  </si>
  <si>
    <t>998781311</t>
  </si>
  <si>
    <t>Přesun hmot pro obklady keramické stanovený procentní sazbou (%) z ceny vodorovná dopravní vzdálenost do 50 m ruční (bez užití mechanizace) v objektech výšky do 6 m</t>
  </si>
  <si>
    <t>-1693425330</t>
  </si>
  <si>
    <t>https://podminky.urs.cz/item/CS_URS_2024_01/998781311</t>
  </si>
  <si>
    <t>783</t>
  </si>
  <si>
    <t>Dokončovací práce - nátěry</t>
  </si>
  <si>
    <t>112</t>
  </si>
  <si>
    <t>783306801</t>
  </si>
  <si>
    <t>Odstranění nátěrů ze zámečnických konstrukcí obroušením</t>
  </si>
  <si>
    <t>-1083379431</t>
  </si>
  <si>
    <t>https://podminky.urs.cz/item/CS_URS_2024_01/783306801</t>
  </si>
  <si>
    <t>stávající zárubeň vstupních dveří</t>
  </si>
  <si>
    <t>"ozn. D.4" 1,0*2,05</t>
  </si>
  <si>
    <t>113</t>
  </si>
  <si>
    <t>783301311</t>
  </si>
  <si>
    <t>Příprava podkladu zámečnických konstrukcí před provedením nátěru odmaštění odmašťovačem vodou ředitelným</t>
  </si>
  <si>
    <t>11485031</t>
  </si>
  <si>
    <t>https://podminky.urs.cz/item/CS_URS_2024_01/783301311</t>
  </si>
  <si>
    <t>ocelové zárubně</t>
  </si>
  <si>
    <t>"ozn. D.1" 0,9*2,15*2</t>
  </si>
  <si>
    <t>"ozn. D.2" 0,7*2,15</t>
  </si>
  <si>
    <t>"ozn. D.3" 0,8*2,05</t>
  </si>
  <si>
    <t>114</t>
  </si>
  <si>
    <t>783314203</t>
  </si>
  <si>
    <t>Základní antikorozní nátěr zámečnických konstrukcí jednonásobný syntetický samozákladující</t>
  </si>
  <si>
    <t>375857696</t>
  </si>
  <si>
    <t>https://podminky.urs.cz/item/CS_URS_2024_01/783314203</t>
  </si>
  <si>
    <t>115</t>
  </si>
  <si>
    <t>783315103</t>
  </si>
  <si>
    <t>Mezinátěr zámečnických konstrukcí jednonásobný syntetický samozákladující</t>
  </si>
  <si>
    <t>-48005274</t>
  </si>
  <si>
    <t>https://podminky.urs.cz/item/CS_URS_2024_01/783315103</t>
  </si>
  <si>
    <t>116</t>
  </si>
  <si>
    <t>783317105</t>
  </si>
  <si>
    <t>Krycí nátěr (email) zámečnických konstrukcí jednonásobný syntetický samozákladující</t>
  </si>
  <si>
    <t>451287874</t>
  </si>
  <si>
    <t>https://podminky.urs.cz/item/CS_URS_2024_01/783317105</t>
  </si>
  <si>
    <t>117</t>
  </si>
  <si>
    <t>783606813</t>
  </si>
  <si>
    <t>Odstranění nátěrů z otopných těles článkových odstraňovačem nátěrů s obroušením</t>
  </si>
  <si>
    <t>-1307542078</t>
  </si>
  <si>
    <t>https://podminky.urs.cz/item/CS_URS_2024_01/783606813</t>
  </si>
  <si>
    <t>118</t>
  </si>
  <si>
    <t>783601421</t>
  </si>
  <si>
    <t>Příprava podkladu otopných těles před provedením nátěrů článkových očištění ometením</t>
  </si>
  <si>
    <t>-715546189</t>
  </si>
  <si>
    <t>https://podminky.urs.cz/item/CS_URS_2024_01/783601421</t>
  </si>
  <si>
    <t>119</t>
  </si>
  <si>
    <t>783601325</t>
  </si>
  <si>
    <t>Příprava podkladu otopných těles před provedením nátěrů článkových odmaštěním vodou ředitelným</t>
  </si>
  <si>
    <t>-825068256</t>
  </si>
  <si>
    <t>https://podminky.urs.cz/item/CS_URS_2024_01/783601325</t>
  </si>
  <si>
    <t>120</t>
  </si>
  <si>
    <t>783614111</t>
  </si>
  <si>
    <t>Základní nátěr otopných těles jednonásobný článkových syntetický</t>
  </si>
  <si>
    <t>1712905468</t>
  </si>
  <si>
    <t>https://podminky.urs.cz/item/CS_URS_2024_01/783614111</t>
  </si>
  <si>
    <t>121</t>
  </si>
  <si>
    <t>783617117</t>
  </si>
  <si>
    <t>Krycí nátěr (email) otopných těles článkových dvojnásobný syntetický</t>
  </si>
  <si>
    <t>-2132400303</t>
  </si>
  <si>
    <t>https://podminky.urs.cz/item/CS_URS_2024_01/783617117</t>
  </si>
  <si>
    <t>784</t>
  </si>
  <si>
    <t>Dokončovací práce - malby a tapety</t>
  </si>
  <si>
    <t>122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</si>
  <si>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</si>
  <si>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</si>
  <si>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</si>
  <si>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</si>
  <si>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15%</t>
  </si>
  <si>
    <t>"otlučené stropy" 17,26*0,85</t>
  </si>
  <si>
    <t>"otlučené stěny" 120,04*0,85</t>
  </si>
  <si>
    <t>123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</si>
  <si>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</si>
  <si>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</si>
  <si>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</si>
  <si>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</si>
  <si>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124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</si>
  <si>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</si>
  <si>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</si>
  <si>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</si>
  <si>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</si>
  <si>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</t>
  </si>
  <si>
    <t>9,8*2,8+4,55</t>
  </si>
  <si>
    <t>16,4*2,9+15,36</t>
  </si>
  <si>
    <t>m.č. 1.03</t>
  </si>
  <si>
    <t>17,0*3,25+17,26</t>
  </si>
  <si>
    <t>m.č. 1.04</t>
  </si>
  <si>
    <t>5,4*2,3+1,35</t>
  </si>
  <si>
    <t>8,6*2,3+3,61</t>
  </si>
  <si>
    <t>ostění, nadpraží</t>
  </si>
  <si>
    <t>(3,42+1,82*2)*0,1</t>
  </si>
  <si>
    <t>(1,34+1,715*2)*0,1</t>
  </si>
  <si>
    <t>(0,67+1,625*2)*0,1</t>
  </si>
  <si>
    <t>odpočet obkladů</t>
  </si>
  <si>
    <t>-20,254</t>
  </si>
  <si>
    <t>125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</si>
  <si>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</si>
  <si>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</si>
  <si>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</si>
  <si>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</si>
  <si>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</si>
  <si>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</si>
  <si>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</si>
  <si>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</si>
  <si>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</si>
  <si>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</si>
  <si>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</si>
  <si>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</si>
  <si>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</si>
  <si>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</si>
  <si>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</si>
  <si>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</si>
  <si>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</si>
  <si>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</si>
  <si>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</si>
  <si>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</si>
  <si>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HT110 vč. tvarovek, dodávka a montáž</t>
  </si>
  <si>
    <t>1.05</t>
  </si>
  <si>
    <t>objímka instalační pevná dvoušroubová DN 110</t>
  </si>
  <si>
    <t>1.06</t>
  </si>
  <si>
    <t>Vyměření přípojek na potrubí vyvedení a upevnění odpadních výpustek DN 50</t>
  </si>
  <si>
    <t>1.07</t>
  </si>
  <si>
    <t>Vyměření přípojek na potrubí vyvedení a upevnění odpadních výpustek DN 110</t>
  </si>
  <si>
    <t>1.08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</si>
  <si>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</si>
  <si>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</si>
  <si>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</si>
  <si>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</si>
  <si>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</si>
  <si>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</si>
  <si>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</si>
  <si>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</si>
  <si>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</si>
  <si>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</si>
  <si>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</si>
  <si>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</si>
  <si>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</si>
  <si>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</si>
  <si>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</si>
  <si>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</si>
  <si>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</si>
  <si>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</si>
  <si>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</si>
  <si>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</si>
  <si>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</si>
  <si>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</si>
  <si>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600 mm, hloubka 450 mm</t>
  </si>
  <si>
    <t>3.03</t>
  </si>
  <si>
    <t>Sprchové vaničky litý mramor obdélníková 1100x800 mm</t>
  </si>
  <si>
    <t>3.04</t>
  </si>
  <si>
    <t>sprchové dveře jednokřídlé s pevným segmentem, pravé, skleněné tl. 6 mm dveře otvíravé jednokřídlové, na vaničku šířky 1200 mm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</si>
  <si>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</si>
  <si>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</si>
  <si>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</si>
  <si>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</si>
  <si>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</si>
  <si>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</si>
  <si>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</si>
  <si>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</si>
  <si>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</si>
  <si>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</si>
  <si>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</si>
  <si>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</si>
  <si>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</si>
  <si>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</si>
  <si>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</si>
  <si>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</si>
  <si>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</si>
  <si>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</si>
  <si>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</si>
  <si>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</si>
  <si>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</si>
  <si>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</si>
  <si>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</si>
  <si>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</si>
  <si>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</si>
  <si>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</si>
  <si>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</si>
  <si>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</si>
  <si>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</si>
  <si>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</si>
  <si>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</si>
  <si>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</si>
  <si>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</si>
  <si>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</si>
  <si>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100mm; samotížná</t>
  </si>
  <si>
    <t>1.09</t>
  </si>
  <si>
    <t>Montáž spiro potrubí průměru D 100 mm, vč. tvarovek</t>
  </si>
  <si>
    <t>1.10</t>
  </si>
  <si>
    <t>Spiro potrbí z pozinku D 100 mm</t>
  </si>
  <si>
    <t>1.11</t>
  </si>
  <si>
    <t>Montáž potrubí ohebného kruhového izolovaného minerální vatou zAl folie, průměru přes 100 do 200 mm</t>
  </si>
  <si>
    <t>1.12</t>
  </si>
  <si>
    <t>hadice ohebná z Al s tepelnou izolací 25mm, délka 10m D 100mm</t>
  </si>
  <si>
    <t>1.13</t>
  </si>
  <si>
    <t>Závěs kruhového potrubí pomocí objímky, kotvené do betonu průměru potrubí přes 100 do 200 mm</t>
  </si>
  <si>
    <t>1.14</t>
  </si>
  <si>
    <t>Protipožární ochrana vzduchotechnického potrubí prostup kruhového potrubí stěnou, průměru potrubí do 100 mm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</si>
  <si>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</si>
  <si>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</si>
  <si>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</si>
  <si>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</si>
  <si>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</si>
  <si>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</si>
  <si>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1.1</t>
  </si>
  <si>
    <t>Cu 15x1,0 vč. tvarovek, dodávka a montáž</t>
  </si>
  <si>
    <t>1.3</t>
  </si>
  <si>
    <t>Cu 28x1,5 vč. tvarovek, dodávka a montáž</t>
  </si>
  <si>
    <t xml:space="preserve">kotvení </t>
  </si>
  <si>
    <t>2.1</t>
  </si>
  <si>
    <t>objímka šroubová pro Cu 22x1,0 dodávka a montáž</t>
  </si>
  <si>
    <t>2.3</t>
  </si>
  <si>
    <t>objímka šroubová pro Cu 28x1,5 dodávka a montáž</t>
  </si>
  <si>
    <t>armatury a doplňky</t>
  </si>
  <si>
    <t>3.1</t>
  </si>
  <si>
    <t>KK DN15, dodávka a montáž</t>
  </si>
  <si>
    <t>Poznámka k položce:_x000D_
před sporákem</t>
  </si>
  <si>
    <t>3.3</t>
  </si>
  <si>
    <t>KK DN25, dodávka a montáž</t>
  </si>
  <si>
    <t>Poznámka k položce:_x000D_
před a za plynoměrem</t>
  </si>
  <si>
    <t>ostatní</t>
  </si>
  <si>
    <t>4.1</t>
  </si>
  <si>
    <t>žlutý nátěr potrubí</t>
  </si>
  <si>
    <t>4.2</t>
  </si>
  <si>
    <t>zkouška pevnosti</t>
  </si>
  <si>
    <t>kpl</t>
  </si>
  <si>
    <t>4.3</t>
  </si>
  <si>
    <t>zkouška těsnosti</t>
  </si>
  <si>
    <t>4.4</t>
  </si>
  <si>
    <t>zkouška provozuschopnosti</t>
  </si>
  <si>
    <t>EL - Elektroinstalace</t>
  </si>
  <si>
    <t>EL001</t>
  </si>
  <si>
    <t>Dvojnásobná zásuvka</t>
  </si>
  <si>
    <t>EL002</t>
  </si>
  <si>
    <t>El. vývod 3-fázový</t>
  </si>
  <si>
    <t>EL003</t>
  </si>
  <si>
    <t>Křížový vypínač</t>
  </si>
  <si>
    <t>EL004</t>
  </si>
  <si>
    <t>Střídavý vypínač</t>
  </si>
  <si>
    <t>EL005</t>
  </si>
  <si>
    <t>Sériový vypínač</t>
  </si>
  <si>
    <t>EL006</t>
  </si>
  <si>
    <t>Tlačítkový ovladač</t>
  </si>
  <si>
    <t>EL007</t>
  </si>
  <si>
    <t>Trojitá zásuvka</t>
  </si>
  <si>
    <t>EL008</t>
  </si>
  <si>
    <t>Vypínač</t>
  </si>
  <si>
    <t>EL009</t>
  </si>
  <si>
    <t>Zásuvka</t>
  </si>
  <si>
    <t>EL010</t>
  </si>
  <si>
    <t>Zásuvka STA</t>
  </si>
  <si>
    <t>EL011</t>
  </si>
  <si>
    <t>Zásuvka LAN</t>
  </si>
  <si>
    <t>EL012</t>
  </si>
  <si>
    <t>KU68</t>
  </si>
  <si>
    <t>EL013</t>
  </si>
  <si>
    <t>Objímka E27</t>
  </si>
  <si>
    <t>EL014</t>
  </si>
  <si>
    <t>Svítidlo B</t>
  </si>
  <si>
    <t>EL015</t>
  </si>
  <si>
    <t>domácí telefon - dle typu systému</t>
  </si>
  <si>
    <t>EL017</t>
  </si>
  <si>
    <t>požární čidlo</t>
  </si>
  <si>
    <t>EL018</t>
  </si>
  <si>
    <t>CYKY-J 5x2,5</t>
  </si>
  <si>
    <t>EL019</t>
  </si>
  <si>
    <t>CYKY-J 3x2,5</t>
  </si>
  <si>
    <t>EL020</t>
  </si>
  <si>
    <t>CYKY-J 3x1,5</t>
  </si>
  <si>
    <t>EL021</t>
  </si>
  <si>
    <t>CYKY-O 3x1,5</t>
  </si>
  <si>
    <t>EL022</t>
  </si>
  <si>
    <t>CY6žz</t>
  </si>
  <si>
    <t>EL023</t>
  </si>
  <si>
    <t>koax</t>
  </si>
  <si>
    <t>EL024</t>
  </si>
  <si>
    <t>UTP cat 6</t>
  </si>
  <si>
    <t>EL025</t>
  </si>
  <si>
    <t>rozvaděč R1</t>
  </si>
  <si>
    <t>EL026</t>
  </si>
  <si>
    <t>úprava RE</t>
  </si>
  <si>
    <t>hod</t>
  </si>
  <si>
    <t>EL027</t>
  </si>
  <si>
    <t>svorky Wago</t>
  </si>
  <si>
    <t>EL028</t>
  </si>
  <si>
    <t>trubka 2323</t>
  </si>
  <si>
    <t>EL038</t>
  </si>
  <si>
    <t>elektrické trubkové těleso s integrovaným regulátorem teploty, výkon min 0,6 kW dodávka a montáž</t>
  </si>
  <si>
    <t>1711546823</t>
  </si>
  <si>
    <t>EL029</t>
  </si>
  <si>
    <t>montážní práce</t>
  </si>
  <si>
    <t>EL030</t>
  </si>
  <si>
    <t>stavební přípomoce</t>
  </si>
  <si>
    <t>EL031</t>
  </si>
  <si>
    <t>PPV</t>
  </si>
  <si>
    <t>EL032</t>
  </si>
  <si>
    <t>doprava</t>
  </si>
  <si>
    <t>EL033</t>
  </si>
  <si>
    <t>přesun</t>
  </si>
  <si>
    <t>EL034</t>
  </si>
  <si>
    <t>dokumentace SPS</t>
  </si>
  <si>
    <t>EL035</t>
  </si>
  <si>
    <t>poplatky za hlavní jistič - distributor</t>
  </si>
  <si>
    <t>EL036</t>
  </si>
  <si>
    <t>přípomoc reviznímu technikovi</t>
  </si>
  <si>
    <t>EL037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</si>
  <si>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</si>
  <si>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</si>
  <si>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</si>
  <si>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</si>
  <si>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</si>
  <si>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</si>
  <si>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</si>
  <si>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</si>
  <si>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</si>
  <si>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011002000</t>
  </si>
  <si>
    <t>Průzkumné práce</t>
  </si>
  <si>
    <t>Kč</t>
  </si>
  <si>
    <t>1024</t>
  </si>
  <si>
    <t>1075672951</t>
  </si>
  <si>
    <t>https://podminky.urs.cz/item/CS_URS_2024_01/011002000</t>
  </si>
  <si>
    <t>013254000</t>
  </si>
  <si>
    <t>Dokumentace skutečného provedení stavby</t>
  </si>
  <si>
    <t>1291792699</t>
  </si>
  <si>
    <t>https://podminky.urs.cz/item/CS_URS_2024_01/013254000</t>
  </si>
  <si>
    <t>VRN3</t>
  </si>
  <si>
    <t>Zařízení staveniště</t>
  </si>
  <si>
    <t>030001000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</si>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</sst>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44" fontId="53" fillId="0" borderId="0" applyFon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0" fontId="22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22" fillId="0" borderId="23" xfId="0" applyFont="1" applyBorder="1" applyAlignment="1">
      <alignment horizontal="center" vertical="center" wrapText="1"/>
    </xf>
    <xf numFmtId="4" fontId="23" fillId="0" borderId="32" xfId="0" applyNumberFormat="1" applyFont="1" applyBorder="1"/>
    <xf numFmtId="0" fontId="8" fillId="0" borderId="33" xfId="0" applyFont="1" applyBorder="1"/>
    <xf numFmtId="0" fontId="22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2" fillId="0" borderId="34" xfId="0" applyFont="1" applyBorder="1" applyAlignment="1">
      <alignment horizontal="left" vertical="center"/>
    </xf>
    <xf numFmtId="0" fontId="21" fillId="4" borderId="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4" fillId="0" borderId="1" xfId="0" applyFont="1" applyBorder="1" applyAlignment="1">
      <alignment vertical="center"/>
    </xf>
    <xf numFmtId="4" fontId="55" fillId="0" borderId="1" xfId="0" applyNumberFormat="1" applyFont="1" applyBorder="1" applyAlignment="1">
      <alignment vertical="center"/>
    </xf>
    <xf numFmtId="168" fontId="54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4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612121100" TargetMode="External"/><Relationship Id="rId18" Type="http://schemas.openxmlformats.org/officeDocument/2006/relationships/hyperlink" Target="https://podminky.urs.cz/item/CS_URS_2024_01/612321141" TargetMode="External"/><Relationship Id="rId26" Type="http://schemas.openxmlformats.org/officeDocument/2006/relationships/hyperlink" Target="https://podminky.urs.cz/item/CS_URS_2024_01/973031813" TargetMode="External"/><Relationship Id="rId39" Type="http://schemas.openxmlformats.org/officeDocument/2006/relationships/hyperlink" Target="https://podminky.urs.cz/item/CS_URS_2024_01/997013211" TargetMode="External"/><Relationship Id="rId21" Type="http://schemas.openxmlformats.org/officeDocument/2006/relationships/hyperlink" Target="https://podminky.urs.cz/item/CS_URS_2024_01/642942611" TargetMode="External"/><Relationship Id="rId34" Type="http://schemas.openxmlformats.org/officeDocument/2006/relationships/hyperlink" Target="https://podminky.urs.cz/item/CS_URS_2024_01/978011141" TargetMode="External"/><Relationship Id="rId42" Type="http://schemas.openxmlformats.org/officeDocument/2006/relationships/hyperlink" Target="https://podminky.urs.cz/item/CS_URS_2024_01/997013603" TargetMode="External"/><Relationship Id="rId47" Type="http://schemas.openxmlformats.org/officeDocument/2006/relationships/hyperlink" Target="https://podminky.urs.cz/item/CS_URS_2024_01/725840850" TargetMode="External"/><Relationship Id="rId50" Type="http://schemas.openxmlformats.org/officeDocument/2006/relationships/hyperlink" Target="https://podminky.urs.cz/item/CS_URS_2024_01/763131511" TargetMode="External"/><Relationship Id="rId55" Type="http://schemas.openxmlformats.org/officeDocument/2006/relationships/hyperlink" Target="https://podminky.urs.cz/item/CS_URS_2024_01/998766311" TargetMode="External"/><Relationship Id="rId63" Type="http://schemas.openxmlformats.org/officeDocument/2006/relationships/hyperlink" Target="https://podminky.urs.cz/item/CS_URS_2024_01/771591241" TargetMode="External"/><Relationship Id="rId68" Type="http://schemas.openxmlformats.org/officeDocument/2006/relationships/hyperlink" Target="https://podminky.urs.cz/item/CS_URS_2024_01/776121112" TargetMode="External"/><Relationship Id="rId76" Type="http://schemas.openxmlformats.org/officeDocument/2006/relationships/hyperlink" Target="https://podminky.urs.cz/item/CS_URS_2024_01/781492211" TargetMode="External"/><Relationship Id="rId84" Type="http://schemas.openxmlformats.org/officeDocument/2006/relationships/hyperlink" Target="https://podminky.urs.cz/item/CS_URS_2024_01/783314203" TargetMode="External"/><Relationship Id="rId89" Type="http://schemas.openxmlformats.org/officeDocument/2006/relationships/hyperlink" Target="https://podminky.urs.cz/item/CS_URS_2024_01/783601325" TargetMode="External"/><Relationship Id="rId7" Type="http://schemas.openxmlformats.org/officeDocument/2006/relationships/hyperlink" Target="https://podminky.urs.cz/item/CS_URS_2024_01/619991001" TargetMode="External"/><Relationship Id="rId71" Type="http://schemas.openxmlformats.org/officeDocument/2006/relationships/hyperlink" Target="https://podminky.urs.cz/item/CS_URS_2024_01/776421111" TargetMode="External"/><Relationship Id="rId92" Type="http://schemas.openxmlformats.org/officeDocument/2006/relationships/hyperlink" Target="https://podminky.urs.cz/item/CS_URS_2024_01/784121001" TargetMode="External"/><Relationship Id="rId2" Type="http://schemas.openxmlformats.org/officeDocument/2006/relationships/hyperlink" Target="https://podminky.urs.cz/item/CS_URS_2024_01/317168015" TargetMode="External"/><Relationship Id="rId16" Type="http://schemas.openxmlformats.org/officeDocument/2006/relationships/hyperlink" Target="https://podminky.urs.cz/item/CS_URS_2024_01/612131101" TargetMode="External"/><Relationship Id="rId29" Type="http://schemas.openxmlformats.org/officeDocument/2006/relationships/hyperlink" Target="https://podminky.urs.cz/item/CS_URS_2024_01/974031142" TargetMode="External"/><Relationship Id="rId11" Type="http://schemas.openxmlformats.org/officeDocument/2006/relationships/hyperlink" Target="https://podminky.urs.cz/item/CS_URS_2024_01/611131121" TargetMode="External"/><Relationship Id="rId24" Type="http://schemas.openxmlformats.org/officeDocument/2006/relationships/hyperlink" Target="https://podminky.urs.cz/item/CS_URS_2024_01/949101111" TargetMode="External"/><Relationship Id="rId32" Type="http://schemas.openxmlformats.org/officeDocument/2006/relationships/hyperlink" Target="https://podminky.urs.cz/item/CS_URS_2024_01/965081213" TargetMode="External"/><Relationship Id="rId37" Type="http://schemas.openxmlformats.org/officeDocument/2006/relationships/hyperlink" Target="https://podminky.urs.cz/item/CS_URS_2024_01/468101323" TargetMode="External"/><Relationship Id="rId40" Type="http://schemas.openxmlformats.org/officeDocument/2006/relationships/hyperlink" Target="https://podminky.urs.cz/item/CS_URS_2024_01/997013501" TargetMode="External"/><Relationship Id="rId45" Type="http://schemas.openxmlformats.org/officeDocument/2006/relationships/hyperlink" Target="https://podminky.urs.cz/item/CS_URS_2024_01/998018001" TargetMode="External"/><Relationship Id="rId53" Type="http://schemas.openxmlformats.org/officeDocument/2006/relationships/hyperlink" Target="https://podminky.urs.cz/item/CS_URS_2024_01/998763511" TargetMode="External"/><Relationship Id="rId58" Type="http://schemas.openxmlformats.org/officeDocument/2006/relationships/hyperlink" Target="https://podminky.urs.cz/item/CS_URS_2024_01/771121011" TargetMode="External"/><Relationship Id="rId66" Type="http://schemas.openxmlformats.org/officeDocument/2006/relationships/hyperlink" Target="https://podminky.urs.cz/item/CS_URS_2024_01/776201814" TargetMode="External"/><Relationship Id="rId74" Type="http://schemas.openxmlformats.org/officeDocument/2006/relationships/hyperlink" Target="https://podminky.urs.cz/item/CS_URS_2024_01/781121011" TargetMode="External"/><Relationship Id="rId79" Type="http://schemas.openxmlformats.org/officeDocument/2006/relationships/hyperlink" Target="https://podminky.urs.cz/item/CS_URS_2024_01/781131242" TargetMode="External"/><Relationship Id="rId87" Type="http://schemas.openxmlformats.org/officeDocument/2006/relationships/hyperlink" Target="https://podminky.urs.cz/item/CS_URS_2024_01/783606813" TargetMode="External"/><Relationship Id="rId5" Type="http://schemas.openxmlformats.org/officeDocument/2006/relationships/hyperlink" Target="https://podminky.urs.cz/item/CS_URS_2024_01/346272236" TargetMode="External"/><Relationship Id="rId61" Type="http://schemas.openxmlformats.org/officeDocument/2006/relationships/hyperlink" Target="https://podminky.urs.cz/item/CS_URS_2024_01/771591115" TargetMode="External"/><Relationship Id="rId82" Type="http://schemas.openxmlformats.org/officeDocument/2006/relationships/hyperlink" Target="https://podminky.urs.cz/item/CS_URS_2024_01/783306801" TargetMode="External"/><Relationship Id="rId90" Type="http://schemas.openxmlformats.org/officeDocument/2006/relationships/hyperlink" Target="https://podminky.urs.cz/item/CS_URS_2024_01/783614111" TargetMode="External"/><Relationship Id="rId95" Type="http://schemas.openxmlformats.org/officeDocument/2006/relationships/hyperlink" Target="https://podminky.urs.cz/item/CS_URS_2024_01/784211101" TargetMode="External"/><Relationship Id="rId19" Type="http://schemas.openxmlformats.org/officeDocument/2006/relationships/hyperlink" Target="https://podminky.urs.cz/item/CS_URS_2024_01/612321191" TargetMode="External"/><Relationship Id="rId14" Type="http://schemas.openxmlformats.org/officeDocument/2006/relationships/hyperlink" Target="https://podminky.urs.cz/item/CS_URS_2024_01/612135101" TargetMode="External"/><Relationship Id="rId22" Type="http://schemas.openxmlformats.org/officeDocument/2006/relationships/hyperlink" Target="https://podminky.urs.cz/item/CS_URS_2024_01/642944121" TargetMode="External"/><Relationship Id="rId27" Type="http://schemas.openxmlformats.org/officeDocument/2006/relationships/hyperlink" Target="https://podminky.urs.cz/item/CS_URS_2024_01/974031664" TargetMode="External"/><Relationship Id="rId30" Type="http://schemas.openxmlformats.org/officeDocument/2006/relationships/hyperlink" Target="https://podminky.urs.cz/item/CS_URS_2024_01/977332112" TargetMode="External"/><Relationship Id="rId35" Type="http://schemas.openxmlformats.org/officeDocument/2006/relationships/hyperlink" Target="https://podminky.urs.cz/item/CS_URS_2024_01/978013141" TargetMode="External"/><Relationship Id="rId43" Type="http://schemas.openxmlformats.org/officeDocument/2006/relationships/hyperlink" Target="https://podminky.urs.cz/item/CS_URS_2024_01/997013607" TargetMode="External"/><Relationship Id="rId48" Type="http://schemas.openxmlformats.org/officeDocument/2006/relationships/hyperlink" Target="https://podminky.urs.cz/item/CS_URS_2024_01/735127110" TargetMode="External"/><Relationship Id="rId56" Type="http://schemas.openxmlformats.org/officeDocument/2006/relationships/hyperlink" Target="https://podminky.urs.cz/item/CS_URS_2024_01/767646411" TargetMode="External"/><Relationship Id="rId64" Type="http://schemas.openxmlformats.org/officeDocument/2006/relationships/hyperlink" Target="https://podminky.urs.cz/item/CS_URS_2024_01/771591264" TargetMode="External"/><Relationship Id="rId69" Type="http://schemas.openxmlformats.org/officeDocument/2006/relationships/hyperlink" Target="https://podminky.urs.cz/item/CS_URS_2024_01/776141111" TargetMode="External"/><Relationship Id="rId77" Type="http://schemas.openxmlformats.org/officeDocument/2006/relationships/hyperlink" Target="https://podminky.urs.cz/item/CS_URS_2024_01/781495115" TargetMode="External"/><Relationship Id="rId8" Type="http://schemas.openxmlformats.org/officeDocument/2006/relationships/hyperlink" Target="https://podminky.urs.cz/item/CS_URS_2024_01/619996127" TargetMode="External"/><Relationship Id="rId51" Type="http://schemas.openxmlformats.org/officeDocument/2006/relationships/hyperlink" Target="https://podminky.urs.cz/item/CS_URS_2024_01/763131551" TargetMode="External"/><Relationship Id="rId72" Type="http://schemas.openxmlformats.org/officeDocument/2006/relationships/hyperlink" Target="https://podminky.urs.cz/item/CS_URS_2024_01/776421311" TargetMode="External"/><Relationship Id="rId80" Type="http://schemas.openxmlformats.org/officeDocument/2006/relationships/hyperlink" Target="https://podminky.urs.cz/item/CS_URS_2024_01/781131241" TargetMode="External"/><Relationship Id="rId85" Type="http://schemas.openxmlformats.org/officeDocument/2006/relationships/hyperlink" Target="https://podminky.urs.cz/item/CS_URS_2024_01/783315103" TargetMode="External"/><Relationship Id="rId93" Type="http://schemas.openxmlformats.org/officeDocument/2006/relationships/hyperlink" Target="https://podminky.urs.cz/item/CS_URS_2024_01/784121011" TargetMode="External"/><Relationship Id="rId3" Type="http://schemas.openxmlformats.org/officeDocument/2006/relationships/hyperlink" Target="https://podminky.urs.cz/item/CS_URS_2024_01/342244201" TargetMode="External"/><Relationship Id="rId12" Type="http://schemas.openxmlformats.org/officeDocument/2006/relationships/hyperlink" Target="https://podminky.urs.cz/item/CS_URS_2024_01/611325417" TargetMode="External"/><Relationship Id="rId17" Type="http://schemas.openxmlformats.org/officeDocument/2006/relationships/hyperlink" Target="https://podminky.urs.cz/item/CS_URS_2024_01/612321121" TargetMode="External"/><Relationship Id="rId25" Type="http://schemas.openxmlformats.org/officeDocument/2006/relationships/hyperlink" Target="https://podminky.urs.cz/item/CS_URS_2024_01/962031132" TargetMode="External"/><Relationship Id="rId33" Type="http://schemas.openxmlformats.org/officeDocument/2006/relationships/hyperlink" Target="https://podminky.urs.cz/item/CS_URS_2024_01/978059541" TargetMode="External"/><Relationship Id="rId38" Type="http://schemas.openxmlformats.org/officeDocument/2006/relationships/hyperlink" Target="https://podminky.urs.cz/item/CS_URS_2024_01/952901111" TargetMode="External"/><Relationship Id="rId46" Type="http://schemas.openxmlformats.org/officeDocument/2006/relationships/hyperlink" Target="https://podminky.urs.cz/item/CS_URS_2024_01/725240812" TargetMode="External"/><Relationship Id="rId59" Type="http://schemas.openxmlformats.org/officeDocument/2006/relationships/hyperlink" Target="https://podminky.urs.cz/item/CS_URS_2024_01/771574414" TargetMode="External"/><Relationship Id="rId67" Type="http://schemas.openxmlformats.org/officeDocument/2006/relationships/hyperlink" Target="https://podminky.urs.cz/item/CS_URS_2024_01/776410811" TargetMode="External"/><Relationship Id="rId20" Type="http://schemas.openxmlformats.org/officeDocument/2006/relationships/hyperlink" Target="https://podminky.urs.cz/item/CS_URS_2024_01/612325417" TargetMode="External"/><Relationship Id="rId41" Type="http://schemas.openxmlformats.org/officeDocument/2006/relationships/hyperlink" Target="https://podminky.urs.cz/item/CS_URS_2024_01/997013509" TargetMode="External"/><Relationship Id="rId54" Type="http://schemas.openxmlformats.org/officeDocument/2006/relationships/hyperlink" Target="https://podminky.urs.cz/item/CS_URS_2024_01/766491851" TargetMode="External"/><Relationship Id="rId62" Type="http://schemas.openxmlformats.org/officeDocument/2006/relationships/hyperlink" Target="https://podminky.urs.cz/item/CS_URS_2024_01/771591112" TargetMode="External"/><Relationship Id="rId70" Type="http://schemas.openxmlformats.org/officeDocument/2006/relationships/hyperlink" Target="https://podminky.urs.cz/item/CS_URS_2024_01/776231111" TargetMode="External"/><Relationship Id="rId75" Type="http://schemas.openxmlformats.org/officeDocument/2006/relationships/hyperlink" Target="https://podminky.urs.cz/item/CS_URS_2024_01/781472214" TargetMode="External"/><Relationship Id="rId83" Type="http://schemas.openxmlformats.org/officeDocument/2006/relationships/hyperlink" Target="https://podminky.urs.cz/item/CS_URS_2024_01/783301311" TargetMode="External"/><Relationship Id="rId88" Type="http://schemas.openxmlformats.org/officeDocument/2006/relationships/hyperlink" Target="https://podminky.urs.cz/item/CS_URS_2024_01/783601421" TargetMode="External"/><Relationship Id="rId91" Type="http://schemas.openxmlformats.org/officeDocument/2006/relationships/hyperlink" Target="https://podminky.urs.cz/item/CS_URS_2024_01/783617117" TargetMode="External"/><Relationship Id="rId96" Type="http://schemas.openxmlformats.org/officeDocument/2006/relationships/drawing" Target="../drawings/drawing2.xml"/><Relationship Id="rId1" Type="http://schemas.openxmlformats.org/officeDocument/2006/relationships/hyperlink" Target="https://podminky.urs.cz/item/CS_URS_2024_01/317168011" TargetMode="External"/><Relationship Id="rId6" Type="http://schemas.openxmlformats.org/officeDocument/2006/relationships/hyperlink" Target="https://podminky.urs.cz/item/CS_URS_2024_01/346272256" TargetMode="External"/><Relationship Id="rId15" Type="http://schemas.openxmlformats.org/officeDocument/2006/relationships/hyperlink" Target="https://podminky.urs.cz/item/CS_URS_2024_01/612131121" TargetMode="External"/><Relationship Id="rId23" Type="http://schemas.openxmlformats.org/officeDocument/2006/relationships/hyperlink" Target="https://podminky.urs.cz/item/CS_URS_2024_01/631312141" TargetMode="External"/><Relationship Id="rId28" Type="http://schemas.openxmlformats.org/officeDocument/2006/relationships/hyperlink" Target="https://podminky.urs.cz/item/CS_URS_2024_01/973031324" TargetMode="External"/><Relationship Id="rId36" Type="http://schemas.openxmlformats.org/officeDocument/2006/relationships/hyperlink" Target="https://podminky.urs.cz/item/CS_URS_2024_01/968072455" TargetMode="External"/><Relationship Id="rId49" Type="http://schemas.openxmlformats.org/officeDocument/2006/relationships/hyperlink" Target="https://podminky.urs.cz/item/CS_URS_2024_01/763131831" TargetMode="External"/><Relationship Id="rId57" Type="http://schemas.openxmlformats.org/officeDocument/2006/relationships/hyperlink" Target="https://podminky.urs.cz/item/CS_URS_2024_01/998767311" TargetMode="External"/><Relationship Id="rId10" Type="http://schemas.openxmlformats.org/officeDocument/2006/relationships/hyperlink" Target="https://podminky.urs.cz/item/CS_URS_2024_01/633811111" TargetMode="External"/><Relationship Id="rId31" Type="http://schemas.openxmlformats.org/officeDocument/2006/relationships/hyperlink" Target="https://podminky.urs.cz/item/CS_URS_2024_01/971033231" TargetMode="External"/><Relationship Id="rId44" Type="http://schemas.openxmlformats.org/officeDocument/2006/relationships/hyperlink" Target="https://podminky.urs.cz/item/CS_URS_2024_01/997013631" TargetMode="External"/><Relationship Id="rId52" Type="http://schemas.openxmlformats.org/officeDocument/2006/relationships/hyperlink" Target="https://podminky.urs.cz/item/CS_URS_2024_01/763172355" TargetMode="External"/><Relationship Id="rId60" Type="http://schemas.openxmlformats.org/officeDocument/2006/relationships/hyperlink" Target="https://podminky.urs.cz/item/CS_URS_2024_01/771577211" TargetMode="External"/><Relationship Id="rId65" Type="http://schemas.openxmlformats.org/officeDocument/2006/relationships/hyperlink" Target="https://podminky.urs.cz/item/CS_URS_2024_01/998771311" TargetMode="External"/><Relationship Id="rId73" Type="http://schemas.openxmlformats.org/officeDocument/2006/relationships/hyperlink" Target="https://podminky.urs.cz/item/CS_URS_2024_01/998776311" TargetMode="External"/><Relationship Id="rId78" Type="http://schemas.openxmlformats.org/officeDocument/2006/relationships/hyperlink" Target="https://podminky.urs.cz/item/CS_URS_2024_01/781131112" TargetMode="External"/><Relationship Id="rId81" Type="http://schemas.openxmlformats.org/officeDocument/2006/relationships/hyperlink" Target="https://podminky.urs.cz/item/CS_URS_2024_01/998781311" TargetMode="External"/><Relationship Id="rId86" Type="http://schemas.openxmlformats.org/officeDocument/2006/relationships/hyperlink" Target="https://podminky.urs.cz/item/CS_URS_2024_01/783317105" TargetMode="External"/><Relationship Id="rId94" Type="http://schemas.openxmlformats.org/officeDocument/2006/relationships/hyperlink" Target="https://podminky.urs.cz/item/CS_URS_2024_01/784181101" TargetMode="External"/><Relationship Id="rId4" Type="http://schemas.openxmlformats.org/officeDocument/2006/relationships/hyperlink" Target="https://podminky.urs.cz/item/CS_URS_2024_01/342244211" TargetMode="External"/><Relationship Id="rId9" Type="http://schemas.openxmlformats.org/officeDocument/2006/relationships/hyperlink" Target="https://podminky.urs.cz/item/CS_URS_2024_01/6299910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73002000" TargetMode="External"/><Relationship Id="rId3" Type="http://schemas.openxmlformats.org/officeDocument/2006/relationships/hyperlink" Target="https://podminky.urs.cz/item/CS_URS_2024_01/030001000" TargetMode="External"/><Relationship Id="rId7" Type="http://schemas.openxmlformats.org/officeDocument/2006/relationships/hyperlink" Target="https://podminky.urs.cz/item/CS_URS_2024_01/071002000" TargetMode="External"/><Relationship Id="rId2" Type="http://schemas.openxmlformats.org/officeDocument/2006/relationships/hyperlink" Target="https://podminky.urs.cz/item/CS_URS_2024_01/013254000" TargetMode="External"/><Relationship Id="rId1" Type="http://schemas.openxmlformats.org/officeDocument/2006/relationships/hyperlink" Target="https://podminky.urs.cz/item/CS_URS_2024_01/011002000" TargetMode="External"/><Relationship Id="rId6" Type="http://schemas.openxmlformats.org/officeDocument/2006/relationships/hyperlink" Target="https://podminky.urs.cz/item/CS_URS_2024_01/062002000" TargetMode="External"/><Relationship Id="rId5" Type="http://schemas.openxmlformats.org/officeDocument/2006/relationships/hyperlink" Target="https://podminky.urs.cz/item/CS_URS_2024_01/045002000" TargetMode="External"/><Relationship Id="rId4" Type="http://schemas.openxmlformats.org/officeDocument/2006/relationships/hyperlink" Target="https://podminky.urs.cz/item/CS_URS_2024_01/031303000" TargetMode="External"/><Relationship Id="rId9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5"/>
  <sheetViews>
    <sheetView showGridLines="0" tabSelected="1" workbookViewId="0">
      <selection activeCell="BE44" sqref="BE44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20"/>
      <c r="BE5" s="288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20"/>
      <c r="BE6" s="289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9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9"/>
      <c r="BS8" s="17" t="s">
        <v>6</v>
      </c>
    </row>
    <row r="9" spans="1:74" ht="14.45" customHeight="1" x14ac:dyDescent="0.2">
      <c r="B9" s="20"/>
      <c r="AR9" s="20"/>
      <c r="BE9" s="289"/>
      <c r="BS9" s="17" t="s">
        <v>6</v>
      </c>
    </row>
    <row r="10" spans="1:74" ht="12" customHeight="1" x14ac:dyDescent="0.2">
      <c r="B10" s="20"/>
      <c r="D10" s="27" t="s">
        <v>25</v>
      </c>
      <c r="AK10" s="27" t="s">
        <v>26</v>
      </c>
      <c r="AN10" s="25" t="s">
        <v>27</v>
      </c>
      <c r="AR10" s="20"/>
      <c r="BE10" s="289"/>
      <c r="BS10" s="17" t="s">
        <v>6</v>
      </c>
    </row>
    <row r="11" spans="1:74" ht="18.399999999999999" customHeight="1" x14ac:dyDescent="0.2">
      <c r="B11" s="20"/>
      <c r="E11" s="25" t="s">
        <v>28</v>
      </c>
      <c r="AK11" s="27" t="s">
        <v>29</v>
      </c>
      <c r="AN11" s="25" t="s">
        <v>30</v>
      </c>
      <c r="AR11" s="20"/>
      <c r="BE11" s="289"/>
      <c r="BS11" s="17" t="s">
        <v>6</v>
      </c>
    </row>
    <row r="12" spans="1:74" ht="6.95" customHeight="1" x14ac:dyDescent="0.2">
      <c r="B12" s="20"/>
      <c r="AR12" s="20"/>
      <c r="BE12" s="289"/>
      <c r="BS12" s="17" t="s">
        <v>6</v>
      </c>
    </row>
    <row r="13" spans="1:74" ht="12" customHeight="1" x14ac:dyDescent="0.2">
      <c r="B13" s="20"/>
      <c r="D13" s="27" t="s">
        <v>31</v>
      </c>
      <c r="AK13" s="27" t="s">
        <v>26</v>
      </c>
      <c r="AN13" s="29" t="s">
        <v>32</v>
      </c>
      <c r="AR13" s="20"/>
      <c r="BE13" s="289"/>
      <c r="BS13" s="17" t="s">
        <v>6</v>
      </c>
    </row>
    <row r="14" spans="1:74" ht="12.75" x14ac:dyDescent="0.2">
      <c r="B14" s="20"/>
      <c r="E14" s="294" t="s">
        <v>32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29</v>
      </c>
      <c r="AN14" s="29" t="s">
        <v>32</v>
      </c>
      <c r="AR14" s="20"/>
      <c r="BE14" s="289"/>
      <c r="BS14" s="17" t="s">
        <v>6</v>
      </c>
    </row>
    <row r="15" spans="1:74" ht="6.95" customHeight="1" x14ac:dyDescent="0.2">
      <c r="B15" s="20"/>
      <c r="AR15" s="20"/>
      <c r="BE15" s="289"/>
      <c r="BS15" s="17" t="s">
        <v>4</v>
      </c>
    </row>
    <row r="16" spans="1:74" ht="12" customHeight="1" x14ac:dyDescent="0.2">
      <c r="B16" s="20"/>
      <c r="D16" s="27" t="s">
        <v>33</v>
      </c>
      <c r="AK16" s="27" t="s">
        <v>26</v>
      </c>
      <c r="AN16" s="25" t="s">
        <v>34</v>
      </c>
      <c r="AR16" s="20"/>
      <c r="BE16" s="289"/>
      <c r="BS16" s="17" t="s">
        <v>4</v>
      </c>
    </row>
    <row r="17" spans="2:71" ht="18.399999999999999" customHeight="1" x14ac:dyDescent="0.2">
      <c r="B17" s="20"/>
      <c r="E17" s="25" t="s">
        <v>35</v>
      </c>
      <c r="AK17" s="27" t="s">
        <v>29</v>
      </c>
      <c r="AN17" s="25" t="s">
        <v>19</v>
      </c>
      <c r="AR17" s="20"/>
      <c r="BE17" s="289"/>
      <c r="BS17" s="17" t="s">
        <v>36</v>
      </c>
    </row>
    <row r="18" spans="2:71" ht="6.95" customHeight="1" x14ac:dyDescent="0.2">
      <c r="B18" s="20"/>
      <c r="AR18" s="20"/>
      <c r="BE18" s="289"/>
      <c r="BS18" s="17" t="s">
        <v>6</v>
      </c>
    </row>
    <row r="19" spans="2:71" ht="12" customHeight="1" x14ac:dyDescent="0.2">
      <c r="B19" s="20"/>
      <c r="D19" s="27" t="s">
        <v>37</v>
      </c>
      <c r="AK19" s="27" t="s">
        <v>26</v>
      </c>
      <c r="AN19" s="25" t="s">
        <v>19</v>
      </c>
      <c r="AR19" s="20"/>
      <c r="BE19" s="289"/>
      <c r="BS19" s="17" t="s">
        <v>6</v>
      </c>
    </row>
    <row r="20" spans="2:71" ht="18.399999999999999" customHeight="1" x14ac:dyDescent="0.2">
      <c r="B20" s="20"/>
      <c r="E20" s="25" t="s">
        <v>38</v>
      </c>
      <c r="AK20" s="27" t="s">
        <v>29</v>
      </c>
      <c r="AN20" s="25" t="s">
        <v>19</v>
      </c>
      <c r="AR20" s="20"/>
      <c r="BE20" s="289"/>
      <c r="BS20" s="17" t="s">
        <v>4</v>
      </c>
    </row>
    <row r="21" spans="2:71" ht="6.95" customHeight="1" x14ac:dyDescent="0.2">
      <c r="B21" s="20"/>
      <c r="AR21" s="20"/>
      <c r="BE21" s="289"/>
    </row>
    <row r="22" spans="2:71" ht="12" customHeight="1" x14ac:dyDescent="0.2">
      <c r="B22" s="20"/>
      <c r="D22" s="27" t="s">
        <v>39</v>
      </c>
      <c r="AR22" s="20"/>
      <c r="BE22" s="289"/>
    </row>
    <row r="23" spans="2:71" ht="47.25" customHeight="1" x14ac:dyDescent="0.2">
      <c r="B23" s="20"/>
      <c r="E23" s="296" t="s">
        <v>40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0"/>
      <c r="BE23" s="289"/>
    </row>
    <row r="24" spans="2:71" ht="6.95" customHeight="1" x14ac:dyDescent="0.2">
      <c r="B24" s="20"/>
      <c r="AR24" s="20"/>
      <c r="BE24" s="289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9"/>
    </row>
    <row r="26" spans="2:71" s="1" customFormat="1" ht="25.9" customHeight="1" x14ac:dyDescent="0.2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7">
        <f>ROUND(AG56,2)</f>
        <v>0</v>
      </c>
      <c r="AL26" s="298"/>
      <c r="AM26" s="298"/>
      <c r="AN26" s="298"/>
      <c r="AO26" s="298"/>
      <c r="AR26" s="32"/>
      <c r="BE26" s="289"/>
    </row>
    <row r="27" spans="2:71" s="1" customFormat="1" ht="15" customHeight="1" x14ac:dyDescent="0.2">
      <c r="B27" s="32"/>
      <c r="D27" s="330"/>
      <c r="E27" s="332" t="s">
        <v>1405</v>
      </c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2"/>
      <c r="R27" s="332"/>
      <c r="S27" s="332"/>
      <c r="T27" s="332"/>
      <c r="U27" s="332"/>
      <c r="V27" s="332"/>
      <c r="W27" s="332"/>
      <c r="X27" s="332"/>
      <c r="Y27" s="332"/>
      <c r="Z27" s="332"/>
      <c r="AA27" s="332"/>
      <c r="AB27" s="332"/>
      <c r="AC27" s="332"/>
      <c r="AD27" s="332"/>
      <c r="AE27" s="332"/>
      <c r="AF27" s="332"/>
      <c r="AG27" s="332"/>
      <c r="AH27" s="332"/>
      <c r="AI27" s="332"/>
      <c r="AJ27" s="332"/>
      <c r="AK27" s="333"/>
      <c r="AL27" s="332"/>
      <c r="AM27" s="332"/>
      <c r="AN27" s="334">
        <f>AQ56</f>
        <v>0</v>
      </c>
      <c r="AO27" s="335"/>
      <c r="AR27" s="32"/>
      <c r="BE27" s="289"/>
    </row>
    <row r="28" spans="2:71" s="1" customFormat="1" ht="11.25" customHeight="1" x14ac:dyDescent="0.2">
      <c r="B28" s="32"/>
      <c r="D28" s="330"/>
      <c r="E28" s="332" t="s">
        <v>1406</v>
      </c>
      <c r="F28" s="332"/>
      <c r="G28" s="332"/>
      <c r="H28" s="332"/>
      <c r="I28" s="332"/>
      <c r="J28" s="332"/>
      <c r="K28" s="332"/>
      <c r="L28" s="332"/>
      <c r="M28" s="332"/>
      <c r="N28" s="332"/>
      <c r="O28" s="332"/>
      <c r="P28" s="332"/>
      <c r="Q28" s="332"/>
      <c r="R28" s="332"/>
      <c r="S28" s="332"/>
      <c r="T28" s="332"/>
      <c r="U28" s="332"/>
      <c r="V28" s="332"/>
      <c r="W28" s="332"/>
      <c r="X28" s="332"/>
      <c r="Y28" s="332"/>
      <c r="Z28" s="332"/>
      <c r="AA28" s="332"/>
      <c r="AB28" s="332"/>
      <c r="AC28" s="332"/>
      <c r="AD28" s="332"/>
      <c r="AE28" s="332"/>
      <c r="AF28" s="332"/>
      <c r="AG28" s="332"/>
      <c r="AH28" s="332"/>
      <c r="AI28" s="332"/>
      <c r="AJ28" s="332"/>
      <c r="AK28" s="333"/>
      <c r="AL28" s="332"/>
      <c r="AM28" s="332"/>
      <c r="AN28" s="336">
        <f>AK26-AN27</f>
        <v>0</v>
      </c>
      <c r="AO28" s="331"/>
      <c r="AR28" s="32"/>
      <c r="BE28" s="289"/>
    </row>
    <row r="29" spans="2:71" s="1" customFormat="1" ht="6.95" customHeight="1" x14ac:dyDescent="0.2">
      <c r="B29" s="32"/>
      <c r="AR29" s="32"/>
      <c r="BE29" s="289"/>
    </row>
    <row r="30" spans="2:71" s="1" customFormat="1" ht="12.75" x14ac:dyDescent="0.2">
      <c r="B30" s="32"/>
      <c r="L30" s="299" t="s">
        <v>42</v>
      </c>
      <c r="M30" s="299"/>
      <c r="N30" s="299"/>
      <c r="O30" s="299"/>
      <c r="P30" s="299"/>
      <c r="W30" s="299" t="s">
        <v>43</v>
      </c>
      <c r="X30" s="299"/>
      <c r="Y30" s="299"/>
      <c r="Z30" s="299"/>
      <c r="AA30" s="299"/>
      <c r="AB30" s="299"/>
      <c r="AC30" s="299"/>
      <c r="AD30" s="299"/>
      <c r="AE30" s="299"/>
      <c r="AK30" s="299" t="s">
        <v>44</v>
      </c>
      <c r="AL30" s="299"/>
      <c r="AM30" s="299"/>
      <c r="AN30" s="299"/>
      <c r="AO30" s="299"/>
      <c r="AR30" s="32"/>
      <c r="BE30" s="289"/>
    </row>
    <row r="31" spans="2:71" s="2" customFormat="1" ht="14.45" customHeight="1" x14ac:dyDescent="0.2">
      <c r="B31" s="36"/>
      <c r="D31" s="27" t="s">
        <v>45</v>
      </c>
      <c r="F31" s="27" t="s">
        <v>46</v>
      </c>
      <c r="L31" s="302">
        <v>0.21</v>
      </c>
      <c r="M31" s="301"/>
      <c r="N31" s="301"/>
      <c r="O31" s="301"/>
      <c r="P31" s="301"/>
      <c r="W31" s="300">
        <f>ROUND(AZ56, 2)</f>
        <v>0</v>
      </c>
      <c r="X31" s="301"/>
      <c r="Y31" s="301"/>
      <c r="Z31" s="301"/>
      <c r="AA31" s="301"/>
      <c r="AB31" s="301"/>
      <c r="AC31" s="301"/>
      <c r="AD31" s="301"/>
      <c r="AE31" s="301"/>
      <c r="AK31" s="300">
        <f>ROUND(AV56, 2)</f>
        <v>0</v>
      </c>
      <c r="AL31" s="301"/>
      <c r="AM31" s="301"/>
      <c r="AN31" s="301"/>
      <c r="AO31" s="301"/>
      <c r="AR31" s="36"/>
      <c r="BE31" s="290"/>
    </row>
    <row r="32" spans="2:71" s="2" customFormat="1" ht="14.45" customHeight="1" x14ac:dyDescent="0.2">
      <c r="B32" s="36"/>
      <c r="F32" s="27" t="s">
        <v>47</v>
      </c>
      <c r="L32" s="302">
        <v>0.12</v>
      </c>
      <c r="M32" s="301"/>
      <c r="N32" s="301"/>
      <c r="O32" s="301"/>
      <c r="P32" s="301"/>
      <c r="W32" s="300">
        <f>ROUND(BA56, 2)</f>
        <v>0</v>
      </c>
      <c r="X32" s="301"/>
      <c r="Y32" s="301"/>
      <c r="Z32" s="301"/>
      <c r="AA32" s="301"/>
      <c r="AB32" s="301"/>
      <c r="AC32" s="301"/>
      <c r="AD32" s="301"/>
      <c r="AE32" s="301"/>
      <c r="AK32" s="300">
        <f>ROUND(AW56, 2)</f>
        <v>0</v>
      </c>
      <c r="AL32" s="301"/>
      <c r="AM32" s="301"/>
      <c r="AN32" s="301"/>
      <c r="AO32" s="301"/>
      <c r="AR32" s="36"/>
      <c r="BE32" s="290"/>
    </row>
    <row r="33" spans="2:57" s="2" customFormat="1" ht="14.45" hidden="1" customHeight="1" x14ac:dyDescent="0.2">
      <c r="B33" s="36"/>
      <c r="F33" s="27" t="s">
        <v>48</v>
      </c>
      <c r="L33" s="302">
        <v>0.21</v>
      </c>
      <c r="M33" s="301"/>
      <c r="N33" s="301"/>
      <c r="O33" s="301"/>
      <c r="P33" s="301"/>
      <c r="W33" s="300">
        <f>ROUND(BB56, 2)</f>
        <v>0</v>
      </c>
      <c r="X33" s="301"/>
      <c r="Y33" s="301"/>
      <c r="Z33" s="301"/>
      <c r="AA33" s="301"/>
      <c r="AB33" s="301"/>
      <c r="AC33" s="301"/>
      <c r="AD33" s="301"/>
      <c r="AE33" s="301"/>
      <c r="AK33" s="300">
        <v>0</v>
      </c>
      <c r="AL33" s="301"/>
      <c r="AM33" s="301"/>
      <c r="AN33" s="301"/>
      <c r="AO33" s="301"/>
      <c r="AR33" s="36"/>
      <c r="BE33" s="290"/>
    </row>
    <row r="34" spans="2:57" s="2" customFormat="1" ht="14.45" hidden="1" customHeight="1" x14ac:dyDescent="0.2">
      <c r="B34" s="36"/>
      <c r="F34" s="27" t="s">
        <v>49</v>
      </c>
      <c r="L34" s="302">
        <v>0.12</v>
      </c>
      <c r="M34" s="301"/>
      <c r="N34" s="301"/>
      <c r="O34" s="301"/>
      <c r="P34" s="301"/>
      <c r="W34" s="300">
        <f>ROUND(BC56, 2)</f>
        <v>0</v>
      </c>
      <c r="X34" s="301"/>
      <c r="Y34" s="301"/>
      <c r="Z34" s="301"/>
      <c r="AA34" s="301"/>
      <c r="AB34" s="301"/>
      <c r="AC34" s="301"/>
      <c r="AD34" s="301"/>
      <c r="AE34" s="301"/>
      <c r="AK34" s="300">
        <v>0</v>
      </c>
      <c r="AL34" s="301"/>
      <c r="AM34" s="301"/>
      <c r="AN34" s="301"/>
      <c r="AO34" s="301"/>
      <c r="AR34" s="36"/>
      <c r="BE34" s="290"/>
    </row>
    <row r="35" spans="2:57" s="2" customFormat="1" ht="14.45" hidden="1" customHeight="1" x14ac:dyDescent="0.2">
      <c r="B35" s="36"/>
      <c r="F35" s="27" t="s">
        <v>50</v>
      </c>
      <c r="L35" s="302">
        <v>0</v>
      </c>
      <c r="M35" s="301"/>
      <c r="N35" s="301"/>
      <c r="O35" s="301"/>
      <c r="P35" s="301"/>
      <c r="W35" s="300">
        <f>ROUND(BD56, 2)</f>
        <v>0</v>
      </c>
      <c r="X35" s="301"/>
      <c r="Y35" s="301"/>
      <c r="Z35" s="301"/>
      <c r="AA35" s="301"/>
      <c r="AB35" s="301"/>
      <c r="AC35" s="301"/>
      <c r="AD35" s="301"/>
      <c r="AE35" s="301"/>
      <c r="AK35" s="300">
        <v>0</v>
      </c>
      <c r="AL35" s="301"/>
      <c r="AM35" s="301"/>
      <c r="AN35" s="301"/>
      <c r="AO35" s="301"/>
      <c r="AR35" s="36"/>
    </row>
    <row r="36" spans="2:57" s="1" customFormat="1" ht="6.95" customHeight="1" x14ac:dyDescent="0.2">
      <c r="B36" s="32"/>
      <c r="AR36" s="32"/>
    </row>
    <row r="37" spans="2:57" s="1" customFormat="1" ht="25.9" customHeight="1" x14ac:dyDescent="0.2">
      <c r="B37" s="32"/>
      <c r="C37" s="37"/>
      <c r="D37" s="38" t="s">
        <v>51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0" t="s">
        <v>52</v>
      </c>
      <c r="U37" s="39"/>
      <c r="V37" s="39"/>
      <c r="W37" s="39"/>
      <c r="X37" s="306" t="s">
        <v>53</v>
      </c>
      <c r="Y37" s="304"/>
      <c r="Z37" s="304"/>
      <c r="AA37" s="304"/>
      <c r="AB37" s="304"/>
      <c r="AC37" s="39"/>
      <c r="AD37" s="39"/>
      <c r="AE37" s="39"/>
      <c r="AF37" s="39"/>
      <c r="AG37" s="39"/>
      <c r="AH37" s="39"/>
      <c r="AI37" s="39"/>
      <c r="AJ37" s="39"/>
      <c r="AK37" s="303">
        <f>SUM(AK26:AK35)</f>
        <v>0</v>
      </c>
      <c r="AL37" s="304"/>
      <c r="AM37" s="304"/>
      <c r="AN37" s="304"/>
      <c r="AO37" s="305"/>
      <c r="AP37" s="37"/>
      <c r="AQ37" s="37"/>
      <c r="AR37" s="32"/>
    </row>
    <row r="38" spans="2:57" s="1" customFormat="1" ht="6.95" customHeight="1" x14ac:dyDescent="0.2">
      <c r="B38" s="32"/>
      <c r="AR38" s="32"/>
    </row>
    <row r="39" spans="2:57" s="1" customFormat="1" ht="6.95" customHeight="1" x14ac:dyDescent="0.2"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32"/>
    </row>
    <row r="43" spans="2:57" s="1" customFormat="1" ht="6.95" customHeight="1" x14ac:dyDescent="0.2"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32"/>
    </row>
    <row r="44" spans="2:57" s="1" customFormat="1" ht="24.95" customHeight="1" x14ac:dyDescent="0.2">
      <c r="B44" s="32"/>
      <c r="C44" s="21" t="s">
        <v>54</v>
      </c>
      <c r="AR44" s="32"/>
    </row>
    <row r="45" spans="2:57" s="1" customFormat="1" ht="6.95" customHeight="1" x14ac:dyDescent="0.2">
      <c r="B45" s="32"/>
      <c r="AR45" s="32"/>
    </row>
    <row r="46" spans="2:57" s="3" customFormat="1" ht="12" customHeight="1" x14ac:dyDescent="0.2">
      <c r="B46" s="45"/>
      <c r="C46" s="27" t="s">
        <v>13</v>
      </c>
      <c r="L46" s="3" t="str">
        <f>K5</f>
        <v>2024_01_12</v>
      </c>
      <c r="AR46" s="45"/>
    </row>
    <row r="47" spans="2:57" s="4" customFormat="1" ht="36.950000000000003" customHeight="1" x14ac:dyDescent="0.2">
      <c r="B47" s="46"/>
      <c r="C47" s="47" t="s">
        <v>16</v>
      </c>
      <c r="L47" s="266" t="str">
        <f>K6</f>
        <v>Rekonstrukce bytových jednotek MČ Plzeňská 2076/174, 15000 Praha 5, b.j.č. 12</v>
      </c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R47" s="46"/>
    </row>
    <row r="48" spans="2:57" s="1" customFormat="1" ht="6.95" customHeight="1" x14ac:dyDescent="0.2">
      <c r="B48" s="32"/>
      <c r="AR48" s="32"/>
    </row>
    <row r="49" spans="1:91" s="1" customFormat="1" ht="12" customHeight="1" x14ac:dyDescent="0.2">
      <c r="B49" s="32"/>
      <c r="C49" s="27" t="s">
        <v>21</v>
      </c>
      <c r="L49" s="48" t="str">
        <f>IF(K8="","",K8)</f>
        <v xml:space="preserve"> Plzeňská 2076/174, 15000 Praha 5</v>
      </c>
      <c r="AI49" s="27" t="s">
        <v>23</v>
      </c>
      <c r="AM49" s="268" t="str">
        <f>IF(AN8= "","",AN8)</f>
        <v>11. 6. 2024</v>
      </c>
      <c r="AN49" s="268"/>
      <c r="AR49" s="32"/>
    </row>
    <row r="50" spans="1:91" s="1" customFormat="1" ht="6.95" customHeight="1" x14ac:dyDescent="0.2">
      <c r="B50" s="32"/>
      <c r="AR50" s="32"/>
    </row>
    <row r="51" spans="1:91" s="1" customFormat="1" ht="15.2" customHeight="1" x14ac:dyDescent="0.2">
      <c r="B51" s="32"/>
      <c r="C51" s="27" t="s">
        <v>25</v>
      </c>
      <c r="L51" s="3" t="str">
        <f>IF(E11= "","",E11)</f>
        <v>Městská část Praha 5</v>
      </c>
      <c r="AI51" s="27" t="s">
        <v>33</v>
      </c>
      <c r="AM51" s="273" t="str">
        <f>IF(E17="","",E17)</f>
        <v>Boa projekt s.r.o.</v>
      </c>
      <c r="AN51" s="274"/>
      <c r="AO51" s="274"/>
      <c r="AP51" s="274"/>
      <c r="AR51" s="32"/>
      <c r="AS51" s="269" t="s">
        <v>55</v>
      </c>
      <c r="AT51" s="270"/>
      <c r="AU51" s="50"/>
      <c r="AV51" s="50"/>
      <c r="AW51" s="50"/>
      <c r="AX51" s="50"/>
      <c r="AY51" s="50"/>
      <c r="AZ51" s="50"/>
      <c r="BA51" s="50"/>
      <c r="BB51" s="50"/>
      <c r="BC51" s="50"/>
      <c r="BD51" s="51"/>
    </row>
    <row r="52" spans="1:91" s="1" customFormat="1" ht="15.2" customHeight="1" x14ac:dyDescent="0.2">
      <c r="B52" s="32"/>
      <c r="C52" s="27" t="s">
        <v>31</v>
      </c>
      <c r="L52" s="3" t="str">
        <f>IF(E14= "Vyplň údaj","",E14)</f>
        <v/>
      </c>
      <c r="AI52" s="27" t="s">
        <v>37</v>
      </c>
      <c r="AM52" s="273" t="str">
        <f>IF(E20="","",E20)</f>
        <v xml:space="preserve"> </v>
      </c>
      <c r="AN52" s="274"/>
      <c r="AO52" s="274"/>
      <c r="AP52" s="274"/>
      <c r="AR52" s="32"/>
      <c r="AS52" s="271"/>
      <c r="AT52" s="272"/>
      <c r="BD52" s="53"/>
    </row>
    <row r="53" spans="1:91" s="1" customFormat="1" ht="10.9" customHeight="1" x14ac:dyDescent="0.2">
      <c r="B53" s="32"/>
      <c r="AR53" s="32"/>
      <c r="AS53" s="271"/>
      <c r="AT53" s="272"/>
      <c r="BD53" s="53"/>
    </row>
    <row r="54" spans="1:91" s="1" customFormat="1" ht="29.25" customHeight="1" x14ac:dyDescent="0.2">
      <c r="B54" s="32"/>
      <c r="C54" s="275" t="s">
        <v>56</v>
      </c>
      <c r="D54" s="276"/>
      <c r="E54" s="276"/>
      <c r="F54" s="276"/>
      <c r="G54" s="276"/>
      <c r="H54" s="54"/>
      <c r="I54" s="278" t="s">
        <v>57</v>
      </c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7" t="s">
        <v>58</v>
      </c>
      <c r="AH54" s="276"/>
      <c r="AI54" s="276"/>
      <c r="AJ54" s="276"/>
      <c r="AK54" s="276"/>
      <c r="AL54" s="276"/>
      <c r="AM54" s="276"/>
      <c r="AN54" s="278" t="s">
        <v>59</v>
      </c>
      <c r="AO54" s="276"/>
      <c r="AP54" s="276"/>
      <c r="AQ54" s="329" t="s">
        <v>1404</v>
      </c>
      <c r="AR54" s="32"/>
      <c r="AS54" s="55" t="s">
        <v>61</v>
      </c>
      <c r="AT54" s="56" t="s">
        <v>62</v>
      </c>
      <c r="AU54" s="56" t="s">
        <v>63</v>
      </c>
      <c r="AV54" s="56" t="s">
        <v>64</v>
      </c>
      <c r="AW54" s="56" t="s">
        <v>65</v>
      </c>
      <c r="AX54" s="56" t="s">
        <v>66</v>
      </c>
      <c r="AY54" s="56" t="s">
        <v>67</v>
      </c>
      <c r="AZ54" s="56" t="s">
        <v>68</v>
      </c>
      <c r="BA54" s="56" t="s">
        <v>69</v>
      </c>
      <c r="BB54" s="56" t="s">
        <v>70</v>
      </c>
      <c r="BC54" s="56" t="s">
        <v>71</v>
      </c>
      <c r="BD54" s="57" t="s">
        <v>72</v>
      </c>
    </row>
    <row r="55" spans="1:91" s="1" customFormat="1" ht="10.9" customHeight="1" x14ac:dyDescent="0.2">
      <c r="B55" s="32"/>
      <c r="AR55" s="32"/>
      <c r="AS55" s="58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1"/>
    </row>
    <row r="56" spans="1:91" s="5" customFormat="1" ht="32.450000000000003" customHeight="1" x14ac:dyDescent="0.2">
      <c r="B56" s="59"/>
      <c r="C56" s="60" t="s">
        <v>73</v>
      </c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286">
        <f>ROUND(AG57+AG63,2)</f>
        <v>0</v>
      </c>
      <c r="AH56" s="286"/>
      <c r="AI56" s="286"/>
      <c r="AJ56" s="286"/>
      <c r="AK56" s="286"/>
      <c r="AL56" s="286"/>
      <c r="AM56" s="286"/>
      <c r="AN56" s="287">
        <f t="shared" ref="AN56:AN63" si="0">SUM(AG56,AT56)</f>
        <v>0</v>
      </c>
      <c r="AO56" s="287"/>
      <c r="AP56" s="287"/>
      <c r="AQ56" s="62">
        <f>AQ57</f>
        <v>0</v>
      </c>
      <c r="AR56" s="59"/>
      <c r="AS56" s="63">
        <f>ROUND(AS57+AS63,2)</f>
        <v>0</v>
      </c>
      <c r="AT56" s="64">
        <f t="shared" ref="AT56:AT63" si="1">ROUND(SUM(AV56:AW56),2)</f>
        <v>0</v>
      </c>
      <c r="AU56" s="65">
        <f>ROUND(AU57+AU63,5)</f>
        <v>0</v>
      </c>
      <c r="AV56" s="64">
        <f>ROUND(AZ56*L31,2)</f>
        <v>0</v>
      </c>
      <c r="AW56" s="64">
        <f>ROUND(BA56*L32,2)</f>
        <v>0</v>
      </c>
      <c r="AX56" s="64">
        <f>ROUND(BB56*L31,2)</f>
        <v>0</v>
      </c>
      <c r="AY56" s="64">
        <f>ROUND(BC56*L32,2)</f>
        <v>0</v>
      </c>
      <c r="AZ56" s="64">
        <f>ROUND(AZ57+AZ63,2)</f>
        <v>0</v>
      </c>
      <c r="BA56" s="64">
        <f>ROUND(BA57+BA63,2)</f>
        <v>0</v>
      </c>
      <c r="BB56" s="64">
        <f>ROUND(BB57+BB63,2)</f>
        <v>0</v>
      </c>
      <c r="BC56" s="64">
        <f>ROUND(BC57+BC63,2)</f>
        <v>0</v>
      </c>
      <c r="BD56" s="66">
        <f>ROUND(BD57+BD63,2)</f>
        <v>0</v>
      </c>
      <c r="BS56" s="67" t="s">
        <v>74</v>
      </c>
      <c r="BT56" s="67" t="s">
        <v>75</v>
      </c>
      <c r="BU56" s="68" t="s">
        <v>76</v>
      </c>
      <c r="BV56" s="67" t="s">
        <v>77</v>
      </c>
      <c r="BW56" s="67" t="s">
        <v>5</v>
      </c>
      <c r="BX56" s="67" t="s">
        <v>78</v>
      </c>
      <c r="CL56" s="67" t="s">
        <v>19</v>
      </c>
    </row>
    <row r="57" spans="1:91" s="6" customFormat="1" ht="16.5" customHeight="1" x14ac:dyDescent="0.2">
      <c r="B57" s="69"/>
      <c r="C57" s="70"/>
      <c r="D57" s="282" t="s">
        <v>79</v>
      </c>
      <c r="E57" s="282"/>
      <c r="F57" s="282"/>
      <c r="G57" s="282"/>
      <c r="H57" s="282"/>
      <c r="I57" s="71"/>
      <c r="J57" s="282" t="s">
        <v>80</v>
      </c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79">
        <f>ROUND(SUM(AG58:AG62),2)</f>
        <v>0</v>
      </c>
      <c r="AH57" s="280"/>
      <c r="AI57" s="280"/>
      <c r="AJ57" s="280"/>
      <c r="AK57" s="280"/>
      <c r="AL57" s="280"/>
      <c r="AM57" s="280"/>
      <c r="AN57" s="281">
        <f t="shared" si="0"/>
        <v>0</v>
      </c>
      <c r="AO57" s="280"/>
      <c r="AP57" s="280"/>
      <c r="AQ57" s="72">
        <f>SUM(AQ58:AQ62)</f>
        <v>0</v>
      </c>
      <c r="AR57" s="69"/>
      <c r="AS57" s="73">
        <f>ROUND(SUM(AS58:AS62),2)</f>
        <v>0</v>
      </c>
      <c r="AT57" s="74">
        <f t="shared" si="1"/>
        <v>0</v>
      </c>
      <c r="AU57" s="75">
        <f>ROUND(SUM(AU58:AU62),5)</f>
        <v>0</v>
      </c>
      <c r="AV57" s="74">
        <f>ROUND(AZ57*L31,2)</f>
        <v>0</v>
      </c>
      <c r="AW57" s="74">
        <f>ROUND(BA57*L32,2)</f>
        <v>0</v>
      </c>
      <c r="AX57" s="74">
        <f>ROUND(BB57*L31,2)</f>
        <v>0</v>
      </c>
      <c r="AY57" s="74">
        <f>ROUND(BC57*L32,2)</f>
        <v>0</v>
      </c>
      <c r="AZ57" s="74">
        <f>ROUND(SUM(AZ58:AZ62),2)</f>
        <v>0</v>
      </c>
      <c r="BA57" s="74">
        <f>ROUND(SUM(BA58:BA62),2)</f>
        <v>0</v>
      </c>
      <c r="BB57" s="74">
        <f>ROUND(SUM(BB58:BB62),2)</f>
        <v>0</v>
      </c>
      <c r="BC57" s="74">
        <f>ROUND(SUM(BC58:BC62),2)</f>
        <v>0</v>
      </c>
      <c r="BD57" s="76">
        <f>ROUND(SUM(BD58:BD62),2)</f>
        <v>0</v>
      </c>
      <c r="BS57" s="77" t="s">
        <v>74</v>
      </c>
      <c r="BT57" s="77" t="s">
        <v>82</v>
      </c>
      <c r="BU57" s="77" t="s">
        <v>76</v>
      </c>
      <c r="BV57" s="77" t="s">
        <v>77</v>
      </c>
      <c r="BW57" s="77" t="s">
        <v>83</v>
      </c>
      <c r="BX57" s="77" t="s">
        <v>5</v>
      </c>
      <c r="CL57" s="77" t="s">
        <v>19</v>
      </c>
      <c r="CM57" s="77" t="s">
        <v>82</v>
      </c>
    </row>
    <row r="58" spans="1:91" s="3" customFormat="1" ht="16.5" customHeight="1" x14ac:dyDescent="0.2">
      <c r="A58" s="78" t="s">
        <v>84</v>
      </c>
      <c r="B58" s="45"/>
      <c r="C58" s="9"/>
      <c r="D58" s="9"/>
      <c r="E58" s="285" t="s">
        <v>85</v>
      </c>
      <c r="F58" s="285"/>
      <c r="G58" s="285"/>
      <c r="H58" s="285"/>
      <c r="I58" s="285"/>
      <c r="J58" s="9"/>
      <c r="K58" s="285" t="s">
        <v>86</v>
      </c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283">
        <f>'ARS - Stavební část'!J32</f>
        <v>0</v>
      </c>
      <c r="AH58" s="284"/>
      <c r="AI58" s="284"/>
      <c r="AJ58" s="284"/>
      <c r="AK58" s="284"/>
      <c r="AL58" s="284"/>
      <c r="AM58" s="284"/>
      <c r="AN58" s="283">
        <f t="shared" si="0"/>
        <v>0</v>
      </c>
      <c r="AO58" s="284"/>
      <c r="AP58" s="284"/>
      <c r="AQ58" s="79">
        <f>'ARS - Stavební část'!U105</f>
        <v>0</v>
      </c>
      <c r="AR58" s="45"/>
      <c r="AS58" s="80">
        <v>0</v>
      </c>
      <c r="AT58" s="81">
        <f t="shared" si="1"/>
        <v>0</v>
      </c>
      <c r="AU58" s="82">
        <f>'ARS - Stavební část'!P105</f>
        <v>0</v>
      </c>
      <c r="AV58" s="81">
        <f>'ARS - Stavební část'!J35</f>
        <v>0</v>
      </c>
      <c r="AW58" s="81">
        <f>'ARS - Stavební část'!J36</f>
        <v>0</v>
      </c>
      <c r="AX58" s="81">
        <f>'ARS - Stavební část'!J37</f>
        <v>0</v>
      </c>
      <c r="AY58" s="81">
        <f>'ARS - Stavební část'!J38</f>
        <v>0</v>
      </c>
      <c r="AZ58" s="81">
        <f>'ARS - Stavební část'!F35</f>
        <v>0</v>
      </c>
      <c r="BA58" s="81">
        <f>'ARS - Stavební část'!F36</f>
        <v>0</v>
      </c>
      <c r="BB58" s="81">
        <f>'ARS - Stavební část'!F37</f>
        <v>0</v>
      </c>
      <c r="BC58" s="81">
        <f>'ARS - Stavební část'!F38</f>
        <v>0</v>
      </c>
      <c r="BD58" s="83">
        <f>'ARS - Stavební část'!F39</f>
        <v>0</v>
      </c>
      <c r="BT58" s="25" t="s">
        <v>88</v>
      </c>
      <c r="BV58" s="25" t="s">
        <v>77</v>
      </c>
      <c r="BW58" s="25" t="s">
        <v>89</v>
      </c>
      <c r="BX58" s="25" t="s">
        <v>83</v>
      </c>
      <c r="CL58" s="25" t="s">
        <v>19</v>
      </c>
    </row>
    <row r="59" spans="1:91" s="3" customFormat="1" ht="16.5" customHeight="1" x14ac:dyDescent="0.2">
      <c r="A59" s="78" t="s">
        <v>84</v>
      </c>
      <c r="B59" s="45"/>
      <c r="C59" s="9"/>
      <c r="D59" s="9"/>
      <c r="E59" s="285" t="s">
        <v>90</v>
      </c>
      <c r="F59" s="285"/>
      <c r="G59" s="285"/>
      <c r="H59" s="285"/>
      <c r="I59" s="285"/>
      <c r="J59" s="9"/>
      <c r="K59" s="285" t="s">
        <v>91</v>
      </c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5"/>
      <c r="AF59" s="285"/>
      <c r="AG59" s="283">
        <f>'ZTI - Zdravotně technické...'!J32</f>
        <v>0</v>
      </c>
      <c r="AH59" s="284"/>
      <c r="AI59" s="284"/>
      <c r="AJ59" s="284"/>
      <c r="AK59" s="284"/>
      <c r="AL59" s="284"/>
      <c r="AM59" s="284"/>
      <c r="AN59" s="283">
        <f t="shared" si="0"/>
        <v>0</v>
      </c>
      <c r="AO59" s="284"/>
      <c r="AP59" s="284"/>
      <c r="AQ59" s="79">
        <f>'ZTI - Zdravotně technické...'!U89</f>
        <v>0</v>
      </c>
      <c r="AR59" s="45"/>
      <c r="AS59" s="80">
        <v>0</v>
      </c>
      <c r="AT59" s="81">
        <f t="shared" si="1"/>
        <v>0</v>
      </c>
      <c r="AU59" s="82">
        <f>'ZTI - Zdravotně technické...'!P89</f>
        <v>0</v>
      </c>
      <c r="AV59" s="81">
        <f>'ZTI - Zdravotně technické...'!J35</f>
        <v>0</v>
      </c>
      <c r="AW59" s="81">
        <f>'ZTI - Zdravotně technické...'!J36</f>
        <v>0</v>
      </c>
      <c r="AX59" s="81">
        <f>'ZTI - Zdravotně technické...'!J37</f>
        <v>0</v>
      </c>
      <c r="AY59" s="81">
        <f>'ZTI - Zdravotně technické...'!J38</f>
        <v>0</v>
      </c>
      <c r="AZ59" s="81">
        <f>'ZTI - Zdravotně technické...'!F35</f>
        <v>0</v>
      </c>
      <c r="BA59" s="81">
        <f>'ZTI - Zdravotně technické...'!F36</f>
        <v>0</v>
      </c>
      <c r="BB59" s="81">
        <f>'ZTI - Zdravotně technické...'!F37</f>
        <v>0</v>
      </c>
      <c r="BC59" s="81">
        <f>'ZTI - Zdravotně technické...'!F38</f>
        <v>0</v>
      </c>
      <c r="BD59" s="83">
        <f>'ZTI - Zdravotně technické...'!F39</f>
        <v>0</v>
      </c>
      <c r="BT59" s="25" t="s">
        <v>88</v>
      </c>
      <c r="BV59" s="25" t="s">
        <v>77</v>
      </c>
      <c r="BW59" s="25" t="s">
        <v>92</v>
      </c>
      <c r="BX59" s="25" t="s">
        <v>83</v>
      </c>
      <c r="CL59" s="25" t="s">
        <v>19</v>
      </c>
    </row>
    <row r="60" spans="1:91" s="3" customFormat="1" ht="16.5" customHeight="1" x14ac:dyDescent="0.2">
      <c r="A60" s="78" t="s">
        <v>84</v>
      </c>
      <c r="B60" s="45"/>
      <c r="C60" s="9"/>
      <c r="D60" s="9"/>
      <c r="E60" s="285" t="s">
        <v>93</v>
      </c>
      <c r="F60" s="285"/>
      <c r="G60" s="285"/>
      <c r="H60" s="285"/>
      <c r="I60" s="285"/>
      <c r="J60" s="9"/>
      <c r="K60" s="285" t="s">
        <v>94</v>
      </c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  <c r="AA60" s="285"/>
      <c r="AB60" s="285"/>
      <c r="AC60" s="285"/>
      <c r="AD60" s="285"/>
      <c r="AE60" s="285"/>
      <c r="AF60" s="285"/>
      <c r="AG60" s="283">
        <f>'VZT - Vzduchotechnika'!J32</f>
        <v>0</v>
      </c>
      <c r="AH60" s="284"/>
      <c r="AI60" s="284"/>
      <c r="AJ60" s="284"/>
      <c r="AK60" s="284"/>
      <c r="AL60" s="284"/>
      <c r="AM60" s="284"/>
      <c r="AN60" s="283">
        <f t="shared" si="0"/>
        <v>0</v>
      </c>
      <c r="AO60" s="284"/>
      <c r="AP60" s="284"/>
      <c r="AQ60" s="79">
        <f>'VZT - Vzduchotechnika'!U86</f>
        <v>0</v>
      </c>
      <c r="AR60" s="45"/>
      <c r="AS60" s="80">
        <v>0</v>
      </c>
      <c r="AT60" s="81">
        <f t="shared" si="1"/>
        <v>0</v>
      </c>
      <c r="AU60" s="82">
        <f>'VZT - Vzduchotechnika'!P86</f>
        <v>0</v>
      </c>
      <c r="AV60" s="81">
        <f>'VZT - Vzduchotechnika'!J35</f>
        <v>0</v>
      </c>
      <c r="AW60" s="81">
        <f>'VZT - Vzduchotechnika'!J36</f>
        <v>0</v>
      </c>
      <c r="AX60" s="81">
        <f>'VZT - Vzduchotechnika'!J37</f>
        <v>0</v>
      </c>
      <c r="AY60" s="81">
        <f>'VZT - Vzduchotechnika'!J38</f>
        <v>0</v>
      </c>
      <c r="AZ60" s="81">
        <f>'VZT - Vzduchotechnika'!F35</f>
        <v>0</v>
      </c>
      <c r="BA60" s="81">
        <f>'VZT - Vzduchotechnika'!F36</f>
        <v>0</v>
      </c>
      <c r="BB60" s="81">
        <f>'VZT - Vzduchotechnika'!F37</f>
        <v>0</v>
      </c>
      <c r="BC60" s="81">
        <f>'VZT - Vzduchotechnika'!F38</f>
        <v>0</v>
      </c>
      <c r="BD60" s="83">
        <f>'VZT - Vzduchotechnika'!F39</f>
        <v>0</v>
      </c>
      <c r="BT60" s="25" t="s">
        <v>88</v>
      </c>
      <c r="BV60" s="25" t="s">
        <v>77</v>
      </c>
      <c r="BW60" s="25" t="s">
        <v>95</v>
      </c>
      <c r="BX60" s="25" t="s">
        <v>83</v>
      </c>
      <c r="CL60" s="25" t="s">
        <v>19</v>
      </c>
    </row>
    <row r="61" spans="1:91" s="3" customFormat="1" ht="16.5" customHeight="1" x14ac:dyDescent="0.2">
      <c r="A61" s="78" t="s">
        <v>84</v>
      </c>
      <c r="B61" s="45"/>
      <c r="C61" s="9"/>
      <c r="D61" s="9"/>
      <c r="E61" s="285" t="s">
        <v>96</v>
      </c>
      <c r="F61" s="285"/>
      <c r="G61" s="285"/>
      <c r="H61" s="285"/>
      <c r="I61" s="285"/>
      <c r="J61" s="9"/>
      <c r="K61" s="285" t="s">
        <v>97</v>
      </c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  <c r="AA61" s="285"/>
      <c r="AB61" s="285"/>
      <c r="AC61" s="285"/>
      <c r="AD61" s="285"/>
      <c r="AE61" s="285"/>
      <c r="AF61" s="285"/>
      <c r="AG61" s="283">
        <f>'ZTP - Plynovod'!J32</f>
        <v>0</v>
      </c>
      <c r="AH61" s="284"/>
      <c r="AI61" s="284"/>
      <c r="AJ61" s="284"/>
      <c r="AK61" s="284"/>
      <c r="AL61" s="284"/>
      <c r="AM61" s="284"/>
      <c r="AN61" s="283">
        <f t="shared" si="0"/>
        <v>0</v>
      </c>
      <c r="AO61" s="284"/>
      <c r="AP61" s="284"/>
      <c r="AQ61" s="79">
        <f>'ZTP - Plynovod'!U89</f>
        <v>0</v>
      </c>
      <c r="AR61" s="45"/>
      <c r="AS61" s="80">
        <v>0</v>
      </c>
      <c r="AT61" s="81">
        <f t="shared" si="1"/>
        <v>0</v>
      </c>
      <c r="AU61" s="82">
        <f>'ZTP - Plynovod'!P89</f>
        <v>0</v>
      </c>
      <c r="AV61" s="81">
        <f>'ZTP - Plynovod'!J35</f>
        <v>0</v>
      </c>
      <c r="AW61" s="81">
        <f>'ZTP - Plynovod'!J36</f>
        <v>0</v>
      </c>
      <c r="AX61" s="81">
        <f>'ZTP - Plynovod'!J37</f>
        <v>0</v>
      </c>
      <c r="AY61" s="81">
        <f>'ZTP - Plynovod'!J38</f>
        <v>0</v>
      </c>
      <c r="AZ61" s="81">
        <f>'ZTP - Plynovod'!F35</f>
        <v>0</v>
      </c>
      <c r="BA61" s="81">
        <f>'ZTP - Plynovod'!F36</f>
        <v>0</v>
      </c>
      <c r="BB61" s="81">
        <f>'ZTP - Plynovod'!F37</f>
        <v>0</v>
      </c>
      <c r="BC61" s="81">
        <f>'ZTP - Plynovod'!F38</f>
        <v>0</v>
      </c>
      <c r="BD61" s="83">
        <f>'ZTP - Plynovod'!F39</f>
        <v>0</v>
      </c>
      <c r="BT61" s="25" t="s">
        <v>88</v>
      </c>
      <c r="BV61" s="25" t="s">
        <v>77</v>
      </c>
      <c r="BW61" s="25" t="s">
        <v>98</v>
      </c>
      <c r="BX61" s="25" t="s">
        <v>83</v>
      </c>
      <c r="CL61" s="25" t="s">
        <v>19</v>
      </c>
    </row>
    <row r="62" spans="1:91" s="3" customFormat="1" ht="16.5" customHeight="1" x14ac:dyDescent="0.2">
      <c r="A62" s="78" t="s">
        <v>84</v>
      </c>
      <c r="B62" s="45"/>
      <c r="C62" s="9"/>
      <c r="D62" s="9"/>
      <c r="E62" s="285" t="s">
        <v>99</v>
      </c>
      <c r="F62" s="285"/>
      <c r="G62" s="285"/>
      <c r="H62" s="285"/>
      <c r="I62" s="285"/>
      <c r="J62" s="9"/>
      <c r="K62" s="285" t="s">
        <v>100</v>
      </c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  <c r="AA62" s="285"/>
      <c r="AB62" s="285"/>
      <c r="AC62" s="285"/>
      <c r="AD62" s="285"/>
      <c r="AE62" s="285"/>
      <c r="AF62" s="285"/>
      <c r="AG62" s="283">
        <f>'EL - Elektroinstalace'!J32</f>
        <v>0</v>
      </c>
      <c r="AH62" s="284"/>
      <c r="AI62" s="284"/>
      <c r="AJ62" s="284"/>
      <c r="AK62" s="284"/>
      <c r="AL62" s="284"/>
      <c r="AM62" s="284"/>
      <c r="AN62" s="283">
        <f t="shared" si="0"/>
        <v>0</v>
      </c>
      <c r="AO62" s="284"/>
      <c r="AP62" s="284"/>
      <c r="AQ62" s="79">
        <f>'EL - Elektroinstalace'!U86</f>
        <v>0</v>
      </c>
      <c r="AR62" s="45"/>
      <c r="AS62" s="80">
        <v>0</v>
      </c>
      <c r="AT62" s="81">
        <f t="shared" si="1"/>
        <v>0</v>
      </c>
      <c r="AU62" s="82">
        <f>'EL - Elektroinstalace'!P86</f>
        <v>0</v>
      </c>
      <c r="AV62" s="81">
        <f>'EL - Elektroinstalace'!J35</f>
        <v>0</v>
      </c>
      <c r="AW62" s="81">
        <f>'EL - Elektroinstalace'!J36</f>
        <v>0</v>
      </c>
      <c r="AX62" s="81">
        <f>'EL - Elektroinstalace'!J37</f>
        <v>0</v>
      </c>
      <c r="AY62" s="81">
        <f>'EL - Elektroinstalace'!J38</f>
        <v>0</v>
      </c>
      <c r="AZ62" s="81">
        <f>'EL - Elektroinstalace'!F35</f>
        <v>0</v>
      </c>
      <c r="BA62" s="81">
        <f>'EL - Elektroinstalace'!F36</f>
        <v>0</v>
      </c>
      <c r="BB62" s="81">
        <f>'EL - Elektroinstalace'!F37</f>
        <v>0</v>
      </c>
      <c r="BC62" s="81">
        <f>'EL - Elektroinstalace'!F38</f>
        <v>0</v>
      </c>
      <c r="BD62" s="83">
        <f>'EL - Elektroinstalace'!F39</f>
        <v>0</v>
      </c>
      <c r="BT62" s="25" t="s">
        <v>88</v>
      </c>
      <c r="BV62" s="25" t="s">
        <v>77</v>
      </c>
      <c r="BW62" s="25" t="s">
        <v>101</v>
      </c>
      <c r="BX62" s="25" t="s">
        <v>83</v>
      </c>
      <c r="CL62" s="25" t="s">
        <v>19</v>
      </c>
    </row>
    <row r="63" spans="1:91" s="6" customFormat="1" ht="16.5" customHeight="1" x14ac:dyDescent="0.2">
      <c r="A63" s="78" t="s">
        <v>84</v>
      </c>
      <c r="B63" s="69"/>
      <c r="C63" s="70"/>
      <c r="D63" s="282" t="s">
        <v>102</v>
      </c>
      <c r="E63" s="282"/>
      <c r="F63" s="282"/>
      <c r="G63" s="282"/>
      <c r="H63" s="282"/>
      <c r="I63" s="71"/>
      <c r="J63" s="282" t="s">
        <v>103</v>
      </c>
      <c r="K63" s="282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282"/>
      <c r="AA63" s="282"/>
      <c r="AB63" s="282"/>
      <c r="AC63" s="282"/>
      <c r="AD63" s="282"/>
      <c r="AE63" s="282"/>
      <c r="AF63" s="282"/>
      <c r="AG63" s="281">
        <f>'VRN - Vedlejší rozpočtové...'!J30</f>
        <v>0</v>
      </c>
      <c r="AH63" s="280"/>
      <c r="AI63" s="280"/>
      <c r="AJ63" s="280"/>
      <c r="AK63" s="280"/>
      <c r="AL63" s="280"/>
      <c r="AM63" s="280"/>
      <c r="AN63" s="281">
        <f t="shared" si="0"/>
        <v>0</v>
      </c>
      <c r="AO63" s="280"/>
      <c r="AP63" s="280"/>
      <c r="AQ63" s="72">
        <v>0</v>
      </c>
      <c r="AR63" s="69"/>
      <c r="AS63" s="84">
        <v>0</v>
      </c>
      <c r="AT63" s="85">
        <f t="shared" si="1"/>
        <v>0</v>
      </c>
      <c r="AU63" s="86">
        <f>'VRN - Vedlejší rozpočtové...'!P85</f>
        <v>0</v>
      </c>
      <c r="AV63" s="85">
        <f>'VRN - Vedlejší rozpočtové...'!J33</f>
        <v>0</v>
      </c>
      <c r="AW63" s="85">
        <f>'VRN - Vedlejší rozpočtové...'!J34</f>
        <v>0</v>
      </c>
      <c r="AX63" s="85">
        <f>'VRN - Vedlejší rozpočtové...'!J35</f>
        <v>0</v>
      </c>
      <c r="AY63" s="85">
        <f>'VRN - Vedlejší rozpočtové...'!J36</f>
        <v>0</v>
      </c>
      <c r="AZ63" s="85">
        <f>'VRN - Vedlejší rozpočtové...'!F33</f>
        <v>0</v>
      </c>
      <c r="BA63" s="85">
        <f>'VRN - Vedlejší rozpočtové...'!F34</f>
        <v>0</v>
      </c>
      <c r="BB63" s="85">
        <f>'VRN - Vedlejší rozpočtové...'!F35</f>
        <v>0</v>
      </c>
      <c r="BC63" s="85">
        <f>'VRN - Vedlejší rozpočtové...'!F36</f>
        <v>0</v>
      </c>
      <c r="BD63" s="87">
        <f>'VRN - Vedlejší rozpočtové...'!F37</f>
        <v>0</v>
      </c>
      <c r="BT63" s="77" t="s">
        <v>82</v>
      </c>
      <c r="BV63" s="77" t="s">
        <v>77</v>
      </c>
      <c r="BW63" s="77" t="s">
        <v>105</v>
      </c>
      <c r="BX63" s="77" t="s">
        <v>5</v>
      </c>
      <c r="CL63" s="77" t="s">
        <v>19</v>
      </c>
      <c r="CM63" s="77" t="s">
        <v>82</v>
      </c>
    </row>
    <row r="64" spans="1:91" s="1" customFormat="1" ht="30" customHeight="1" x14ac:dyDescent="0.2">
      <c r="B64" s="32"/>
      <c r="AR64" s="32"/>
    </row>
    <row r="65" spans="2:44" s="1" customFormat="1" ht="6.95" customHeight="1" x14ac:dyDescent="0.2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32"/>
    </row>
  </sheetData>
  <sheetProtection algorithmName="SHA-512" hashValue="dQpdZNzp5NvxuZbclP678J5gMWhSpFgTVTJ7QaT4uc3XoCc4PwpKuSdR2si1ZmCvGp5oBZC9c60l8PxhyEBrgA==" saltValue="NIdMRjjUDRGp3x1N0uLpdA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ZTP - Plynovod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644"/>
  <sheetViews>
    <sheetView showGridLines="0" workbookViewId="0">
      <selection activeCell="AA106" sqref="AA10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106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2076/174, 15000 Praha 5, b.j.č. 12</v>
      </c>
      <c r="F7" s="308"/>
      <c r="G7" s="308"/>
      <c r="H7" s="308"/>
      <c r="L7" s="20"/>
    </row>
    <row r="8" spans="2:46" ht="12" customHeight="1" x14ac:dyDescent="0.2">
      <c r="B8" s="20"/>
      <c r="D8" s="27" t="s">
        <v>107</v>
      </c>
      <c r="L8" s="20"/>
    </row>
    <row r="9" spans="2:46" s="1" customFormat="1" ht="16.5" customHeight="1" x14ac:dyDescent="0.2">
      <c r="B9" s="32"/>
      <c r="E9" s="307" t="s">
        <v>108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109</v>
      </c>
      <c r="L10" s="32"/>
    </row>
    <row r="11" spans="2:46" s="1" customFormat="1" ht="16.5" customHeight="1" x14ac:dyDescent="0.2">
      <c r="B11" s="32"/>
      <c r="E11" s="266" t="s">
        <v>110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11. 6. 2024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ROUND(J105,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ROUND((SUM(BE105:BE643)),  2)</f>
        <v>0</v>
      </c>
      <c r="I35" s="91">
        <v>0.21</v>
      </c>
      <c r="J35" s="81">
        <f>ROUND(((SUM(BE105:BE643))*I35),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ROUND((SUM(BF105:BF643)),  2)</f>
        <v>0</v>
      </c>
      <c r="I36" s="91">
        <v>0.12</v>
      </c>
      <c r="J36" s="81">
        <f>ROUND(((SUM(BF105:BF643))*I36),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ROUND((SUM(BG105:BG643)),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ROUND((SUM(BH105:BH643)),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ROUND((SUM(BI105:BI643)),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111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2076/174, 15000 Praha 5, b.j.č. 12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107</v>
      </c>
      <c r="L51" s="20"/>
    </row>
    <row r="52" spans="2:47" s="1" customFormat="1" ht="16.5" customHeight="1" x14ac:dyDescent="0.2">
      <c r="B52" s="32"/>
      <c r="E52" s="307" t="s">
        <v>108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109</v>
      </c>
      <c r="L53" s="32"/>
    </row>
    <row r="54" spans="2:47" s="1" customFormat="1" ht="16.5" customHeight="1" x14ac:dyDescent="0.2">
      <c r="B54" s="32"/>
      <c r="E54" s="266" t="str">
        <f>E11</f>
        <v>ARS - Stavební část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 xml:space="preserve"> Plzeňská 2076/174, 15000 Praha 5</v>
      </c>
      <c r="I56" s="27" t="s">
        <v>23</v>
      </c>
      <c r="J56" s="49" t="str">
        <f>IF(J14="","",J14)</f>
        <v>11. 6. 2024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112</v>
      </c>
      <c r="D61" s="92"/>
      <c r="E61" s="92"/>
      <c r="F61" s="92"/>
      <c r="G61" s="92"/>
      <c r="H61" s="92"/>
      <c r="I61" s="92"/>
      <c r="J61" s="99" t="s">
        <v>113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J105</f>
        <v>0</v>
      </c>
      <c r="L63" s="32"/>
      <c r="AU63" s="17" t="s">
        <v>114</v>
      </c>
    </row>
    <row r="64" spans="2:47" s="8" customFormat="1" ht="24.95" customHeight="1" x14ac:dyDescent="0.2">
      <c r="B64" s="101"/>
      <c r="D64" s="102" t="s">
        <v>115</v>
      </c>
      <c r="E64" s="103"/>
      <c r="F64" s="103"/>
      <c r="G64" s="103"/>
      <c r="H64" s="103"/>
      <c r="I64" s="103"/>
      <c r="J64" s="104">
        <f>J106</f>
        <v>0</v>
      </c>
      <c r="L64" s="101"/>
    </row>
    <row r="65" spans="2:12" s="9" customFormat="1" ht="19.899999999999999" customHeight="1" x14ac:dyDescent="0.2">
      <c r="B65" s="105"/>
      <c r="D65" s="106" t="s">
        <v>116</v>
      </c>
      <c r="E65" s="107"/>
      <c r="F65" s="107"/>
      <c r="G65" s="107"/>
      <c r="H65" s="107"/>
      <c r="I65" s="107"/>
      <c r="J65" s="108">
        <f>J107</f>
        <v>0</v>
      </c>
      <c r="L65" s="105"/>
    </row>
    <row r="66" spans="2:12" s="9" customFormat="1" ht="19.899999999999999" customHeight="1" x14ac:dyDescent="0.2">
      <c r="B66" s="105"/>
      <c r="D66" s="106" t="s">
        <v>117</v>
      </c>
      <c r="E66" s="107"/>
      <c r="F66" s="107"/>
      <c r="G66" s="107"/>
      <c r="H66" s="107"/>
      <c r="I66" s="107"/>
      <c r="J66" s="108">
        <f>J144</f>
        <v>0</v>
      </c>
      <c r="L66" s="105"/>
    </row>
    <row r="67" spans="2:12" s="9" customFormat="1" ht="19.899999999999999" customHeight="1" x14ac:dyDescent="0.2">
      <c r="B67" s="105"/>
      <c r="D67" s="106" t="s">
        <v>118</v>
      </c>
      <c r="E67" s="107"/>
      <c r="F67" s="107"/>
      <c r="G67" s="107"/>
      <c r="H67" s="107"/>
      <c r="I67" s="107"/>
      <c r="J67" s="108">
        <f>J244</f>
        <v>0</v>
      </c>
      <c r="L67" s="105"/>
    </row>
    <row r="68" spans="2:12" s="9" customFormat="1" ht="19.899999999999999" customHeight="1" x14ac:dyDescent="0.2">
      <c r="B68" s="105"/>
      <c r="D68" s="106" t="s">
        <v>119</v>
      </c>
      <c r="E68" s="107"/>
      <c r="F68" s="107"/>
      <c r="G68" s="107"/>
      <c r="H68" s="107"/>
      <c r="I68" s="107"/>
      <c r="J68" s="108">
        <f>J318</f>
        <v>0</v>
      </c>
      <c r="L68" s="105"/>
    </row>
    <row r="69" spans="2:12" s="9" customFormat="1" ht="19.899999999999999" customHeight="1" x14ac:dyDescent="0.2">
      <c r="B69" s="105"/>
      <c r="D69" s="106" t="s">
        <v>120</v>
      </c>
      <c r="E69" s="107"/>
      <c r="F69" s="107"/>
      <c r="G69" s="107"/>
      <c r="H69" s="107"/>
      <c r="I69" s="107"/>
      <c r="J69" s="108">
        <f>J341</f>
        <v>0</v>
      </c>
      <c r="L69" s="105"/>
    </row>
    <row r="70" spans="2:12" s="8" customFormat="1" ht="24.95" customHeight="1" x14ac:dyDescent="0.2">
      <c r="B70" s="101"/>
      <c r="D70" s="102" t="s">
        <v>121</v>
      </c>
      <c r="E70" s="103"/>
      <c r="F70" s="103"/>
      <c r="G70" s="103"/>
      <c r="H70" s="103"/>
      <c r="I70" s="103"/>
      <c r="J70" s="104">
        <f>J344</f>
        <v>0</v>
      </c>
      <c r="L70" s="101"/>
    </row>
    <row r="71" spans="2:12" s="9" customFormat="1" ht="19.899999999999999" customHeight="1" x14ac:dyDescent="0.2">
      <c r="B71" s="105"/>
      <c r="D71" s="106" t="s">
        <v>122</v>
      </c>
      <c r="E71" s="107"/>
      <c r="F71" s="107"/>
      <c r="G71" s="107"/>
      <c r="H71" s="107"/>
      <c r="I71" s="107"/>
      <c r="J71" s="108">
        <f>J345</f>
        <v>0</v>
      </c>
      <c r="L71" s="105"/>
    </row>
    <row r="72" spans="2:12" s="9" customFormat="1" ht="19.899999999999999" customHeight="1" x14ac:dyDescent="0.2">
      <c r="B72" s="105"/>
      <c r="D72" s="106" t="s">
        <v>123</v>
      </c>
      <c r="E72" s="107"/>
      <c r="F72" s="107"/>
      <c r="G72" s="107"/>
      <c r="H72" s="107"/>
      <c r="I72" s="107"/>
      <c r="J72" s="108">
        <f>J347</f>
        <v>0</v>
      </c>
      <c r="L72" s="105"/>
    </row>
    <row r="73" spans="2:12" s="9" customFormat="1" ht="19.899999999999999" customHeight="1" x14ac:dyDescent="0.2">
      <c r="B73" s="105"/>
      <c r="D73" s="106" t="s">
        <v>124</v>
      </c>
      <c r="E73" s="107"/>
      <c r="F73" s="107"/>
      <c r="G73" s="107"/>
      <c r="H73" s="107"/>
      <c r="I73" s="107"/>
      <c r="J73" s="108">
        <f>J350</f>
        <v>0</v>
      </c>
      <c r="L73" s="105"/>
    </row>
    <row r="74" spans="2:12" s="9" customFormat="1" ht="19.899999999999999" customHeight="1" x14ac:dyDescent="0.2">
      <c r="B74" s="105"/>
      <c r="D74" s="106" t="s">
        <v>125</v>
      </c>
      <c r="E74" s="107"/>
      <c r="F74" s="107"/>
      <c r="G74" s="107"/>
      <c r="H74" s="107"/>
      <c r="I74" s="107"/>
      <c r="J74" s="108">
        <f>J352</f>
        <v>0</v>
      </c>
      <c r="L74" s="105"/>
    </row>
    <row r="75" spans="2:12" s="9" customFormat="1" ht="19.899999999999999" customHeight="1" x14ac:dyDescent="0.2">
      <c r="B75" s="105"/>
      <c r="D75" s="106" t="s">
        <v>126</v>
      </c>
      <c r="E75" s="107"/>
      <c r="F75" s="107"/>
      <c r="G75" s="107"/>
      <c r="H75" s="107"/>
      <c r="I75" s="107"/>
      <c r="J75" s="108">
        <f>J357</f>
        <v>0</v>
      </c>
      <c r="L75" s="105"/>
    </row>
    <row r="76" spans="2:12" s="9" customFormat="1" ht="19.899999999999999" customHeight="1" x14ac:dyDescent="0.2">
      <c r="B76" s="105"/>
      <c r="D76" s="106" t="s">
        <v>127</v>
      </c>
      <c r="E76" s="107"/>
      <c r="F76" s="107"/>
      <c r="G76" s="107"/>
      <c r="H76" s="107"/>
      <c r="I76" s="107"/>
      <c r="J76" s="108">
        <f>J365</f>
        <v>0</v>
      </c>
      <c r="L76" s="105"/>
    </row>
    <row r="77" spans="2:12" s="9" customFormat="1" ht="19.899999999999999" customHeight="1" x14ac:dyDescent="0.2">
      <c r="B77" s="105"/>
      <c r="D77" s="106" t="s">
        <v>128</v>
      </c>
      <c r="E77" s="107"/>
      <c r="F77" s="107"/>
      <c r="G77" s="107"/>
      <c r="H77" s="107"/>
      <c r="I77" s="107"/>
      <c r="J77" s="108">
        <f>J395</f>
        <v>0</v>
      </c>
      <c r="L77" s="105"/>
    </row>
    <row r="78" spans="2:12" s="9" customFormat="1" ht="19.899999999999999" customHeight="1" x14ac:dyDescent="0.2">
      <c r="B78" s="105"/>
      <c r="D78" s="106" t="s">
        <v>129</v>
      </c>
      <c r="E78" s="107"/>
      <c r="F78" s="107"/>
      <c r="G78" s="107"/>
      <c r="H78" s="107"/>
      <c r="I78" s="107"/>
      <c r="J78" s="108">
        <f>J425</f>
        <v>0</v>
      </c>
      <c r="L78" s="105"/>
    </row>
    <row r="79" spans="2:12" s="9" customFormat="1" ht="19.899999999999999" customHeight="1" x14ac:dyDescent="0.2">
      <c r="B79" s="105"/>
      <c r="D79" s="106" t="s">
        <v>130</v>
      </c>
      <c r="E79" s="107"/>
      <c r="F79" s="107"/>
      <c r="G79" s="107"/>
      <c r="H79" s="107"/>
      <c r="I79" s="107"/>
      <c r="J79" s="108">
        <f>J449</f>
        <v>0</v>
      </c>
      <c r="L79" s="105"/>
    </row>
    <row r="80" spans="2:12" s="9" customFormat="1" ht="19.899999999999999" customHeight="1" x14ac:dyDescent="0.2">
      <c r="B80" s="105"/>
      <c r="D80" s="106" t="s">
        <v>131</v>
      </c>
      <c r="E80" s="107"/>
      <c r="F80" s="107"/>
      <c r="G80" s="107"/>
      <c r="H80" s="107"/>
      <c r="I80" s="107"/>
      <c r="J80" s="108">
        <f>J484</f>
        <v>0</v>
      </c>
      <c r="L80" s="105"/>
    </row>
    <row r="81" spans="2:12" s="9" customFormat="1" ht="19.899999999999999" customHeight="1" x14ac:dyDescent="0.2">
      <c r="B81" s="105"/>
      <c r="D81" s="106" t="s">
        <v>132</v>
      </c>
      <c r="E81" s="107"/>
      <c r="F81" s="107"/>
      <c r="G81" s="107"/>
      <c r="H81" s="107"/>
      <c r="I81" s="107"/>
      <c r="J81" s="108">
        <f>J538</f>
        <v>0</v>
      </c>
      <c r="L81" s="105"/>
    </row>
    <row r="82" spans="2:12" s="9" customFormat="1" ht="19.899999999999999" customHeight="1" x14ac:dyDescent="0.2">
      <c r="B82" s="105"/>
      <c r="D82" s="106" t="s">
        <v>133</v>
      </c>
      <c r="E82" s="107"/>
      <c r="F82" s="107"/>
      <c r="G82" s="107"/>
      <c r="H82" s="107"/>
      <c r="I82" s="107"/>
      <c r="J82" s="108">
        <f>J579</f>
        <v>0</v>
      </c>
      <c r="L82" s="105"/>
    </row>
    <row r="83" spans="2:12" s="9" customFormat="1" ht="19.899999999999999" customHeight="1" x14ac:dyDescent="0.2">
      <c r="B83" s="105"/>
      <c r="D83" s="106" t="s">
        <v>134</v>
      </c>
      <c r="E83" s="107"/>
      <c r="F83" s="107"/>
      <c r="G83" s="107"/>
      <c r="H83" s="107"/>
      <c r="I83" s="107"/>
      <c r="J83" s="108">
        <f>J614</f>
        <v>0</v>
      </c>
      <c r="L83" s="105"/>
    </row>
    <row r="84" spans="2:12" s="1" customFormat="1" ht="21.75" customHeight="1" x14ac:dyDescent="0.2">
      <c r="B84" s="32"/>
      <c r="L84" s="32"/>
    </row>
    <row r="85" spans="2:12" s="1" customFormat="1" ht="6.95" customHeight="1" x14ac:dyDescent="0.2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  <row r="89" spans="2:12" s="1" customFormat="1" ht="6.95" customHeight="1" x14ac:dyDescent="0.2"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32"/>
    </row>
    <row r="90" spans="2:12" s="1" customFormat="1" ht="24.95" customHeight="1" x14ac:dyDescent="0.2">
      <c r="B90" s="32"/>
      <c r="C90" s="21" t="s">
        <v>135</v>
      </c>
      <c r="L90" s="32"/>
    </row>
    <row r="91" spans="2:12" s="1" customFormat="1" ht="6.95" customHeight="1" x14ac:dyDescent="0.2">
      <c r="B91" s="32"/>
      <c r="L91" s="32"/>
    </row>
    <row r="92" spans="2:12" s="1" customFormat="1" ht="12" customHeight="1" x14ac:dyDescent="0.2">
      <c r="B92" s="32"/>
      <c r="C92" s="27" t="s">
        <v>16</v>
      </c>
      <c r="L92" s="32"/>
    </row>
    <row r="93" spans="2:12" s="1" customFormat="1" ht="16.5" customHeight="1" x14ac:dyDescent="0.2">
      <c r="B93" s="32"/>
      <c r="E93" s="307" t="str">
        <f>E7</f>
        <v>Rekonstrukce bytových jednotek MČ Plzeňská 2076/174, 15000 Praha 5, b.j.č. 12</v>
      </c>
      <c r="F93" s="308"/>
      <c r="G93" s="308"/>
      <c r="H93" s="308"/>
      <c r="L93" s="32"/>
    </row>
    <row r="94" spans="2:12" ht="12" customHeight="1" x14ac:dyDescent="0.2">
      <c r="B94" s="20"/>
      <c r="C94" s="27" t="s">
        <v>107</v>
      </c>
      <c r="L94" s="20"/>
    </row>
    <row r="95" spans="2:12" s="1" customFormat="1" ht="16.5" customHeight="1" x14ac:dyDescent="0.2">
      <c r="B95" s="32"/>
      <c r="E95" s="307" t="s">
        <v>108</v>
      </c>
      <c r="F95" s="309"/>
      <c r="G95" s="309"/>
      <c r="H95" s="309"/>
      <c r="L95" s="32"/>
    </row>
    <row r="96" spans="2:12" s="1" customFormat="1" ht="12" customHeight="1" x14ac:dyDescent="0.2">
      <c r="B96" s="32"/>
      <c r="C96" s="27" t="s">
        <v>109</v>
      </c>
      <c r="L96" s="32"/>
    </row>
    <row r="97" spans="2:65" s="1" customFormat="1" ht="16.5" customHeight="1" x14ac:dyDescent="0.2">
      <c r="B97" s="32"/>
      <c r="E97" s="266" t="str">
        <f>E11</f>
        <v>ARS - Stavební část</v>
      </c>
      <c r="F97" s="309"/>
      <c r="G97" s="309"/>
      <c r="H97" s="309"/>
      <c r="L97" s="32"/>
    </row>
    <row r="98" spans="2:65" s="1" customFormat="1" ht="6.95" customHeight="1" x14ac:dyDescent="0.2">
      <c r="B98" s="32"/>
      <c r="L98" s="32"/>
    </row>
    <row r="99" spans="2:65" s="1" customFormat="1" ht="12" customHeight="1" x14ac:dyDescent="0.2">
      <c r="B99" s="32"/>
      <c r="C99" s="27" t="s">
        <v>21</v>
      </c>
      <c r="F99" s="25" t="str">
        <f>F14</f>
        <v xml:space="preserve"> Plzeňská 2076/174, 15000 Praha 5</v>
      </c>
      <c r="I99" s="27" t="s">
        <v>23</v>
      </c>
      <c r="J99" s="49" t="str">
        <f>IF(J14="","",J14)</f>
        <v>11. 6. 2024</v>
      </c>
      <c r="L99" s="32"/>
    </row>
    <row r="100" spans="2:65" s="1" customFormat="1" ht="6.95" customHeight="1" x14ac:dyDescent="0.2">
      <c r="B100" s="32"/>
      <c r="L100" s="32"/>
    </row>
    <row r="101" spans="2:65" s="1" customFormat="1" ht="15.2" customHeight="1" x14ac:dyDescent="0.2">
      <c r="B101" s="32"/>
      <c r="C101" s="27" t="s">
        <v>25</v>
      </c>
      <c r="F101" s="25" t="str">
        <f>E17</f>
        <v>Městská část Praha 5</v>
      </c>
      <c r="I101" s="27" t="s">
        <v>33</v>
      </c>
      <c r="J101" s="30" t="str">
        <f>E23</f>
        <v>Boa projekt s.r.o.</v>
      </c>
      <c r="L101" s="32"/>
    </row>
    <row r="102" spans="2:65" s="1" customFormat="1" ht="15.2" customHeight="1" x14ac:dyDescent="0.2">
      <c r="B102" s="32"/>
      <c r="C102" s="27" t="s">
        <v>31</v>
      </c>
      <c r="F102" s="25" t="str">
        <f>IF(E20="","",E20)</f>
        <v>Vyplň údaj</v>
      </c>
      <c r="I102" s="27" t="s">
        <v>37</v>
      </c>
      <c r="J102" s="30" t="str">
        <f>E26</f>
        <v xml:space="preserve"> </v>
      </c>
      <c r="L102" s="32"/>
    </row>
    <row r="103" spans="2:65" s="1" customFormat="1" ht="10.35" customHeight="1" x14ac:dyDescent="0.2">
      <c r="B103" s="32"/>
      <c r="L103" s="32"/>
    </row>
    <row r="104" spans="2:65" s="10" customFormat="1" ht="29.25" customHeight="1" x14ac:dyDescent="0.2">
      <c r="B104" s="109"/>
      <c r="C104" s="110" t="s">
        <v>136</v>
      </c>
      <c r="D104" s="111" t="s">
        <v>60</v>
      </c>
      <c r="E104" s="111" t="s">
        <v>56</v>
      </c>
      <c r="F104" s="111" t="s">
        <v>57</v>
      </c>
      <c r="G104" s="111" t="s">
        <v>137</v>
      </c>
      <c r="H104" s="111" t="s">
        <v>138</v>
      </c>
      <c r="I104" s="111" t="s">
        <v>139</v>
      </c>
      <c r="J104" s="111" t="s">
        <v>113</v>
      </c>
      <c r="K104" s="112" t="s">
        <v>140</v>
      </c>
      <c r="L104" s="109"/>
      <c r="M104" s="55" t="s">
        <v>19</v>
      </c>
      <c r="N104" s="56" t="s">
        <v>45</v>
      </c>
      <c r="O104" s="56" t="s">
        <v>141</v>
      </c>
      <c r="P104" s="56" t="s">
        <v>142</v>
      </c>
      <c r="Q104" s="56" t="s">
        <v>143</v>
      </c>
      <c r="R104" s="56" t="s">
        <v>144</v>
      </c>
      <c r="S104" s="56" t="s">
        <v>145</v>
      </c>
      <c r="T104" s="56" t="s">
        <v>146</v>
      </c>
      <c r="U104" s="319" t="s">
        <v>1403</v>
      </c>
    </row>
    <row r="105" spans="2:65" s="1" customFormat="1" ht="22.9" customHeight="1" x14ac:dyDescent="0.25">
      <c r="B105" s="32"/>
      <c r="C105" s="60" t="s">
        <v>148</v>
      </c>
      <c r="J105" s="113">
        <f>BK105</f>
        <v>0</v>
      </c>
      <c r="L105" s="32"/>
      <c r="M105" s="58"/>
      <c r="N105" s="50"/>
      <c r="O105" s="50"/>
      <c r="P105" s="114">
        <f>P106+P344</f>
        <v>0</v>
      </c>
      <c r="Q105" s="50"/>
      <c r="R105" s="114">
        <f>R106+R344</f>
        <v>10.176512749999999</v>
      </c>
      <c r="S105" s="50"/>
      <c r="T105" s="114">
        <f>T106+T344</f>
        <v>5.6253946599999995</v>
      </c>
      <c r="U105" s="320">
        <f>SUM(V105:V682)</f>
        <v>0</v>
      </c>
      <c r="AT105" s="17" t="s">
        <v>74</v>
      </c>
      <c r="AU105" s="17" t="s">
        <v>114</v>
      </c>
      <c r="BK105" s="115">
        <f>BK106+BK344</f>
        <v>0</v>
      </c>
    </row>
    <row r="106" spans="2:65" s="11" customFormat="1" ht="25.9" customHeight="1" x14ac:dyDescent="0.2">
      <c r="B106" s="116"/>
      <c r="D106" s="117" t="s">
        <v>74</v>
      </c>
      <c r="E106" s="118" t="s">
        <v>149</v>
      </c>
      <c r="F106" s="118" t="s">
        <v>150</v>
      </c>
      <c r="I106" s="119"/>
      <c r="J106" s="120">
        <f>BK106</f>
        <v>0</v>
      </c>
      <c r="L106" s="116"/>
      <c r="M106" s="121"/>
      <c r="P106" s="122">
        <f>P107+P144+P244+P318+P341</f>
        <v>0</v>
      </c>
      <c r="R106" s="122">
        <f>R107+R144+R244+R318+R341</f>
        <v>8.6108952299999988</v>
      </c>
      <c r="T106" s="122">
        <f>T107+T144+T244+T318+T341</f>
        <v>5.23755711</v>
      </c>
      <c r="U106" s="321"/>
      <c r="V106" s="1" t="str">
        <f t="shared" ref="V106:V169" si="0">IF(U106="investice",J106,"")</f>
        <v/>
      </c>
      <c r="AR106" s="117" t="s">
        <v>82</v>
      </c>
      <c r="AT106" s="124" t="s">
        <v>74</v>
      </c>
      <c r="AU106" s="124" t="s">
        <v>75</v>
      </c>
      <c r="AY106" s="117" t="s">
        <v>151</v>
      </c>
      <c r="BK106" s="125">
        <f>BK107+BK144+BK244+BK318+BK341</f>
        <v>0</v>
      </c>
    </row>
    <row r="107" spans="2:65" s="11" customFormat="1" ht="22.9" customHeight="1" x14ac:dyDescent="0.2">
      <c r="B107" s="116"/>
      <c r="D107" s="117" t="s">
        <v>74</v>
      </c>
      <c r="E107" s="126" t="s">
        <v>152</v>
      </c>
      <c r="F107" s="126" t="s">
        <v>153</v>
      </c>
      <c r="I107" s="119"/>
      <c r="J107" s="127">
        <f>BK107</f>
        <v>0</v>
      </c>
      <c r="L107" s="116"/>
      <c r="M107" s="121"/>
      <c r="P107" s="122">
        <f>SUM(P108:P143)</f>
        <v>0</v>
      </c>
      <c r="R107" s="122">
        <f>SUM(R108:R143)</f>
        <v>3.2383690599999997</v>
      </c>
      <c r="T107" s="122">
        <f>SUM(T108:T143)</f>
        <v>0</v>
      </c>
      <c r="U107" s="321"/>
      <c r="V107" s="1" t="str">
        <f t="shared" si="0"/>
        <v/>
      </c>
      <c r="AR107" s="117" t="s">
        <v>82</v>
      </c>
      <c r="AT107" s="124" t="s">
        <v>74</v>
      </c>
      <c r="AU107" s="124" t="s">
        <v>82</v>
      </c>
      <c r="AY107" s="117" t="s">
        <v>151</v>
      </c>
      <c r="BK107" s="125">
        <f>SUM(BK108:BK143)</f>
        <v>0</v>
      </c>
    </row>
    <row r="108" spans="2:65" s="1" customFormat="1" ht="21.75" customHeight="1" x14ac:dyDescent="0.2">
      <c r="B108" s="32"/>
      <c r="C108" s="128" t="s">
        <v>82</v>
      </c>
      <c r="D108" s="128" t="s">
        <v>154</v>
      </c>
      <c r="E108" s="129" t="s">
        <v>155</v>
      </c>
      <c r="F108" s="130" t="s">
        <v>156</v>
      </c>
      <c r="G108" s="131" t="s">
        <v>157</v>
      </c>
      <c r="H108" s="132">
        <v>1</v>
      </c>
      <c r="I108" s="133"/>
      <c r="J108" s="134">
        <f>ROUND(I108*H108,2)</f>
        <v>0</v>
      </c>
      <c r="K108" s="130" t="s">
        <v>158</v>
      </c>
      <c r="L108" s="32"/>
      <c r="M108" s="135" t="s">
        <v>19</v>
      </c>
      <c r="N108" s="136" t="s">
        <v>47</v>
      </c>
      <c r="P108" s="137">
        <f>O108*H108</f>
        <v>0</v>
      </c>
      <c r="Q108" s="137">
        <v>1.7940000000000001E-2</v>
      </c>
      <c r="R108" s="137">
        <f>Q108*H108</f>
        <v>1.7940000000000001E-2</v>
      </c>
      <c r="S108" s="137">
        <v>0</v>
      </c>
      <c r="T108" s="137">
        <f>S108*H108</f>
        <v>0</v>
      </c>
      <c r="U108" s="322" t="s">
        <v>19</v>
      </c>
      <c r="V108" s="1" t="str">
        <f t="shared" si="0"/>
        <v/>
      </c>
      <c r="AR108" s="139" t="s">
        <v>159</v>
      </c>
      <c r="AT108" s="139" t="s">
        <v>154</v>
      </c>
      <c r="AU108" s="139" t="s">
        <v>88</v>
      </c>
      <c r="AY108" s="17" t="s">
        <v>151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88</v>
      </c>
      <c r="BK108" s="140">
        <f>ROUND(I108*H108,2)</f>
        <v>0</v>
      </c>
      <c r="BL108" s="17" t="s">
        <v>159</v>
      </c>
      <c r="BM108" s="139" t="s">
        <v>160</v>
      </c>
    </row>
    <row r="109" spans="2:65" s="1" customFormat="1" ht="11.25" x14ac:dyDescent="0.2">
      <c r="B109" s="32"/>
      <c r="D109" s="141" t="s">
        <v>161</v>
      </c>
      <c r="F109" s="142" t="s">
        <v>162</v>
      </c>
      <c r="I109" s="143"/>
      <c r="L109" s="32"/>
      <c r="M109" s="144"/>
      <c r="U109" s="323"/>
      <c r="V109" s="1" t="str">
        <f t="shared" si="0"/>
        <v/>
      </c>
      <c r="AT109" s="17" t="s">
        <v>161</v>
      </c>
      <c r="AU109" s="17" t="s">
        <v>88</v>
      </c>
    </row>
    <row r="110" spans="2:65" s="12" customFormat="1" ht="11.25" x14ac:dyDescent="0.2">
      <c r="B110" s="145"/>
      <c r="D110" s="146" t="s">
        <v>163</v>
      </c>
      <c r="E110" s="147" t="s">
        <v>19</v>
      </c>
      <c r="F110" s="148" t="s">
        <v>164</v>
      </c>
      <c r="H110" s="147" t="s">
        <v>19</v>
      </c>
      <c r="I110" s="149"/>
      <c r="L110" s="145"/>
      <c r="M110" s="150"/>
      <c r="U110" s="324"/>
      <c r="V110" s="1" t="str">
        <f t="shared" si="0"/>
        <v/>
      </c>
      <c r="AT110" s="147" t="s">
        <v>163</v>
      </c>
      <c r="AU110" s="147" t="s">
        <v>88</v>
      </c>
      <c r="AV110" s="12" t="s">
        <v>82</v>
      </c>
      <c r="AW110" s="12" t="s">
        <v>36</v>
      </c>
      <c r="AX110" s="12" t="s">
        <v>75</v>
      </c>
      <c r="AY110" s="147" t="s">
        <v>151</v>
      </c>
    </row>
    <row r="111" spans="2:65" s="13" customFormat="1" ht="11.25" x14ac:dyDescent="0.2">
      <c r="B111" s="151"/>
      <c r="D111" s="146" t="s">
        <v>163</v>
      </c>
      <c r="E111" s="152" t="s">
        <v>19</v>
      </c>
      <c r="F111" s="153" t="s">
        <v>165</v>
      </c>
      <c r="H111" s="154">
        <v>1</v>
      </c>
      <c r="I111" s="155"/>
      <c r="L111" s="151"/>
      <c r="M111" s="156"/>
      <c r="U111" s="325"/>
      <c r="V111" s="1" t="str">
        <f t="shared" si="0"/>
        <v/>
      </c>
      <c r="AT111" s="152" t="s">
        <v>163</v>
      </c>
      <c r="AU111" s="152" t="s">
        <v>88</v>
      </c>
      <c r="AV111" s="13" t="s">
        <v>88</v>
      </c>
      <c r="AW111" s="13" t="s">
        <v>36</v>
      </c>
      <c r="AX111" s="13" t="s">
        <v>75</v>
      </c>
      <c r="AY111" s="152" t="s">
        <v>151</v>
      </c>
    </row>
    <row r="112" spans="2:65" s="14" customFormat="1" ht="11.25" x14ac:dyDescent="0.2">
      <c r="B112" s="157"/>
      <c r="D112" s="146" t="s">
        <v>163</v>
      </c>
      <c r="E112" s="158" t="s">
        <v>19</v>
      </c>
      <c r="F112" s="159" t="s">
        <v>166</v>
      </c>
      <c r="H112" s="160">
        <v>1</v>
      </c>
      <c r="I112" s="161"/>
      <c r="L112" s="157"/>
      <c r="M112" s="162"/>
      <c r="U112" s="326"/>
      <c r="V112" s="1" t="str">
        <f t="shared" si="0"/>
        <v/>
      </c>
      <c r="AT112" s="158" t="s">
        <v>163</v>
      </c>
      <c r="AU112" s="158" t="s">
        <v>88</v>
      </c>
      <c r="AV112" s="14" t="s">
        <v>159</v>
      </c>
      <c r="AW112" s="14" t="s">
        <v>36</v>
      </c>
      <c r="AX112" s="14" t="s">
        <v>82</v>
      </c>
      <c r="AY112" s="158" t="s">
        <v>151</v>
      </c>
    </row>
    <row r="113" spans="2:65" s="1" customFormat="1" ht="21.75" customHeight="1" x14ac:dyDescent="0.2">
      <c r="B113" s="32"/>
      <c r="C113" s="128" t="s">
        <v>88</v>
      </c>
      <c r="D113" s="128" t="s">
        <v>154</v>
      </c>
      <c r="E113" s="129" t="s">
        <v>167</v>
      </c>
      <c r="F113" s="130" t="s">
        <v>168</v>
      </c>
      <c r="G113" s="131" t="s">
        <v>157</v>
      </c>
      <c r="H113" s="132">
        <v>1</v>
      </c>
      <c r="I113" s="133"/>
      <c r="J113" s="134">
        <f>ROUND(I113*H113,2)</f>
        <v>0</v>
      </c>
      <c r="K113" s="130" t="s">
        <v>158</v>
      </c>
      <c r="L113" s="32"/>
      <c r="M113" s="135" t="s">
        <v>19</v>
      </c>
      <c r="N113" s="136" t="s">
        <v>47</v>
      </c>
      <c r="P113" s="137">
        <f>O113*H113</f>
        <v>0</v>
      </c>
      <c r="Q113" s="137">
        <v>3.5639999999999998E-2</v>
      </c>
      <c r="R113" s="137">
        <f>Q113*H113</f>
        <v>3.5639999999999998E-2</v>
      </c>
      <c r="S113" s="137">
        <v>0</v>
      </c>
      <c r="T113" s="137">
        <f>S113*H113</f>
        <v>0</v>
      </c>
      <c r="U113" s="322" t="s">
        <v>19</v>
      </c>
      <c r="V113" s="1" t="str">
        <f t="shared" si="0"/>
        <v/>
      </c>
      <c r="AR113" s="139" t="s">
        <v>159</v>
      </c>
      <c r="AT113" s="139" t="s">
        <v>154</v>
      </c>
      <c r="AU113" s="139" t="s">
        <v>88</v>
      </c>
      <c r="AY113" s="17" t="s">
        <v>151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88</v>
      </c>
      <c r="BK113" s="140">
        <f>ROUND(I113*H113,2)</f>
        <v>0</v>
      </c>
      <c r="BL113" s="17" t="s">
        <v>159</v>
      </c>
      <c r="BM113" s="139" t="s">
        <v>169</v>
      </c>
    </row>
    <row r="114" spans="2:65" s="1" customFormat="1" ht="11.25" x14ac:dyDescent="0.2">
      <c r="B114" s="32"/>
      <c r="D114" s="141" t="s">
        <v>161</v>
      </c>
      <c r="F114" s="142" t="s">
        <v>170</v>
      </c>
      <c r="I114" s="143"/>
      <c r="L114" s="32"/>
      <c r="M114" s="144"/>
      <c r="U114" s="323"/>
      <c r="V114" s="1" t="str">
        <f t="shared" si="0"/>
        <v/>
      </c>
      <c r="AT114" s="17" t="s">
        <v>161</v>
      </c>
      <c r="AU114" s="17" t="s">
        <v>88</v>
      </c>
    </row>
    <row r="115" spans="2:65" s="12" customFormat="1" ht="11.25" x14ac:dyDescent="0.2">
      <c r="B115" s="145"/>
      <c r="D115" s="146" t="s">
        <v>163</v>
      </c>
      <c r="E115" s="147" t="s">
        <v>19</v>
      </c>
      <c r="F115" s="148" t="s">
        <v>164</v>
      </c>
      <c r="H115" s="147" t="s">
        <v>19</v>
      </c>
      <c r="I115" s="149"/>
      <c r="L115" s="145"/>
      <c r="M115" s="150"/>
      <c r="U115" s="324"/>
      <c r="V115" s="1" t="str">
        <f t="shared" si="0"/>
        <v/>
      </c>
      <c r="AT115" s="147" t="s">
        <v>163</v>
      </c>
      <c r="AU115" s="147" t="s">
        <v>88</v>
      </c>
      <c r="AV115" s="12" t="s">
        <v>82</v>
      </c>
      <c r="AW115" s="12" t="s">
        <v>36</v>
      </c>
      <c r="AX115" s="12" t="s">
        <v>75</v>
      </c>
      <c r="AY115" s="147" t="s">
        <v>151</v>
      </c>
    </row>
    <row r="116" spans="2:65" s="13" customFormat="1" ht="11.25" x14ac:dyDescent="0.2">
      <c r="B116" s="151"/>
      <c r="D116" s="146" t="s">
        <v>163</v>
      </c>
      <c r="E116" s="152" t="s">
        <v>19</v>
      </c>
      <c r="F116" s="153" t="s">
        <v>171</v>
      </c>
      <c r="H116" s="154">
        <v>1</v>
      </c>
      <c r="I116" s="155"/>
      <c r="L116" s="151"/>
      <c r="M116" s="156"/>
      <c r="U116" s="325"/>
      <c r="V116" s="1" t="str">
        <f t="shared" si="0"/>
        <v/>
      </c>
      <c r="AT116" s="152" t="s">
        <v>163</v>
      </c>
      <c r="AU116" s="152" t="s">
        <v>88</v>
      </c>
      <c r="AV116" s="13" t="s">
        <v>88</v>
      </c>
      <c r="AW116" s="13" t="s">
        <v>36</v>
      </c>
      <c r="AX116" s="13" t="s">
        <v>75</v>
      </c>
      <c r="AY116" s="152" t="s">
        <v>151</v>
      </c>
    </row>
    <row r="117" spans="2:65" s="14" customFormat="1" ht="11.25" x14ac:dyDescent="0.2">
      <c r="B117" s="157"/>
      <c r="D117" s="146" t="s">
        <v>163</v>
      </c>
      <c r="E117" s="158" t="s">
        <v>19</v>
      </c>
      <c r="F117" s="159" t="s">
        <v>166</v>
      </c>
      <c r="H117" s="160">
        <v>1</v>
      </c>
      <c r="I117" s="161"/>
      <c r="L117" s="157"/>
      <c r="M117" s="162"/>
      <c r="U117" s="326"/>
      <c r="V117" s="1" t="str">
        <f t="shared" si="0"/>
        <v/>
      </c>
      <c r="AT117" s="158" t="s">
        <v>163</v>
      </c>
      <c r="AU117" s="158" t="s">
        <v>88</v>
      </c>
      <c r="AV117" s="14" t="s">
        <v>159</v>
      </c>
      <c r="AW117" s="14" t="s">
        <v>36</v>
      </c>
      <c r="AX117" s="14" t="s">
        <v>82</v>
      </c>
      <c r="AY117" s="158" t="s">
        <v>151</v>
      </c>
    </row>
    <row r="118" spans="2:65" s="1" customFormat="1" ht="16.5" customHeight="1" x14ac:dyDescent="0.2">
      <c r="B118" s="32"/>
      <c r="C118" s="128" t="s">
        <v>152</v>
      </c>
      <c r="D118" s="128" t="s">
        <v>154</v>
      </c>
      <c r="E118" s="129" t="s">
        <v>172</v>
      </c>
      <c r="F118" s="130" t="s">
        <v>173</v>
      </c>
      <c r="G118" s="131" t="s">
        <v>174</v>
      </c>
      <c r="H118" s="132">
        <v>2.4</v>
      </c>
      <c r="I118" s="133"/>
      <c r="J118" s="134">
        <f>ROUND(I118*H118,2)</f>
        <v>0</v>
      </c>
      <c r="K118" s="130" t="s">
        <v>19</v>
      </c>
      <c r="L118" s="32"/>
      <c r="M118" s="135" t="s">
        <v>19</v>
      </c>
      <c r="N118" s="136" t="s">
        <v>47</v>
      </c>
      <c r="P118" s="137">
        <f>O118*H118</f>
        <v>0</v>
      </c>
      <c r="Q118" s="137">
        <v>4.0000000000000001E-3</v>
      </c>
      <c r="R118" s="137">
        <f>Q118*H118</f>
        <v>9.5999999999999992E-3</v>
      </c>
      <c r="S118" s="137">
        <v>0</v>
      </c>
      <c r="T118" s="137">
        <f>S118*H118</f>
        <v>0</v>
      </c>
      <c r="U118" s="322" t="s">
        <v>175</v>
      </c>
      <c r="V118" s="1">
        <f t="shared" si="0"/>
        <v>0</v>
      </c>
      <c r="AR118" s="139" t="s">
        <v>159</v>
      </c>
      <c r="AT118" s="139" t="s">
        <v>154</v>
      </c>
      <c r="AU118" s="139" t="s">
        <v>88</v>
      </c>
      <c r="AY118" s="17" t="s">
        <v>151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88</v>
      </c>
      <c r="BK118" s="140">
        <f>ROUND(I118*H118,2)</f>
        <v>0</v>
      </c>
      <c r="BL118" s="17" t="s">
        <v>159</v>
      </c>
      <c r="BM118" s="139" t="s">
        <v>176</v>
      </c>
    </row>
    <row r="119" spans="2:65" s="12" customFormat="1" ht="11.25" x14ac:dyDescent="0.2">
      <c r="B119" s="145"/>
      <c r="D119" s="146" t="s">
        <v>163</v>
      </c>
      <c r="E119" s="147" t="s">
        <v>19</v>
      </c>
      <c r="F119" s="148" t="s">
        <v>164</v>
      </c>
      <c r="H119" s="147" t="s">
        <v>19</v>
      </c>
      <c r="I119" s="149"/>
      <c r="L119" s="145"/>
      <c r="M119" s="150"/>
      <c r="U119" s="324"/>
      <c r="V119" s="1" t="str">
        <f t="shared" si="0"/>
        <v/>
      </c>
      <c r="AT119" s="147" t="s">
        <v>163</v>
      </c>
      <c r="AU119" s="147" t="s">
        <v>88</v>
      </c>
      <c r="AV119" s="12" t="s">
        <v>82</v>
      </c>
      <c r="AW119" s="12" t="s">
        <v>36</v>
      </c>
      <c r="AX119" s="12" t="s">
        <v>75</v>
      </c>
      <c r="AY119" s="147" t="s">
        <v>151</v>
      </c>
    </row>
    <row r="120" spans="2:65" s="13" customFormat="1" ht="11.25" x14ac:dyDescent="0.2">
      <c r="B120" s="151"/>
      <c r="D120" s="146" t="s">
        <v>163</v>
      </c>
      <c r="E120" s="152" t="s">
        <v>19</v>
      </c>
      <c r="F120" s="153" t="s">
        <v>177</v>
      </c>
      <c r="H120" s="154">
        <v>2.4</v>
      </c>
      <c r="I120" s="155"/>
      <c r="L120" s="151"/>
      <c r="M120" s="156"/>
      <c r="U120" s="325"/>
      <c r="V120" s="1" t="str">
        <f t="shared" si="0"/>
        <v/>
      </c>
      <c r="AT120" s="152" t="s">
        <v>163</v>
      </c>
      <c r="AU120" s="152" t="s">
        <v>88</v>
      </c>
      <c r="AV120" s="13" t="s">
        <v>88</v>
      </c>
      <c r="AW120" s="13" t="s">
        <v>36</v>
      </c>
      <c r="AX120" s="13" t="s">
        <v>75</v>
      </c>
      <c r="AY120" s="152" t="s">
        <v>151</v>
      </c>
    </row>
    <row r="121" spans="2:65" s="14" customFormat="1" ht="11.25" x14ac:dyDescent="0.2">
      <c r="B121" s="157"/>
      <c r="D121" s="146" t="s">
        <v>163</v>
      </c>
      <c r="E121" s="158" t="s">
        <v>19</v>
      </c>
      <c r="F121" s="159" t="s">
        <v>166</v>
      </c>
      <c r="H121" s="160">
        <v>2.4</v>
      </c>
      <c r="I121" s="161"/>
      <c r="L121" s="157"/>
      <c r="M121" s="162"/>
      <c r="U121" s="326"/>
      <c r="V121" s="1" t="str">
        <f t="shared" si="0"/>
        <v/>
      </c>
      <c r="AT121" s="158" t="s">
        <v>163</v>
      </c>
      <c r="AU121" s="158" t="s">
        <v>88</v>
      </c>
      <c r="AV121" s="14" t="s">
        <v>159</v>
      </c>
      <c r="AW121" s="14" t="s">
        <v>36</v>
      </c>
      <c r="AX121" s="14" t="s">
        <v>82</v>
      </c>
      <c r="AY121" s="158" t="s">
        <v>151</v>
      </c>
    </row>
    <row r="122" spans="2:65" s="1" customFormat="1" ht="24.2" customHeight="1" x14ac:dyDescent="0.2">
      <c r="B122" s="32"/>
      <c r="C122" s="128" t="s">
        <v>159</v>
      </c>
      <c r="D122" s="128" t="s">
        <v>154</v>
      </c>
      <c r="E122" s="129" t="s">
        <v>178</v>
      </c>
      <c r="F122" s="130" t="s">
        <v>179</v>
      </c>
      <c r="G122" s="131" t="s">
        <v>180</v>
      </c>
      <c r="H122" s="132">
        <v>14.935</v>
      </c>
      <c r="I122" s="133"/>
      <c r="J122" s="134">
        <f>ROUND(I122*H122,2)</f>
        <v>0</v>
      </c>
      <c r="K122" s="130" t="s">
        <v>158</v>
      </c>
      <c r="L122" s="32"/>
      <c r="M122" s="135" t="s">
        <v>19</v>
      </c>
      <c r="N122" s="136" t="s">
        <v>47</v>
      </c>
      <c r="P122" s="137">
        <f>O122*H122</f>
        <v>0</v>
      </c>
      <c r="Q122" s="137">
        <v>6.8479999999999999E-2</v>
      </c>
      <c r="R122" s="137">
        <f>Q122*H122</f>
        <v>1.0227488</v>
      </c>
      <c r="S122" s="137">
        <v>0</v>
      </c>
      <c r="T122" s="137">
        <f>S122*H122</f>
        <v>0</v>
      </c>
      <c r="U122" s="322" t="s">
        <v>19</v>
      </c>
      <c r="V122" s="1" t="str">
        <f t="shared" si="0"/>
        <v/>
      </c>
      <c r="AR122" s="139" t="s">
        <v>159</v>
      </c>
      <c r="AT122" s="139" t="s">
        <v>154</v>
      </c>
      <c r="AU122" s="139" t="s">
        <v>88</v>
      </c>
      <c r="AY122" s="17" t="s">
        <v>151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88</v>
      </c>
      <c r="BK122" s="140">
        <f>ROUND(I122*H122,2)</f>
        <v>0</v>
      </c>
      <c r="BL122" s="17" t="s">
        <v>159</v>
      </c>
      <c r="BM122" s="139" t="s">
        <v>181</v>
      </c>
    </row>
    <row r="123" spans="2:65" s="1" customFormat="1" ht="11.25" x14ac:dyDescent="0.2">
      <c r="B123" s="32"/>
      <c r="D123" s="141" t="s">
        <v>161</v>
      </c>
      <c r="F123" s="142" t="s">
        <v>182</v>
      </c>
      <c r="I123" s="143"/>
      <c r="L123" s="32"/>
      <c r="M123" s="144"/>
      <c r="U123" s="323"/>
      <c r="V123" s="1" t="str">
        <f t="shared" si="0"/>
        <v/>
      </c>
      <c r="AT123" s="17" t="s">
        <v>161</v>
      </c>
      <c r="AU123" s="17" t="s">
        <v>88</v>
      </c>
    </row>
    <row r="124" spans="2:65" s="13" customFormat="1" ht="11.25" x14ac:dyDescent="0.2">
      <c r="B124" s="151"/>
      <c r="D124" s="146" t="s">
        <v>163</v>
      </c>
      <c r="E124" s="152" t="s">
        <v>19</v>
      </c>
      <c r="F124" s="153" t="s">
        <v>183</v>
      </c>
      <c r="H124" s="154">
        <v>17.875</v>
      </c>
      <c r="I124" s="155"/>
      <c r="L124" s="151"/>
      <c r="M124" s="156"/>
      <c r="U124" s="325"/>
      <c r="V124" s="1" t="str">
        <f t="shared" si="0"/>
        <v/>
      </c>
      <c r="AT124" s="152" t="s">
        <v>163</v>
      </c>
      <c r="AU124" s="152" t="s">
        <v>88</v>
      </c>
      <c r="AV124" s="13" t="s">
        <v>88</v>
      </c>
      <c r="AW124" s="13" t="s">
        <v>36</v>
      </c>
      <c r="AX124" s="13" t="s">
        <v>75</v>
      </c>
      <c r="AY124" s="152" t="s">
        <v>151</v>
      </c>
    </row>
    <row r="125" spans="2:65" s="13" customFormat="1" ht="11.25" x14ac:dyDescent="0.2">
      <c r="B125" s="151"/>
      <c r="D125" s="146" t="s">
        <v>163</v>
      </c>
      <c r="E125" s="152" t="s">
        <v>19</v>
      </c>
      <c r="F125" s="153" t="s">
        <v>184</v>
      </c>
      <c r="H125" s="154">
        <v>-2.94</v>
      </c>
      <c r="I125" s="155"/>
      <c r="L125" s="151"/>
      <c r="M125" s="156"/>
      <c r="U125" s="325"/>
      <c r="V125" s="1" t="str">
        <f t="shared" si="0"/>
        <v/>
      </c>
      <c r="AT125" s="152" t="s">
        <v>163</v>
      </c>
      <c r="AU125" s="152" t="s">
        <v>88</v>
      </c>
      <c r="AV125" s="13" t="s">
        <v>88</v>
      </c>
      <c r="AW125" s="13" t="s">
        <v>36</v>
      </c>
      <c r="AX125" s="13" t="s">
        <v>75</v>
      </c>
      <c r="AY125" s="152" t="s">
        <v>151</v>
      </c>
    </row>
    <row r="126" spans="2:65" s="14" customFormat="1" ht="11.25" x14ac:dyDescent="0.2">
      <c r="B126" s="157"/>
      <c r="D126" s="146" t="s">
        <v>163</v>
      </c>
      <c r="E126" s="158" t="s">
        <v>19</v>
      </c>
      <c r="F126" s="159" t="s">
        <v>166</v>
      </c>
      <c r="H126" s="160">
        <v>14.935</v>
      </c>
      <c r="I126" s="161"/>
      <c r="L126" s="157"/>
      <c r="M126" s="162"/>
      <c r="U126" s="326"/>
      <c r="V126" s="1" t="str">
        <f t="shared" si="0"/>
        <v/>
      </c>
      <c r="AT126" s="158" t="s">
        <v>163</v>
      </c>
      <c r="AU126" s="158" t="s">
        <v>88</v>
      </c>
      <c r="AV126" s="14" t="s">
        <v>159</v>
      </c>
      <c r="AW126" s="14" t="s">
        <v>36</v>
      </c>
      <c r="AX126" s="14" t="s">
        <v>82</v>
      </c>
      <c r="AY126" s="158" t="s">
        <v>151</v>
      </c>
    </row>
    <row r="127" spans="2:65" s="1" customFormat="1" ht="24.2" customHeight="1" x14ac:dyDescent="0.2">
      <c r="B127" s="32"/>
      <c r="C127" s="128" t="s">
        <v>185</v>
      </c>
      <c r="D127" s="128" t="s">
        <v>154</v>
      </c>
      <c r="E127" s="129" t="s">
        <v>186</v>
      </c>
      <c r="F127" s="130" t="s">
        <v>187</v>
      </c>
      <c r="G127" s="131" t="s">
        <v>180</v>
      </c>
      <c r="H127" s="132">
        <v>9.0329999999999995</v>
      </c>
      <c r="I127" s="133"/>
      <c r="J127" s="134">
        <f>ROUND(I127*H127,2)</f>
        <v>0</v>
      </c>
      <c r="K127" s="130" t="s">
        <v>158</v>
      </c>
      <c r="L127" s="32"/>
      <c r="M127" s="135" t="s">
        <v>19</v>
      </c>
      <c r="N127" s="136" t="s">
        <v>47</v>
      </c>
      <c r="P127" s="137">
        <f>O127*H127</f>
        <v>0</v>
      </c>
      <c r="Q127" s="137">
        <v>9.4479999999999995E-2</v>
      </c>
      <c r="R127" s="137">
        <f>Q127*H127</f>
        <v>0.85343783999999989</v>
      </c>
      <c r="S127" s="137">
        <v>0</v>
      </c>
      <c r="T127" s="137">
        <f>S127*H127</f>
        <v>0</v>
      </c>
      <c r="U127" s="322" t="s">
        <v>19</v>
      </c>
      <c r="V127" s="1" t="str">
        <f t="shared" si="0"/>
        <v/>
      </c>
      <c r="AR127" s="139" t="s">
        <v>159</v>
      </c>
      <c r="AT127" s="139" t="s">
        <v>154</v>
      </c>
      <c r="AU127" s="139" t="s">
        <v>88</v>
      </c>
      <c r="AY127" s="17" t="s">
        <v>151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88</v>
      </c>
      <c r="BK127" s="140">
        <f>ROUND(I127*H127,2)</f>
        <v>0</v>
      </c>
      <c r="BL127" s="17" t="s">
        <v>159</v>
      </c>
      <c r="BM127" s="139" t="s">
        <v>188</v>
      </c>
    </row>
    <row r="128" spans="2:65" s="1" customFormat="1" ht="11.25" x14ac:dyDescent="0.2">
      <c r="B128" s="32"/>
      <c r="D128" s="141" t="s">
        <v>161</v>
      </c>
      <c r="F128" s="142" t="s">
        <v>189</v>
      </c>
      <c r="I128" s="143"/>
      <c r="L128" s="32"/>
      <c r="M128" s="144"/>
      <c r="U128" s="323"/>
      <c r="V128" s="1" t="str">
        <f t="shared" si="0"/>
        <v/>
      </c>
      <c r="AT128" s="17" t="s">
        <v>161</v>
      </c>
      <c r="AU128" s="17" t="s">
        <v>88</v>
      </c>
    </row>
    <row r="129" spans="2:65" s="13" customFormat="1" ht="11.25" x14ac:dyDescent="0.2">
      <c r="B129" s="151"/>
      <c r="D129" s="146" t="s">
        <v>163</v>
      </c>
      <c r="E129" s="152" t="s">
        <v>19</v>
      </c>
      <c r="F129" s="153" t="s">
        <v>190</v>
      </c>
      <c r="H129" s="154">
        <v>10.433</v>
      </c>
      <c r="I129" s="155"/>
      <c r="L129" s="151"/>
      <c r="M129" s="156"/>
      <c r="U129" s="325"/>
      <c r="V129" s="1" t="str">
        <f t="shared" si="0"/>
        <v/>
      </c>
      <c r="AT129" s="152" t="s">
        <v>163</v>
      </c>
      <c r="AU129" s="152" t="s">
        <v>88</v>
      </c>
      <c r="AV129" s="13" t="s">
        <v>88</v>
      </c>
      <c r="AW129" s="13" t="s">
        <v>36</v>
      </c>
      <c r="AX129" s="13" t="s">
        <v>75</v>
      </c>
      <c r="AY129" s="152" t="s">
        <v>151</v>
      </c>
    </row>
    <row r="130" spans="2:65" s="13" customFormat="1" ht="11.25" x14ac:dyDescent="0.2">
      <c r="B130" s="151"/>
      <c r="D130" s="146" t="s">
        <v>163</v>
      </c>
      <c r="E130" s="152" t="s">
        <v>19</v>
      </c>
      <c r="F130" s="153" t="s">
        <v>191</v>
      </c>
      <c r="H130" s="154">
        <v>-1.4</v>
      </c>
      <c r="I130" s="155"/>
      <c r="L130" s="151"/>
      <c r="M130" s="156"/>
      <c r="U130" s="325"/>
      <c r="V130" s="1" t="str">
        <f t="shared" si="0"/>
        <v/>
      </c>
      <c r="AT130" s="152" t="s">
        <v>163</v>
      </c>
      <c r="AU130" s="152" t="s">
        <v>88</v>
      </c>
      <c r="AV130" s="13" t="s">
        <v>88</v>
      </c>
      <c r="AW130" s="13" t="s">
        <v>36</v>
      </c>
      <c r="AX130" s="13" t="s">
        <v>75</v>
      </c>
      <c r="AY130" s="152" t="s">
        <v>151</v>
      </c>
    </row>
    <row r="131" spans="2:65" s="14" customFormat="1" ht="11.25" x14ac:dyDescent="0.2">
      <c r="B131" s="157"/>
      <c r="D131" s="146" t="s">
        <v>163</v>
      </c>
      <c r="E131" s="158" t="s">
        <v>19</v>
      </c>
      <c r="F131" s="159" t="s">
        <v>166</v>
      </c>
      <c r="H131" s="160">
        <v>9.0329999999999995</v>
      </c>
      <c r="I131" s="161"/>
      <c r="L131" s="157"/>
      <c r="M131" s="162"/>
      <c r="U131" s="326"/>
      <c r="V131" s="1" t="str">
        <f t="shared" si="0"/>
        <v/>
      </c>
      <c r="AT131" s="158" t="s">
        <v>163</v>
      </c>
      <c r="AU131" s="158" t="s">
        <v>88</v>
      </c>
      <c r="AV131" s="14" t="s">
        <v>159</v>
      </c>
      <c r="AW131" s="14" t="s">
        <v>36</v>
      </c>
      <c r="AX131" s="14" t="s">
        <v>82</v>
      </c>
      <c r="AY131" s="158" t="s">
        <v>151</v>
      </c>
    </row>
    <row r="132" spans="2:65" s="1" customFormat="1" ht="24.2" customHeight="1" x14ac:dyDescent="0.2">
      <c r="B132" s="32"/>
      <c r="C132" s="128" t="s">
        <v>192</v>
      </c>
      <c r="D132" s="128" t="s">
        <v>154</v>
      </c>
      <c r="E132" s="129" t="s">
        <v>193</v>
      </c>
      <c r="F132" s="130" t="s">
        <v>194</v>
      </c>
      <c r="G132" s="131" t="s">
        <v>180</v>
      </c>
      <c r="H132" s="132">
        <v>10.936</v>
      </c>
      <c r="I132" s="133"/>
      <c r="J132" s="134">
        <f>ROUND(I132*H132,2)</f>
        <v>0</v>
      </c>
      <c r="K132" s="130" t="s">
        <v>158</v>
      </c>
      <c r="L132" s="32"/>
      <c r="M132" s="135" t="s">
        <v>19</v>
      </c>
      <c r="N132" s="136" t="s">
        <v>47</v>
      </c>
      <c r="P132" s="137">
        <f>O132*H132</f>
        <v>0</v>
      </c>
      <c r="Q132" s="137">
        <v>6.4519999999999994E-2</v>
      </c>
      <c r="R132" s="137">
        <f>Q132*H132</f>
        <v>0.70559071999999989</v>
      </c>
      <c r="S132" s="137">
        <v>0</v>
      </c>
      <c r="T132" s="137">
        <f>S132*H132</f>
        <v>0</v>
      </c>
      <c r="U132" s="322" t="s">
        <v>19</v>
      </c>
      <c r="V132" s="1" t="str">
        <f t="shared" si="0"/>
        <v/>
      </c>
      <c r="AR132" s="139" t="s">
        <v>159</v>
      </c>
      <c r="AT132" s="139" t="s">
        <v>154</v>
      </c>
      <c r="AU132" s="139" t="s">
        <v>88</v>
      </c>
      <c r="AY132" s="17" t="s">
        <v>151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88</v>
      </c>
      <c r="BK132" s="140">
        <f>ROUND(I132*H132,2)</f>
        <v>0</v>
      </c>
      <c r="BL132" s="17" t="s">
        <v>159</v>
      </c>
      <c r="BM132" s="139" t="s">
        <v>195</v>
      </c>
    </row>
    <row r="133" spans="2:65" s="1" customFormat="1" ht="11.25" x14ac:dyDescent="0.2">
      <c r="B133" s="32"/>
      <c r="D133" s="141" t="s">
        <v>161</v>
      </c>
      <c r="F133" s="142" t="s">
        <v>196</v>
      </c>
      <c r="I133" s="143"/>
      <c r="L133" s="32"/>
      <c r="M133" s="144"/>
      <c r="U133" s="323"/>
      <c r="V133" s="1" t="str">
        <f t="shared" si="0"/>
        <v/>
      </c>
      <c r="AT133" s="17" t="s">
        <v>161</v>
      </c>
      <c r="AU133" s="17" t="s">
        <v>88</v>
      </c>
    </row>
    <row r="134" spans="2:65" s="13" customFormat="1" ht="11.25" x14ac:dyDescent="0.2">
      <c r="B134" s="151"/>
      <c r="D134" s="146" t="s">
        <v>163</v>
      </c>
      <c r="E134" s="152" t="s">
        <v>19</v>
      </c>
      <c r="F134" s="153" t="s">
        <v>197</v>
      </c>
      <c r="H134" s="154">
        <v>10.936</v>
      </c>
      <c r="I134" s="155"/>
      <c r="L134" s="151"/>
      <c r="M134" s="156"/>
      <c r="U134" s="325"/>
      <c r="V134" s="1" t="str">
        <f t="shared" si="0"/>
        <v/>
      </c>
      <c r="AT134" s="152" t="s">
        <v>163</v>
      </c>
      <c r="AU134" s="152" t="s">
        <v>88</v>
      </c>
      <c r="AV134" s="13" t="s">
        <v>88</v>
      </c>
      <c r="AW134" s="13" t="s">
        <v>36</v>
      </c>
      <c r="AX134" s="13" t="s">
        <v>75</v>
      </c>
      <c r="AY134" s="152" t="s">
        <v>151</v>
      </c>
    </row>
    <row r="135" spans="2:65" s="14" customFormat="1" ht="11.25" x14ac:dyDescent="0.2">
      <c r="B135" s="157"/>
      <c r="D135" s="146" t="s">
        <v>163</v>
      </c>
      <c r="E135" s="158" t="s">
        <v>19</v>
      </c>
      <c r="F135" s="159" t="s">
        <v>166</v>
      </c>
      <c r="H135" s="160">
        <v>10.936</v>
      </c>
      <c r="I135" s="161"/>
      <c r="L135" s="157"/>
      <c r="M135" s="162"/>
      <c r="U135" s="326"/>
      <c r="V135" s="1" t="str">
        <f t="shared" si="0"/>
        <v/>
      </c>
      <c r="AT135" s="158" t="s">
        <v>163</v>
      </c>
      <c r="AU135" s="158" t="s">
        <v>88</v>
      </c>
      <c r="AV135" s="14" t="s">
        <v>159</v>
      </c>
      <c r="AW135" s="14" t="s">
        <v>36</v>
      </c>
      <c r="AX135" s="14" t="s">
        <v>82</v>
      </c>
      <c r="AY135" s="158" t="s">
        <v>151</v>
      </c>
    </row>
    <row r="136" spans="2:65" s="1" customFormat="1" ht="24.2" customHeight="1" x14ac:dyDescent="0.2">
      <c r="B136" s="32"/>
      <c r="C136" s="128" t="s">
        <v>198</v>
      </c>
      <c r="D136" s="128" t="s">
        <v>154</v>
      </c>
      <c r="E136" s="129" t="s">
        <v>199</v>
      </c>
      <c r="F136" s="130" t="s">
        <v>200</v>
      </c>
      <c r="G136" s="131" t="s">
        <v>180</v>
      </c>
      <c r="H136" s="132">
        <v>7.11</v>
      </c>
      <c r="I136" s="133"/>
      <c r="J136" s="134">
        <f>ROUND(I136*H136,2)</f>
        <v>0</v>
      </c>
      <c r="K136" s="130" t="s">
        <v>158</v>
      </c>
      <c r="L136" s="32"/>
      <c r="M136" s="135" t="s">
        <v>19</v>
      </c>
      <c r="N136" s="136" t="s">
        <v>47</v>
      </c>
      <c r="P136" s="137">
        <f>O136*H136</f>
        <v>0</v>
      </c>
      <c r="Q136" s="137">
        <v>8.3409999999999998E-2</v>
      </c>
      <c r="R136" s="137">
        <f>Q136*H136</f>
        <v>0.59304509999999999</v>
      </c>
      <c r="S136" s="137">
        <v>0</v>
      </c>
      <c r="T136" s="137">
        <f>S136*H136</f>
        <v>0</v>
      </c>
      <c r="U136" s="322" t="s">
        <v>19</v>
      </c>
      <c r="V136" s="1" t="str">
        <f t="shared" si="0"/>
        <v/>
      </c>
      <c r="AR136" s="139" t="s">
        <v>159</v>
      </c>
      <c r="AT136" s="139" t="s">
        <v>154</v>
      </c>
      <c r="AU136" s="139" t="s">
        <v>88</v>
      </c>
      <c r="AY136" s="17" t="s">
        <v>151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88</v>
      </c>
      <c r="BK136" s="140">
        <f>ROUND(I136*H136,2)</f>
        <v>0</v>
      </c>
      <c r="BL136" s="17" t="s">
        <v>159</v>
      </c>
      <c r="BM136" s="139" t="s">
        <v>201</v>
      </c>
    </row>
    <row r="137" spans="2:65" s="1" customFormat="1" ht="11.25" x14ac:dyDescent="0.2">
      <c r="B137" s="32"/>
      <c r="D137" s="141" t="s">
        <v>161</v>
      </c>
      <c r="F137" s="142" t="s">
        <v>202</v>
      </c>
      <c r="I137" s="143"/>
      <c r="L137" s="32"/>
      <c r="M137" s="144"/>
      <c r="U137" s="323"/>
      <c r="V137" s="1" t="str">
        <f t="shared" si="0"/>
        <v/>
      </c>
      <c r="AT137" s="17" t="s">
        <v>161</v>
      </c>
      <c r="AU137" s="17" t="s">
        <v>88</v>
      </c>
    </row>
    <row r="138" spans="2:65" s="13" customFormat="1" ht="11.25" x14ac:dyDescent="0.2">
      <c r="B138" s="151"/>
      <c r="D138" s="146" t="s">
        <v>163</v>
      </c>
      <c r="E138" s="152" t="s">
        <v>19</v>
      </c>
      <c r="F138" s="153" t="s">
        <v>203</v>
      </c>
      <c r="H138" s="154">
        <v>1.4950000000000001</v>
      </c>
      <c r="I138" s="155"/>
      <c r="L138" s="151"/>
      <c r="M138" s="156"/>
      <c r="U138" s="325"/>
      <c r="V138" s="1" t="str">
        <f t="shared" si="0"/>
        <v/>
      </c>
      <c r="AT138" s="152" t="s">
        <v>163</v>
      </c>
      <c r="AU138" s="152" t="s">
        <v>88</v>
      </c>
      <c r="AV138" s="13" t="s">
        <v>88</v>
      </c>
      <c r="AW138" s="13" t="s">
        <v>36</v>
      </c>
      <c r="AX138" s="13" t="s">
        <v>75</v>
      </c>
      <c r="AY138" s="152" t="s">
        <v>151</v>
      </c>
    </row>
    <row r="139" spans="2:65" s="13" customFormat="1" ht="11.25" x14ac:dyDescent="0.2">
      <c r="B139" s="151"/>
      <c r="D139" s="146" t="s">
        <v>163</v>
      </c>
      <c r="E139" s="152" t="s">
        <v>19</v>
      </c>
      <c r="F139" s="153" t="s">
        <v>204</v>
      </c>
      <c r="H139" s="154">
        <v>5.6150000000000002</v>
      </c>
      <c r="I139" s="155"/>
      <c r="L139" s="151"/>
      <c r="M139" s="156"/>
      <c r="U139" s="325"/>
      <c r="V139" s="1" t="str">
        <f t="shared" si="0"/>
        <v/>
      </c>
      <c r="AT139" s="152" t="s">
        <v>163</v>
      </c>
      <c r="AU139" s="152" t="s">
        <v>88</v>
      </c>
      <c r="AV139" s="13" t="s">
        <v>88</v>
      </c>
      <c r="AW139" s="13" t="s">
        <v>36</v>
      </c>
      <c r="AX139" s="13" t="s">
        <v>75</v>
      </c>
      <c r="AY139" s="152" t="s">
        <v>151</v>
      </c>
    </row>
    <row r="140" spans="2:65" s="14" customFormat="1" ht="11.25" x14ac:dyDescent="0.2">
      <c r="B140" s="157"/>
      <c r="D140" s="146" t="s">
        <v>163</v>
      </c>
      <c r="E140" s="158" t="s">
        <v>19</v>
      </c>
      <c r="F140" s="159" t="s">
        <v>166</v>
      </c>
      <c r="H140" s="160">
        <v>7.11</v>
      </c>
      <c r="I140" s="161"/>
      <c r="L140" s="157"/>
      <c r="M140" s="162"/>
      <c r="U140" s="326"/>
      <c r="V140" s="1" t="str">
        <f t="shared" si="0"/>
        <v/>
      </c>
      <c r="AT140" s="158" t="s">
        <v>163</v>
      </c>
      <c r="AU140" s="158" t="s">
        <v>88</v>
      </c>
      <c r="AV140" s="14" t="s">
        <v>159</v>
      </c>
      <c r="AW140" s="14" t="s">
        <v>36</v>
      </c>
      <c r="AX140" s="14" t="s">
        <v>82</v>
      </c>
      <c r="AY140" s="158" t="s">
        <v>151</v>
      </c>
    </row>
    <row r="141" spans="2:65" s="1" customFormat="1" ht="16.5" customHeight="1" x14ac:dyDescent="0.2">
      <c r="B141" s="32"/>
      <c r="C141" s="128" t="s">
        <v>205</v>
      </c>
      <c r="D141" s="128" t="s">
        <v>154</v>
      </c>
      <c r="E141" s="129" t="s">
        <v>206</v>
      </c>
      <c r="F141" s="130" t="s">
        <v>207</v>
      </c>
      <c r="G141" s="131" t="s">
        <v>180</v>
      </c>
      <c r="H141" s="132">
        <v>2.82</v>
      </c>
      <c r="I141" s="133"/>
      <c r="J141" s="134">
        <f>ROUND(I141*H141,2)</f>
        <v>0</v>
      </c>
      <c r="K141" s="130" t="s">
        <v>19</v>
      </c>
      <c r="L141" s="32"/>
      <c r="M141" s="135" t="s">
        <v>19</v>
      </c>
      <c r="N141" s="136" t="s">
        <v>47</v>
      </c>
      <c r="P141" s="137">
        <f>O141*H141</f>
        <v>0</v>
      </c>
      <c r="Q141" s="137">
        <v>1.2999999999999999E-4</v>
      </c>
      <c r="R141" s="137">
        <f>Q141*H141</f>
        <v>3.6659999999999997E-4</v>
      </c>
      <c r="S141" s="137">
        <v>0</v>
      </c>
      <c r="T141" s="137">
        <f>S141*H141</f>
        <v>0</v>
      </c>
      <c r="U141" s="322" t="s">
        <v>19</v>
      </c>
      <c r="V141" s="1" t="str">
        <f t="shared" si="0"/>
        <v/>
      </c>
      <c r="AR141" s="139" t="s">
        <v>159</v>
      </c>
      <c r="AT141" s="139" t="s">
        <v>154</v>
      </c>
      <c r="AU141" s="139" t="s">
        <v>88</v>
      </c>
      <c r="AY141" s="17" t="s">
        <v>151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88</v>
      </c>
      <c r="BK141" s="140">
        <f>ROUND(I141*H141,2)</f>
        <v>0</v>
      </c>
      <c r="BL141" s="17" t="s">
        <v>159</v>
      </c>
      <c r="BM141" s="139" t="s">
        <v>208</v>
      </c>
    </row>
    <row r="142" spans="2:65" s="13" customFormat="1" ht="11.25" x14ac:dyDescent="0.2">
      <c r="B142" s="151"/>
      <c r="D142" s="146" t="s">
        <v>163</v>
      </c>
      <c r="E142" s="152" t="s">
        <v>19</v>
      </c>
      <c r="F142" s="153" t="s">
        <v>209</v>
      </c>
      <c r="H142" s="154">
        <v>2.82</v>
      </c>
      <c r="I142" s="155"/>
      <c r="L142" s="151"/>
      <c r="M142" s="156"/>
      <c r="U142" s="325"/>
      <c r="V142" s="1" t="str">
        <f t="shared" si="0"/>
        <v/>
      </c>
      <c r="AT142" s="152" t="s">
        <v>163</v>
      </c>
      <c r="AU142" s="152" t="s">
        <v>88</v>
      </c>
      <c r="AV142" s="13" t="s">
        <v>88</v>
      </c>
      <c r="AW142" s="13" t="s">
        <v>36</v>
      </c>
      <c r="AX142" s="13" t="s">
        <v>75</v>
      </c>
      <c r="AY142" s="152" t="s">
        <v>151</v>
      </c>
    </row>
    <row r="143" spans="2:65" s="14" customFormat="1" ht="11.25" x14ac:dyDescent="0.2">
      <c r="B143" s="157"/>
      <c r="D143" s="146" t="s">
        <v>163</v>
      </c>
      <c r="E143" s="158" t="s">
        <v>19</v>
      </c>
      <c r="F143" s="159" t="s">
        <v>166</v>
      </c>
      <c r="H143" s="160">
        <v>2.82</v>
      </c>
      <c r="I143" s="161"/>
      <c r="L143" s="157"/>
      <c r="M143" s="162"/>
      <c r="U143" s="326"/>
      <c r="V143" s="1" t="str">
        <f t="shared" si="0"/>
        <v/>
      </c>
      <c r="AT143" s="158" t="s">
        <v>163</v>
      </c>
      <c r="AU143" s="158" t="s">
        <v>88</v>
      </c>
      <c r="AV143" s="14" t="s">
        <v>159</v>
      </c>
      <c r="AW143" s="14" t="s">
        <v>36</v>
      </c>
      <c r="AX143" s="14" t="s">
        <v>82</v>
      </c>
      <c r="AY143" s="158" t="s">
        <v>151</v>
      </c>
    </row>
    <row r="144" spans="2:65" s="11" customFormat="1" ht="22.9" customHeight="1" x14ac:dyDescent="0.2">
      <c r="B144" s="116"/>
      <c r="D144" s="117" t="s">
        <v>74</v>
      </c>
      <c r="E144" s="126" t="s">
        <v>192</v>
      </c>
      <c r="F144" s="126" t="s">
        <v>210</v>
      </c>
      <c r="I144" s="119"/>
      <c r="J144" s="127">
        <f>BK144</f>
        <v>0</v>
      </c>
      <c r="L144" s="116"/>
      <c r="M144" s="121"/>
      <c r="P144" s="122">
        <f>SUM(P145:P243)</f>
        <v>0</v>
      </c>
      <c r="R144" s="122">
        <f>SUM(R145:R243)</f>
        <v>5.36392617</v>
      </c>
      <c r="T144" s="122">
        <f>SUM(T145:T243)</f>
        <v>0.19492011000000004</v>
      </c>
      <c r="U144" s="321"/>
      <c r="V144" s="1" t="str">
        <f t="shared" si="0"/>
        <v/>
      </c>
      <c r="AR144" s="117" t="s">
        <v>82</v>
      </c>
      <c r="AT144" s="124" t="s">
        <v>74</v>
      </c>
      <c r="AU144" s="124" t="s">
        <v>82</v>
      </c>
      <c r="AY144" s="117" t="s">
        <v>151</v>
      </c>
      <c r="BK144" s="125">
        <f>SUM(BK145:BK243)</f>
        <v>0</v>
      </c>
    </row>
    <row r="145" spans="2:65" s="1" customFormat="1" ht="16.5" customHeight="1" x14ac:dyDescent="0.2">
      <c r="B145" s="32"/>
      <c r="C145" s="128" t="s">
        <v>211</v>
      </c>
      <c r="D145" s="128" t="s">
        <v>154</v>
      </c>
      <c r="E145" s="129" t="s">
        <v>212</v>
      </c>
      <c r="F145" s="130" t="s">
        <v>213</v>
      </c>
      <c r="G145" s="131" t="s">
        <v>180</v>
      </c>
      <c r="H145" s="132">
        <v>43.4</v>
      </c>
      <c r="I145" s="133"/>
      <c r="J145" s="134">
        <f>ROUND(I145*H145,2)</f>
        <v>0</v>
      </c>
      <c r="K145" s="130" t="s">
        <v>158</v>
      </c>
      <c r="L145" s="32"/>
      <c r="M145" s="135" t="s">
        <v>19</v>
      </c>
      <c r="N145" s="136" t="s">
        <v>47</v>
      </c>
      <c r="P145" s="137">
        <f>O145*H145</f>
        <v>0</v>
      </c>
      <c r="Q145" s="137">
        <v>6.0000000000000002E-5</v>
      </c>
      <c r="R145" s="137">
        <f>Q145*H145</f>
        <v>2.604E-3</v>
      </c>
      <c r="S145" s="137">
        <v>6.0000000000000002E-5</v>
      </c>
      <c r="T145" s="137">
        <f>S145*H145</f>
        <v>2.604E-3</v>
      </c>
      <c r="U145" s="322" t="s">
        <v>19</v>
      </c>
      <c r="V145" s="1" t="str">
        <f t="shared" si="0"/>
        <v/>
      </c>
      <c r="AR145" s="139" t="s">
        <v>159</v>
      </c>
      <c r="AT145" s="139" t="s">
        <v>154</v>
      </c>
      <c r="AU145" s="139" t="s">
        <v>88</v>
      </c>
      <c r="AY145" s="17" t="s">
        <v>151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7" t="s">
        <v>88</v>
      </c>
      <c r="BK145" s="140">
        <f>ROUND(I145*H145,2)</f>
        <v>0</v>
      </c>
      <c r="BL145" s="17" t="s">
        <v>159</v>
      </c>
      <c r="BM145" s="139" t="s">
        <v>214</v>
      </c>
    </row>
    <row r="146" spans="2:65" s="1" customFormat="1" ht="11.25" x14ac:dyDescent="0.2">
      <c r="B146" s="32"/>
      <c r="D146" s="141" t="s">
        <v>161</v>
      </c>
      <c r="F146" s="142" t="s">
        <v>215</v>
      </c>
      <c r="I146" s="143"/>
      <c r="L146" s="32"/>
      <c r="M146" s="144"/>
      <c r="U146" s="323"/>
      <c r="V146" s="1" t="str">
        <f t="shared" si="0"/>
        <v/>
      </c>
      <c r="AT146" s="17" t="s">
        <v>161</v>
      </c>
      <c r="AU146" s="17" t="s">
        <v>88</v>
      </c>
    </row>
    <row r="147" spans="2:65" s="1" customFormat="1" ht="24.2" customHeight="1" x14ac:dyDescent="0.2">
      <c r="B147" s="32"/>
      <c r="C147" s="128" t="s">
        <v>216</v>
      </c>
      <c r="D147" s="128" t="s">
        <v>154</v>
      </c>
      <c r="E147" s="129" t="s">
        <v>217</v>
      </c>
      <c r="F147" s="130" t="s">
        <v>218</v>
      </c>
      <c r="G147" s="131" t="s">
        <v>180</v>
      </c>
      <c r="H147" s="132">
        <v>9.6110000000000007</v>
      </c>
      <c r="I147" s="133"/>
      <c r="J147" s="134">
        <f>ROUND(I147*H147,2)</f>
        <v>0</v>
      </c>
      <c r="K147" s="130" t="s">
        <v>158</v>
      </c>
      <c r="L147" s="32"/>
      <c r="M147" s="135" t="s">
        <v>19</v>
      </c>
      <c r="N147" s="136" t="s">
        <v>47</v>
      </c>
      <c r="P147" s="137">
        <f>O147*H147</f>
        <v>0</v>
      </c>
      <c r="Q147" s="137">
        <v>1.9290000000000002E-2</v>
      </c>
      <c r="R147" s="137">
        <f>Q147*H147</f>
        <v>0.18539619000000002</v>
      </c>
      <c r="S147" s="137">
        <v>0.02</v>
      </c>
      <c r="T147" s="137">
        <f>S147*H147</f>
        <v>0.19222000000000003</v>
      </c>
      <c r="U147" s="322" t="s">
        <v>19</v>
      </c>
      <c r="V147" s="1" t="str">
        <f t="shared" si="0"/>
        <v/>
      </c>
      <c r="AR147" s="139" t="s">
        <v>159</v>
      </c>
      <c r="AT147" s="139" t="s">
        <v>154</v>
      </c>
      <c r="AU147" s="139" t="s">
        <v>88</v>
      </c>
      <c r="AY147" s="17" t="s">
        <v>151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7" t="s">
        <v>88</v>
      </c>
      <c r="BK147" s="140">
        <f>ROUND(I147*H147,2)</f>
        <v>0</v>
      </c>
      <c r="BL147" s="17" t="s">
        <v>159</v>
      </c>
      <c r="BM147" s="139" t="s">
        <v>219</v>
      </c>
    </row>
    <row r="148" spans="2:65" s="1" customFormat="1" ht="11.25" x14ac:dyDescent="0.2">
      <c r="B148" s="32"/>
      <c r="D148" s="141" t="s">
        <v>161</v>
      </c>
      <c r="F148" s="142" t="s">
        <v>220</v>
      </c>
      <c r="I148" s="143"/>
      <c r="L148" s="32"/>
      <c r="M148" s="144"/>
      <c r="U148" s="323"/>
      <c r="V148" s="1" t="str">
        <f t="shared" si="0"/>
        <v/>
      </c>
      <c r="AT148" s="17" t="s">
        <v>161</v>
      </c>
      <c r="AU148" s="17" t="s">
        <v>88</v>
      </c>
    </row>
    <row r="149" spans="2:65" s="12" customFormat="1" ht="11.25" x14ac:dyDescent="0.2">
      <c r="B149" s="145"/>
      <c r="D149" s="146" t="s">
        <v>163</v>
      </c>
      <c r="E149" s="147" t="s">
        <v>19</v>
      </c>
      <c r="F149" s="148" t="s">
        <v>221</v>
      </c>
      <c r="H149" s="147" t="s">
        <v>19</v>
      </c>
      <c r="I149" s="149"/>
      <c r="L149" s="145"/>
      <c r="M149" s="150"/>
      <c r="U149" s="324"/>
      <c r="V149" s="1" t="str">
        <f t="shared" si="0"/>
        <v/>
      </c>
      <c r="AT149" s="147" t="s">
        <v>163</v>
      </c>
      <c r="AU149" s="147" t="s">
        <v>88</v>
      </c>
      <c r="AV149" s="12" t="s">
        <v>82</v>
      </c>
      <c r="AW149" s="12" t="s">
        <v>36</v>
      </c>
      <c r="AX149" s="12" t="s">
        <v>75</v>
      </c>
      <c r="AY149" s="147" t="s">
        <v>151</v>
      </c>
    </row>
    <row r="150" spans="2:65" s="13" customFormat="1" ht="11.25" x14ac:dyDescent="0.2">
      <c r="B150" s="151"/>
      <c r="D150" s="146" t="s">
        <v>163</v>
      </c>
      <c r="E150" s="152" t="s">
        <v>19</v>
      </c>
      <c r="F150" s="153" t="s">
        <v>222</v>
      </c>
      <c r="H150" s="154">
        <v>9.6110000000000007</v>
      </c>
      <c r="I150" s="155"/>
      <c r="L150" s="151"/>
      <c r="M150" s="156"/>
      <c r="U150" s="325"/>
      <c r="V150" s="1" t="str">
        <f t="shared" si="0"/>
        <v/>
      </c>
      <c r="AT150" s="152" t="s">
        <v>163</v>
      </c>
      <c r="AU150" s="152" t="s">
        <v>88</v>
      </c>
      <c r="AV150" s="13" t="s">
        <v>88</v>
      </c>
      <c r="AW150" s="13" t="s">
        <v>36</v>
      </c>
      <c r="AX150" s="13" t="s">
        <v>75</v>
      </c>
      <c r="AY150" s="152" t="s">
        <v>151</v>
      </c>
    </row>
    <row r="151" spans="2:65" s="14" customFormat="1" ht="11.25" x14ac:dyDescent="0.2">
      <c r="B151" s="157"/>
      <c r="D151" s="146" t="s">
        <v>163</v>
      </c>
      <c r="E151" s="158" t="s">
        <v>19</v>
      </c>
      <c r="F151" s="159" t="s">
        <v>166</v>
      </c>
      <c r="H151" s="160">
        <v>9.6110000000000007</v>
      </c>
      <c r="I151" s="161"/>
      <c r="L151" s="157"/>
      <c r="M151" s="162"/>
      <c r="U151" s="326"/>
      <c r="V151" s="1" t="str">
        <f t="shared" si="0"/>
        <v/>
      </c>
      <c r="AT151" s="158" t="s">
        <v>163</v>
      </c>
      <c r="AU151" s="158" t="s">
        <v>88</v>
      </c>
      <c r="AV151" s="14" t="s">
        <v>159</v>
      </c>
      <c r="AW151" s="14" t="s">
        <v>36</v>
      </c>
      <c r="AX151" s="14" t="s">
        <v>82</v>
      </c>
      <c r="AY151" s="158" t="s">
        <v>151</v>
      </c>
    </row>
    <row r="152" spans="2:65" s="1" customFormat="1" ht="24.2" customHeight="1" x14ac:dyDescent="0.2">
      <c r="B152" s="32"/>
      <c r="C152" s="128" t="s">
        <v>223</v>
      </c>
      <c r="D152" s="128" t="s">
        <v>154</v>
      </c>
      <c r="E152" s="129" t="s">
        <v>224</v>
      </c>
      <c r="F152" s="130" t="s">
        <v>225</v>
      </c>
      <c r="G152" s="131" t="s">
        <v>180</v>
      </c>
      <c r="H152" s="132">
        <v>9.6110000000000007</v>
      </c>
      <c r="I152" s="133"/>
      <c r="J152" s="134">
        <f>ROUND(I152*H152,2)</f>
        <v>0</v>
      </c>
      <c r="K152" s="130" t="s">
        <v>158</v>
      </c>
      <c r="L152" s="32"/>
      <c r="M152" s="135" t="s">
        <v>19</v>
      </c>
      <c r="N152" s="136" t="s">
        <v>47</v>
      </c>
      <c r="P152" s="137">
        <f>O152*H152</f>
        <v>0</v>
      </c>
      <c r="Q152" s="137">
        <v>0</v>
      </c>
      <c r="R152" s="137">
        <f>Q152*H152</f>
        <v>0</v>
      </c>
      <c r="S152" s="137">
        <v>1.0000000000000001E-5</v>
      </c>
      <c r="T152" s="137">
        <f>S152*H152</f>
        <v>9.6110000000000013E-5</v>
      </c>
      <c r="U152" s="322" t="s">
        <v>19</v>
      </c>
      <c r="V152" s="1" t="str">
        <f t="shared" si="0"/>
        <v/>
      </c>
      <c r="AR152" s="139" t="s">
        <v>159</v>
      </c>
      <c r="AT152" s="139" t="s">
        <v>154</v>
      </c>
      <c r="AU152" s="139" t="s">
        <v>88</v>
      </c>
      <c r="AY152" s="17" t="s">
        <v>151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88</v>
      </c>
      <c r="BK152" s="140">
        <f>ROUND(I152*H152,2)</f>
        <v>0</v>
      </c>
      <c r="BL152" s="17" t="s">
        <v>159</v>
      </c>
      <c r="BM152" s="139" t="s">
        <v>226</v>
      </c>
    </row>
    <row r="153" spans="2:65" s="1" customFormat="1" ht="11.25" x14ac:dyDescent="0.2">
      <c r="B153" s="32"/>
      <c r="D153" s="141" t="s">
        <v>161</v>
      </c>
      <c r="F153" s="142" t="s">
        <v>227</v>
      </c>
      <c r="I153" s="143"/>
      <c r="L153" s="32"/>
      <c r="M153" s="144"/>
      <c r="U153" s="323"/>
      <c r="V153" s="1" t="str">
        <f t="shared" si="0"/>
        <v/>
      </c>
      <c r="AT153" s="17" t="s">
        <v>161</v>
      </c>
      <c r="AU153" s="17" t="s">
        <v>88</v>
      </c>
    </row>
    <row r="154" spans="2:65" s="13" customFormat="1" ht="11.25" x14ac:dyDescent="0.2">
      <c r="B154" s="151"/>
      <c r="D154" s="146" t="s">
        <v>163</v>
      </c>
      <c r="E154" s="152" t="s">
        <v>19</v>
      </c>
      <c r="F154" s="153" t="s">
        <v>222</v>
      </c>
      <c r="H154" s="154">
        <v>9.6110000000000007</v>
      </c>
      <c r="I154" s="155"/>
      <c r="L154" s="151"/>
      <c r="M154" s="156"/>
      <c r="U154" s="325"/>
      <c r="V154" s="1" t="str">
        <f t="shared" si="0"/>
        <v/>
      </c>
      <c r="AT154" s="152" t="s">
        <v>163</v>
      </c>
      <c r="AU154" s="152" t="s">
        <v>88</v>
      </c>
      <c r="AV154" s="13" t="s">
        <v>88</v>
      </c>
      <c r="AW154" s="13" t="s">
        <v>36</v>
      </c>
      <c r="AX154" s="13" t="s">
        <v>75</v>
      </c>
      <c r="AY154" s="152" t="s">
        <v>151</v>
      </c>
    </row>
    <row r="155" spans="2:65" s="14" customFormat="1" ht="11.25" x14ac:dyDescent="0.2">
      <c r="B155" s="157"/>
      <c r="D155" s="146" t="s">
        <v>163</v>
      </c>
      <c r="E155" s="158" t="s">
        <v>19</v>
      </c>
      <c r="F155" s="159" t="s">
        <v>166</v>
      </c>
      <c r="H155" s="160">
        <v>9.6110000000000007</v>
      </c>
      <c r="I155" s="161"/>
      <c r="L155" s="157"/>
      <c r="M155" s="162"/>
      <c r="U155" s="326"/>
      <c r="V155" s="1" t="str">
        <f t="shared" si="0"/>
        <v/>
      </c>
      <c r="AT155" s="158" t="s">
        <v>163</v>
      </c>
      <c r="AU155" s="158" t="s">
        <v>88</v>
      </c>
      <c r="AV155" s="14" t="s">
        <v>159</v>
      </c>
      <c r="AW155" s="14" t="s">
        <v>36</v>
      </c>
      <c r="AX155" s="14" t="s">
        <v>82</v>
      </c>
      <c r="AY155" s="158" t="s">
        <v>151</v>
      </c>
    </row>
    <row r="156" spans="2:65" s="1" customFormat="1" ht="16.5" customHeight="1" x14ac:dyDescent="0.2">
      <c r="B156" s="32"/>
      <c r="C156" s="128" t="s">
        <v>8</v>
      </c>
      <c r="D156" s="128" t="s">
        <v>154</v>
      </c>
      <c r="E156" s="129" t="s">
        <v>228</v>
      </c>
      <c r="F156" s="130" t="s">
        <v>229</v>
      </c>
      <c r="G156" s="131" t="s">
        <v>180</v>
      </c>
      <c r="H156" s="132">
        <v>43.39</v>
      </c>
      <c r="I156" s="133"/>
      <c r="J156" s="134">
        <f>ROUND(I156*H156,2)</f>
        <v>0</v>
      </c>
      <c r="K156" s="130" t="s">
        <v>158</v>
      </c>
      <c r="L156" s="32"/>
      <c r="M156" s="135" t="s">
        <v>19</v>
      </c>
      <c r="N156" s="136" t="s">
        <v>47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7">
        <f>S156*H156</f>
        <v>0</v>
      </c>
      <c r="U156" s="322" t="s">
        <v>19</v>
      </c>
      <c r="V156" s="1" t="str">
        <f t="shared" si="0"/>
        <v/>
      </c>
      <c r="AR156" s="139" t="s">
        <v>230</v>
      </c>
      <c r="AT156" s="139" t="s">
        <v>154</v>
      </c>
      <c r="AU156" s="139" t="s">
        <v>88</v>
      </c>
      <c r="AY156" s="17" t="s">
        <v>151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88</v>
      </c>
      <c r="BK156" s="140">
        <f>ROUND(I156*H156,2)</f>
        <v>0</v>
      </c>
      <c r="BL156" s="17" t="s">
        <v>230</v>
      </c>
      <c r="BM156" s="139" t="s">
        <v>231</v>
      </c>
    </row>
    <row r="157" spans="2:65" s="1" customFormat="1" ht="11.25" x14ac:dyDescent="0.2">
      <c r="B157" s="32"/>
      <c r="D157" s="141" t="s">
        <v>161</v>
      </c>
      <c r="F157" s="142" t="s">
        <v>232</v>
      </c>
      <c r="I157" s="143"/>
      <c r="L157" s="32"/>
      <c r="M157" s="144"/>
      <c r="U157" s="323"/>
      <c r="V157" s="1" t="str">
        <f t="shared" si="0"/>
        <v/>
      </c>
      <c r="AT157" s="17" t="s">
        <v>161</v>
      </c>
      <c r="AU157" s="17" t="s">
        <v>88</v>
      </c>
    </row>
    <row r="158" spans="2:65" s="1" customFormat="1" ht="19.5" x14ac:dyDescent="0.2">
      <c r="B158" s="32"/>
      <c r="D158" s="146" t="s">
        <v>233</v>
      </c>
      <c r="F158" s="163" t="s">
        <v>234</v>
      </c>
      <c r="I158" s="143"/>
      <c r="L158" s="32"/>
      <c r="M158" s="144"/>
      <c r="U158" s="323"/>
      <c r="V158" s="1" t="str">
        <f t="shared" si="0"/>
        <v/>
      </c>
      <c r="AT158" s="17" t="s">
        <v>233</v>
      </c>
      <c r="AU158" s="17" t="s">
        <v>88</v>
      </c>
    </row>
    <row r="159" spans="2:65" s="12" customFormat="1" ht="11.25" x14ac:dyDescent="0.2">
      <c r="B159" s="145"/>
      <c r="D159" s="146" t="s">
        <v>163</v>
      </c>
      <c r="E159" s="147" t="s">
        <v>19</v>
      </c>
      <c r="F159" s="148" t="s">
        <v>235</v>
      </c>
      <c r="H159" s="147" t="s">
        <v>19</v>
      </c>
      <c r="I159" s="149"/>
      <c r="L159" s="145"/>
      <c r="M159" s="150"/>
      <c r="U159" s="324"/>
      <c r="V159" s="1" t="str">
        <f t="shared" si="0"/>
        <v/>
      </c>
      <c r="AT159" s="147" t="s">
        <v>163</v>
      </c>
      <c r="AU159" s="147" t="s">
        <v>88</v>
      </c>
      <c r="AV159" s="12" t="s">
        <v>82</v>
      </c>
      <c r="AW159" s="12" t="s">
        <v>36</v>
      </c>
      <c r="AX159" s="12" t="s">
        <v>75</v>
      </c>
      <c r="AY159" s="147" t="s">
        <v>151</v>
      </c>
    </row>
    <row r="160" spans="2:65" s="13" customFormat="1" ht="11.25" x14ac:dyDescent="0.2">
      <c r="B160" s="151"/>
      <c r="D160" s="146" t="s">
        <v>163</v>
      </c>
      <c r="E160" s="152" t="s">
        <v>19</v>
      </c>
      <c r="F160" s="153" t="s">
        <v>236</v>
      </c>
      <c r="H160" s="154">
        <v>8.7799999999999994</v>
      </c>
      <c r="I160" s="155"/>
      <c r="L160" s="151"/>
      <c r="M160" s="156"/>
      <c r="U160" s="325"/>
      <c r="V160" s="1" t="str">
        <f t="shared" si="0"/>
        <v/>
      </c>
      <c r="AT160" s="152" t="s">
        <v>163</v>
      </c>
      <c r="AU160" s="152" t="s">
        <v>88</v>
      </c>
      <c r="AV160" s="13" t="s">
        <v>88</v>
      </c>
      <c r="AW160" s="13" t="s">
        <v>36</v>
      </c>
      <c r="AX160" s="13" t="s">
        <v>75</v>
      </c>
      <c r="AY160" s="152" t="s">
        <v>151</v>
      </c>
    </row>
    <row r="161" spans="2:65" s="13" customFormat="1" ht="11.25" x14ac:dyDescent="0.2">
      <c r="B161" s="151"/>
      <c r="D161" s="146" t="s">
        <v>163</v>
      </c>
      <c r="E161" s="152" t="s">
        <v>19</v>
      </c>
      <c r="F161" s="153" t="s">
        <v>237</v>
      </c>
      <c r="H161" s="154">
        <v>16.309999999999999</v>
      </c>
      <c r="I161" s="155"/>
      <c r="L161" s="151"/>
      <c r="M161" s="156"/>
      <c r="U161" s="325"/>
      <c r="V161" s="1" t="str">
        <f t="shared" si="0"/>
        <v/>
      </c>
      <c r="AT161" s="152" t="s">
        <v>163</v>
      </c>
      <c r="AU161" s="152" t="s">
        <v>88</v>
      </c>
      <c r="AV161" s="13" t="s">
        <v>88</v>
      </c>
      <c r="AW161" s="13" t="s">
        <v>36</v>
      </c>
      <c r="AX161" s="13" t="s">
        <v>75</v>
      </c>
      <c r="AY161" s="152" t="s">
        <v>151</v>
      </c>
    </row>
    <row r="162" spans="2:65" s="13" customFormat="1" ht="11.25" x14ac:dyDescent="0.2">
      <c r="B162" s="151"/>
      <c r="D162" s="146" t="s">
        <v>163</v>
      </c>
      <c r="E162" s="152" t="s">
        <v>19</v>
      </c>
      <c r="F162" s="153" t="s">
        <v>238</v>
      </c>
      <c r="H162" s="154">
        <v>17.260000000000002</v>
      </c>
      <c r="I162" s="155"/>
      <c r="L162" s="151"/>
      <c r="M162" s="156"/>
      <c r="U162" s="325"/>
      <c r="V162" s="1" t="str">
        <f t="shared" si="0"/>
        <v/>
      </c>
      <c r="AT162" s="152" t="s">
        <v>163</v>
      </c>
      <c r="AU162" s="152" t="s">
        <v>88</v>
      </c>
      <c r="AV162" s="13" t="s">
        <v>88</v>
      </c>
      <c r="AW162" s="13" t="s">
        <v>36</v>
      </c>
      <c r="AX162" s="13" t="s">
        <v>75</v>
      </c>
      <c r="AY162" s="152" t="s">
        <v>151</v>
      </c>
    </row>
    <row r="163" spans="2:65" s="13" customFormat="1" ht="11.25" x14ac:dyDescent="0.2">
      <c r="B163" s="151"/>
      <c r="D163" s="146" t="s">
        <v>163</v>
      </c>
      <c r="E163" s="152" t="s">
        <v>19</v>
      </c>
      <c r="F163" s="153" t="s">
        <v>239</v>
      </c>
      <c r="H163" s="154">
        <v>1.04</v>
      </c>
      <c r="I163" s="155"/>
      <c r="L163" s="151"/>
      <c r="M163" s="156"/>
      <c r="U163" s="325"/>
      <c r="V163" s="1" t="str">
        <f t="shared" si="0"/>
        <v/>
      </c>
      <c r="AT163" s="152" t="s">
        <v>163</v>
      </c>
      <c r="AU163" s="152" t="s">
        <v>88</v>
      </c>
      <c r="AV163" s="13" t="s">
        <v>88</v>
      </c>
      <c r="AW163" s="13" t="s">
        <v>36</v>
      </c>
      <c r="AX163" s="13" t="s">
        <v>75</v>
      </c>
      <c r="AY163" s="152" t="s">
        <v>151</v>
      </c>
    </row>
    <row r="164" spans="2:65" s="14" customFormat="1" ht="11.25" x14ac:dyDescent="0.2">
      <c r="B164" s="157"/>
      <c r="D164" s="146" t="s">
        <v>163</v>
      </c>
      <c r="E164" s="158" t="s">
        <v>19</v>
      </c>
      <c r="F164" s="159" t="s">
        <v>166</v>
      </c>
      <c r="H164" s="160">
        <v>43.389999999999993</v>
      </c>
      <c r="I164" s="161"/>
      <c r="L164" s="157"/>
      <c r="M164" s="162"/>
      <c r="U164" s="326"/>
      <c r="V164" s="1" t="str">
        <f t="shared" si="0"/>
        <v/>
      </c>
      <c r="AT164" s="158" t="s">
        <v>163</v>
      </c>
      <c r="AU164" s="158" t="s">
        <v>88</v>
      </c>
      <c r="AV164" s="14" t="s">
        <v>159</v>
      </c>
      <c r="AW164" s="14" t="s">
        <v>36</v>
      </c>
      <c r="AX164" s="14" t="s">
        <v>82</v>
      </c>
      <c r="AY164" s="158" t="s">
        <v>151</v>
      </c>
    </row>
    <row r="165" spans="2:65" s="1" customFormat="1" ht="16.5" customHeight="1" x14ac:dyDescent="0.2">
      <c r="B165" s="32"/>
      <c r="C165" s="128" t="s">
        <v>240</v>
      </c>
      <c r="D165" s="128" t="s">
        <v>154</v>
      </c>
      <c r="E165" s="129" t="s">
        <v>241</v>
      </c>
      <c r="F165" s="130" t="s">
        <v>242</v>
      </c>
      <c r="G165" s="131" t="s">
        <v>180</v>
      </c>
      <c r="H165" s="132">
        <v>17.260000000000002</v>
      </c>
      <c r="I165" s="133"/>
      <c r="J165" s="134">
        <f>ROUND(I165*H165,2)</f>
        <v>0</v>
      </c>
      <c r="K165" s="130" t="s">
        <v>158</v>
      </c>
      <c r="L165" s="32"/>
      <c r="M165" s="135" t="s">
        <v>19</v>
      </c>
      <c r="N165" s="136" t="s">
        <v>47</v>
      </c>
      <c r="P165" s="137">
        <f>O165*H165</f>
        <v>0</v>
      </c>
      <c r="Q165" s="137">
        <v>2.5999999999999998E-4</v>
      </c>
      <c r="R165" s="137">
        <f>Q165*H165</f>
        <v>4.4876000000000004E-3</v>
      </c>
      <c r="S165" s="137">
        <v>0</v>
      </c>
      <c r="T165" s="137">
        <f>S165*H165</f>
        <v>0</v>
      </c>
      <c r="U165" s="322" t="s">
        <v>19</v>
      </c>
      <c r="V165" s="1" t="str">
        <f t="shared" si="0"/>
        <v/>
      </c>
      <c r="AR165" s="139" t="s">
        <v>159</v>
      </c>
      <c r="AT165" s="139" t="s">
        <v>154</v>
      </c>
      <c r="AU165" s="139" t="s">
        <v>88</v>
      </c>
      <c r="AY165" s="17" t="s">
        <v>151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7" t="s">
        <v>88</v>
      </c>
      <c r="BK165" s="140">
        <f>ROUND(I165*H165,2)</f>
        <v>0</v>
      </c>
      <c r="BL165" s="17" t="s">
        <v>159</v>
      </c>
      <c r="BM165" s="139" t="s">
        <v>243</v>
      </c>
    </row>
    <row r="166" spans="2:65" s="1" customFormat="1" ht="11.25" x14ac:dyDescent="0.2">
      <c r="B166" s="32"/>
      <c r="D166" s="141" t="s">
        <v>161</v>
      </c>
      <c r="F166" s="142" t="s">
        <v>244</v>
      </c>
      <c r="I166" s="143"/>
      <c r="L166" s="32"/>
      <c r="M166" s="144"/>
      <c r="U166" s="323"/>
      <c r="V166" s="1" t="str">
        <f t="shared" si="0"/>
        <v/>
      </c>
      <c r="AT166" s="17" t="s">
        <v>161</v>
      </c>
      <c r="AU166" s="17" t="s">
        <v>88</v>
      </c>
    </row>
    <row r="167" spans="2:65" s="1" customFormat="1" ht="24.2" customHeight="1" x14ac:dyDescent="0.2">
      <c r="B167" s="32"/>
      <c r="C167" s="128" t="s">
        <v>245</v>
      </c>
      <c r="D167" s="128" t="s">
        <v>154</v>
      </c>
      <c r="E167" s="129" t="s">
        <v>246</v>
      </c>
      <c r="F167" s="130" t="s">
        <v>247</v>
      </c>
      <c r="G167" s="131" t="s">
        <v>180</v>
      </c>
      <c r="H167" s="132">
        <v>17.260000000000002</v>
      </c>
      <c r="I167" s="133"/>
      <c r="J167" s="134">
        <f>ROUND(I167*H167,2)</f>
        <v>0</v>
      </c>
      <c r="K167" s="130" t="s">
        <v>158</v>
      </c>
      <c r="L167" s="32"/>
      <c r="M167" s="135" t="s">
        <v>19</v>
      </c>
      <c r="N167" s="136" t="s">
        <v>47</v>
      </c>
      <c r="P167" s="137">
        <f>O167*H167</f>
        <v>0</v>
      </c>
      <c r="Q167" s="137">
        <v>2.1000000000000001E-2</v>
      </c>
      <c r="R167" s="137">
        <f>Q167*H167</f>
        <v>0.36246000000000006</v>
      </c>
      <c r="S167" s="137">
        <v>0</v>
      </c>
      <c r="T167" s="137">
        <f>S167*H167</f>
        <v>0</v>
      </c>
      <c r="U167" s="322" t="s">
        <v>19</v>
      </c>
      <c r="V167" s="1" t="str">
        <f t="shared" si="0"/>
        <v/>
      </c>
      <c r="AR167" s="139" t="s">
        <v>159</v>
      </c>
      <c r="AT167" s="139" t="s">
        <v>154</v>
      </c>
      <c r="AU167" s="139" t="s">
        <v>88</v>
      </c>
      <c r="AY167" s="17" t="s">
        <v>151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88</v>
      </c>
      <c r="BK167" s="140">
        <f>ROUND(I167*H167,2)</f>
        <v>0</v>
      </c>
      <c r="BL167" s="17" t="s">
        <v>159</v>
      </c>
      <c r="BM167" s="139" t="s">
        <v>248</v>
      </c>
    </row>
    <row r="168" spans="2:65" s="1" customFormat="1" ht="11.25" x14ac:dyDescent="0.2">
      <c r="B168" s="32"/>
      <c r="D168" s="141" t="s">
        <v>161</v>
      </c>
      <c r="F168" s="142" t="s">
        <v>249</v>
      </c>
      <c r="I168" s="143"/>
      <c r="L168" s="32"/>
      <c r="M168" s="144"/>
      <c r="U168" s="323"/>
      <c r="V168" s="1" t="str">
        <f t="shared" si="0"/>
        <v/>
      </c>
      <c r="AT168" s="17" t="s">
        <v>161</v>
      </c>
      <c r="AU168" s="17" t="s">
        <v>88</v>
      </c>
    </row>
    <row r="169" spans="2:65" s="1" customFormat="1" ht="19.5" x14ac:dyDescent="0.2">
      <c r="B169" s="32"/>
      <c r="D169" s="146" t="s">
        <v>233</v>
      </c>
      <c r="F169" s="163" t="s">
        <v>250</v>
      </c>
      <c r="I169" s="143"/>
      <c r="L169" s="32"/>
      <c r="M169" s="144"/>
      <c r="U169" s="323"/>
      <c r="V169" s="1" t="str">
        <f t="shared" si="0"/>
        <v/>
      </c>
      <c r="AT169" s="17" t="s">
        <v>233</v>
      </c>
      <c r="AU169" s="17" t="s">
        <v>88</v>
      </c>
    </row>
    <row r="170" spans="2:65" s="13" customFormat="1" ht="11.25" x14ac:dyDescent="0.2">
      <c r="B170" s="151"/>
      <c r="D170" s="146" t="s">
        <v>163</v>
      </c>
      <c r="E170" s="152" t="s">
        <v>19</v>
      </c>
      <c r="F170" s="153" t="s">
        <v>251</v>
      </c>
      <c r="H170" s="154">
        <v>17.260000000000002</v>
      </c>
      <c r="I170" s="155"/>
      <c r="L170" s="151"/>
      <c r="M170" s="156"/>
      <c r="U170" s="325"/>
      <c r="V170" s="1" t="str">
        <f t="shared" ref="V170:V233" si="1">IF(U170="investice",J170,"")</f>
        <v/>
      </c>
      <c r="AT170" s="152" t="s">
        <v>163</v>
      </c>
      <c r="AU170" s="152" t="s">
        <v>88</v>
      </c>
      <c r="AV170" s="13" t="s">
        <v>88</v>
      </c>
      <c r="AW170" s="13" t="s">
        <v>36</v>
      </c>
      <c r="AX170" s="13" t="s">
        <v>75</v>
      </c>
      <c r="AY170" s="152" t="s">
        <v>151</v>
      </c>
    </row>
    <row r="171" spans="2:65" s="14" customFormat="1" ht="11.25" x14ac:dyDescent="0.2">
      <c r="B171" s="157"/>
      <c r="D171" s="146" t="s">
        <v>163</v>
      </c>
      <c r="E171" s="158" t="s">
        <v>19</v>
      </c>
      <c r="F171" s="159" t="s">
        <v>166</v>
      </c>
      <c r="H171" s="160">
        <v>17.260000000000002</v>
      </c>
      <c r="I171" s="161"/>
      <c r="L171" s="157"/>
      <c r="M171" s="162"/>
      <c r="U171" s="326"/>
      <c r="V171" s="1" t="str">
        <f t="shared" si="1"/>
        <v/>
      </c>
      <c r="AT171" s="158" t="s">
        <v>163</v>
      </c>
      <c r="AU171" s="158" t="s">
        <v>88</v>
      </c>
      <c r="AV171" s="14" t="s">
        <v>159</v>
      </c>
      <c r="AW171" s="14" t="s">
        <v>36</v>
      </c>
      <c r="AX171" s="14" t="s">
        <v>82</v>
      </c>
      <c r="AY171" s="158" t="s">
        <v>151</v>
      </c>
    </row>
    <row r="172" spans="2:65" s="1" customFormat="1" ht="16.5" customHeight="1" x14ac:dyDescent="0.2">
      <c r="B172" s="32"/>
      <c r="C172" s="128" t="s">
        <v>252</v>
      </c>
      <c r="D172" s="128" t="s">
        <v>154</v>
      </c>
      <c r="E172" s="129" t="s">
        <v>253</v>
      </c>
      <c r="F172" s="130" t="s">
        <v>254</v>
      </c>
      <c r="G172" s="131" t="s">
        <v>180</v>
      </c>
      <c r="H172" s="132">
        <v>18.006</v>
      </c>
      <c r="I172" s="133"/>
      <c r="J172" s="134">
        <f>ROUND(I172*H172,2)</f>
        <v>0</v>
      </c>
      <c r="K172" s="130" t="s">
        <v>158</v>
      </c>
      <c r="L172" s="32"/>
      <c r="M172" s="135" t="s">
        <v>19</v>
      </c>
      <c r="N172" s="136" t="s">
        <v>47</v>
      </c>
      <c r="P172" s="137">
        <f>O172*H172</f>
        <v>0</v>
      </c>
      <c r="Q172" s="137">
        <v>1.9300000000000001E-3</v>
      </c>
      <c r="R172" s="137">
        <f>Q172*H172</f>
        <v>3.4751580000000004E-2</v>
      </c>
      <c r="S172" s="137">
        <v>0</v>
      </c>
      <c r="T172" s="137">
        <f>S172*H172</f>
        <v>0</v>
      </c>
      <c r="U172" s="322" t="s">
        <v>19</v>
      </c>
      <c r="V172" s="1" t="str">
        <f t="shared" si="1"/>
        <v/>
      </c>
      <c r="AR172" s="139" t="s">
        <v>159</v>
      </c>
      <c r="AT172" s="139" t="s">
        <v>154</v>
      </c>
      <c r="AU172" s="139" t="s">
        <v>88</v>
      </c>
      <c r="AY172" s="17" t="s">
        <v>151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88</v>
      </c>
      <c r="BK172" s="140">
        <f>ROUND(I172*H172,2)</f>
        <v>0</v>
      </c>
      <c r="BL172" s="17" t="s">
        <v>159</v>
      </c>
      <c r="BM172" s="139" t="s">
        <v>255</v>
      </c>
    </row>
    <row r="173" spans="2:65" s="1" customFormat="1" ht="11.25" x14ac:dyDescent="0.2">
      <c r="B173" s="32"/>
      <c r="D173" s="141" t="s">
        <v>161</v>
      </c>
      <c r="F173" s="142" t="s">
        <v>256</v>
      </c>
      <c r="I173" s="143"/>
      <c r="L173" s="32"/>
      <c r="M173" s="144"/>
      <c r="U173" s="323"/>
      <c r="V173" s="1" t="str">
        <f t="shared" si="1"/>
        <v/>
      </c>
      <c r="AT173" s="17" t="s">
        <v>161</v>
      </c>
      <c r="AU173" s="17" t="s">
        <v>88</v>
      </c>
    </row>
    <row r="174" spans="2:65" s="12" customFormat="1" ht="11.25" x14ac:dyDescent="0.2">
      <c r="B174" s="145"/>
      <c r="D174" s="146" t="s">
        <v>163</v>
      </c>
      <c r="E174" s="147" t="s">
        <v>19</v>
      </c>
      <c r="F174" s="148" t="s">
        <v>257</v>
      </c>
      <c r="H174" s="147" t="s">
        <v>19</v>
      </c>
      <c r="I174" s="149"/>
      <c r="L174" s="145"/>
      <c r="M174" s="150"/>
      <c r="U174" s="324"/>
      <c r="V174" s="1" t="str">
        <f t="shared" si="1"/>
        <v/>
      </c>
      <c r="AT174" s="147" t="s">
        <v>163</v>
      </c>
      <c r="AU174" s="147" t="s">
        <v>88</v>
      </c>
      <c r="AV174" s="12" t="s">
        <v>82</v>
      </c>
      <c r="AW174" s="12" t="s">
        <v>36</v>
      </c>
      <c r="AX174" s="12" t="s">
        <v>75</v>
      </c>
      <c r="AY174" s="147" t="s">
        <v>151</v>
      </c>
    </row>
    <row r="175" spans="2:65" s="13" customFormat="1" ht="11.25" x14ac:dyDescent="0.2">
      <c r="B175" s="151"/>
      <c r="D175" s="146" t="s">
        <v>163</v>
      </c>
      <c r="E175" s="152" t="s">
        <v>19</v>
      </c>
      <c r="F175" s="153" t="s">
        <v>258</v>
      </c>
      <c r="H175" s="154">
        <v>18.006</v>
      </c>
      <c r="I175" s="155"/>
      <c r="L175" s="151"/>
      <c r="M175" s="156"/>
      <c r="U175" s="325"/>
      <c r="V175" s="1" t="str">
        <f t="shared" si="1"/>
        <v/>
      </c>
      <c r="AT175" s="152" t="s">
        <v>163</v>
      </c>
      <c r="AU175" s="152" t="s">
        <v>88</v>
      </c>
      <c r="AV175" s="13" t="s">
        <v>88</v>
      </c>
      <c r="AW175" s="13" t="s">
        <v>36</v>
      </c>
      <c r="AX175" s="13" t="s">
        <v>75</v>
      </c>
      <c r="AY175" s="152" t="s">
        <v>151</v>
      </c>
    </row>
    <row r="176" spans="2:65" s="14" customFormat="1" ht="11.25" x14ac:dyDescent="0.2">
      <c r="B176" s="157"/>
      <c r="D176" s="146" t="s">
        <v>163</v>
      </c>
      <c r="E176" s="158" t="s">
        <v>19</v>
      </c>
      <c r="F176" s="159" t="s">
        <v>166</v>
      </c>
      <c r="H176" s="160">
        <v>18.006</v>
      </c>
      <c r="I176" s="161"/>
      <c r="L176" s="157"/>
      <c r="M176" s="162"/>
      <c r="U176" s="326"/>
      <c r="V176" s="1" t="str">
        <f t="shared" si="1"/>
        <v/>
      </c>
      <c r="AT176" s="158" t="s">
        <v>163</v>
      </c>
      <c r="AU176" s="158" t="s">
        <v>88</v>
      </c>
      <c r="AV176" s="14" t="s">
        <v>159</v>
      </c>
      <c r="AW176" s="14" t="s">
        <v>36</v>
      </c>
      <c r="AX176" s="14" t="s">
        <v>82</v>
      </c>
      <c r="AY176" s="158" t="s">
        <v>151</v>
      </c>
    </row>
    <row r="177" spans="2:65" s="1" customFormat="1" ht="16.5" customHeight="1" x14ac:dyDescent="0.2">
      <c r="B177" s="32"/>
      <c r="C177" s="128" t="s">
        <v>230</v>
      </c>
      <c r="D177" s="128" t="s">
        <v>154</v>
      </c>
      <c r="E177" s="129" t="s">
        <v>259</v>
      </c>
      <c r="F177" s="130" t="s">
        <v>260</v>
      </c>
      <c r="G177" s="131" t="s">
        <v>180</v>
      </c>
      <c r="H177" s="132">
        <v>0.95</v>
      </c>
      <c r="I177" s="133"/>
      <c r="J177" s="134">
        <f>ROUND(I177*H177,2)</f>
        <v>0</v>
      </c>
      <c r="K177" s="130" t="s">
        <v>158</v>
      </c>
      <c r="L177" s="32"/>
      <c r="M177" s="135" t="s">
        <v>19</v>
      </c>
      <c r="N177" s="136" t="s">
        <v>47</v>
      </c>
      <c r="P177" s="137">
        <f>O177*H177</f>
        <v>0</v>
      </c>
      <c r="Q177" s="137">
        <v>5.6000000000000001E-2</v>
      </c>
      <c r="R177" s="137">
        <f>Q177*H177</f>
        <v>5.3199999999999997E-2</v>
      </c>
      <c r="S177" s="137">
        <v>0</v>
      </c>
      <c r="T177" s="137">
        <f>S177*H177</f>
        <v>0</v>
      </c>
      <c r="U177" s="322" t="s">
        <v>19</v>
      </c>
      <c r="V177" s="1" t="str">
        <f t="shared" si="1"/>
        <v/>
      </c>
      <c r="AR177" s="139" t="s">
        <v>159</v>
      </c>
      <c r="AT177" s="139" t="s">
        <v>154</v>
      </c>
      <c r="AU177" s="139" t="s">
        <v>88</v>
      </c>
      <c r="AY177" s="17" t="s">
        <v>151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88</v>
      </c>
      <c r="BK177" s="140">
        <f>ROUND(I177*H177,2)</f>
        <v>0</v>
      </c>
      <c r="BL177" s="17" t="s">
        <v>159</v>
      </c>
      <c r="BM177" s="139" t="s">
        <v>261</v>
      </c>
    </row>
    <row r="178" spans="2:65" s="1" customFormat="1" ht="11.25" x14ac:dyDescent="0.2">
      <c r="B178" s="32"/>
      <c r="D178" s="141" t="s">
        <v>161</v>
      </c>
      <c r="F178" s="142" t="s">
        <v>262</v>
      </c>
      <c r="I178" s="143"/>
      <c r="L178" s="32"/>
      <c r="M178" s="144"/>
      <c r="U178" s="323"/>
      <c r="V178" s="1" t="str">
        <f t="shared" si="1"/>
        <v/>
      </c>
      <c r="AT178" s="17" t="s">
        <v>161</v>
      </c>
      <c r="AU178" s="17" t="s">
        <v>88</v>
      </c>
    </row>
    <row r="179" spans="2:65" s="1" customFormat="1" ht="19.5" x14ac:dyDescent="0.2">
      <c r="B179" s="32"/>
      <c r="D179" s="146" t="s">
        <v>233</v>
      </c>
      <c r="F179" s="163" t="s">
        <v>263</v>
      </c>
      <c r="I179" s="143"/>
      <c r="L179" s="32"/>
      <c r="M179" s="144"/>
      <c r="U179" s="323"/>
      <c r="V179" s="1" t="str">
        <f t="shared" si="1"/>
        <v/>
      </c>
      <c r="AT179" s="17" t="s">
        <v>233</v>
      </c>
      <c r="AU179" s="17" t="s">
        <v>88</v>
      </c>
    </row>
    <row r="180" spans="2:65" s="13" customFormat="1" ht="11.25" x14ac:dyDescent="0.2">
      <c r="B180" s="151"/>
      <c r="D180" s="146" t="s">
        <v>163</v>
      </c>
      <c r="E180" s="152" t="s">
        <v>19</v>
      </c>
      <c r="F180" s="153" t="s">
        <v>264</v>
      </c>
      <c r="H180" s="154">
        <v>0.35</v>
      </c>
      <c r="I180" s="155"/>
      <c r="L180" s="151"/>
      <c r="M180" s="156"/>
      <c r="U180" s="325"/>
      <c r="V180" s="1" t="str">
        <f t="shared" si="1"/>
        <v/>
      </c>
      <c r="AT180" s="152" t="s">
        <v>163</v>
      </c>
      <c r="AU180" s="152" t="s">
        <v>88</v>
      </c>
      <c r="AV180" s="13" t="s">
        <v>88</v>
      </c>
      <c r="AW180" s="13" t="s">
        <v>36</v>
      </c>
      <c r="AX180" s="13" t="s">
        <v>75</v>
      </c>
      <c r="AY180" s="152" t="s">
        <v>151</v>
      </c>
    </row>
    <row r="181" spans="2:65" s="13" customFormat="1" ht="11.25" x14ac:dyDescent="0.2">
      <c r="B181" s="151"/>
      <c r="D181" s="146" t="s">
        <v>163</v>
      </c>
      <c r="E181" s="152" t="s">
        <v>19</v>
      </c>
      <c r="F181" s="153" t="s">
        <v>265</v>
      </c>
      <c r="H181" s="154">
        <v>0.6</v>
      </c>
      <c r="I181" s="155"/>
      <c r="L181" s="151"/>
      <c r="M181" s="156"/>
      <c r="U181" s="325"/>
      <c r="V181" s="1" t="str">
        <f t="shared" si="1"/>
        <v/>
      </c>
      <c r="AT181" s="152" t="s">
        <v>163</v>
      </c>
      <c r="AU181" s="152" t="s">
        <v>88</v>
      </c>
      <c r="AV181" s="13" t="s">
        <v>88</v>
      </c>
      <c r="AW181" s="13" t="s">
        <v>36</v>
      </c>
      <c r="AX181" s="13" t="s">
        <v>75</v>
      </c>
      <c r="AY181" s="152" t="s">
        <v>151</v>
      </c>
    </row>
    <row r="182" spans="2:65" s="14" customFormat="1" ht="11.25" x14ac:dyDescent="0.2">
      <c r="B182" s="157"/>
      <c r="D182" s="146" t="s">
        <v>163</v>
      </c>
      <c r="E182" s="158" t="s">
        <v>19</v>
      </c>
      <c r="F182" s="159" t="s">
        <v>166</v>
      </c>
      <c r="H182" s="160">
        <v>0.95</v>
      </c>
      <c r="I182" s="161"/>
      <c r="L182" s="157"/>
      <c r="M182" s="162"/>
      <c r="U182" s="326"/>
      <c r="V182" s="1" t="str">
        <f t="shared" si="1"/>
        <v/>
      </c>
      <c r="AT182" s="158" t="s">
        <v>163</v>
      </c>
      <c r="AU182" s="158" t="s">
        <v>88</v>
      </c>
      <c r="AV182" s="14" t="s">
        <v>159</v>
      </c>
      <c r="AW182" s="14" t="s">
        <v>36</v>
      </c>
      <c r="AX182" s="14" t="s">
        <v>82</v>
      </c>
      <c r="AY182" s="158" t="s">
        <v>151</v>
      </c>
    </row>
    <row r="183" spans="2:65" s="1" customFormat="1" ht="16.5" customHeight="1" x14ac:dyDescent="0.2">
      <c r="B183" s="32"/>
      <c r="C183" s="128" t="s">
        <v>266</v>
      </c>
      <c r="D183" s="128" t="s">
        <v>154</v>
      </c>
      <c r="E183" s="129" t="s">
        <v>267</v>
      </c>
      <c r="F183" s="130" t="s">
        <v>268</v>
      </c>
      <c r="G183" s="131" t="s">
        <v>180</v>
      </c>
      <c r="H183" s="132">
        <v>186.02199999999999</v>
      </c>
      <c r="I183" s="133"/>
      <c r="J183" s="134">
        <f>ROUND(I183*H183,2)</f>
        <v>0</v>
      </c>
      <c r="K183" s="130" t="s">
        <v>158</v>
      </c>
      <c r="L183" s="32"/>
      <c r="M183" s="135" t="s">
        <v>19</v>
      </c>
      <c r="N183" s="136" t="s">
        <v>47</v>
      </c>
      <c r="P183" s="137">
        <f>O183*H183</f>
        <v>0</v>
      </c>
      <c r="Q183" s="137">
        <v>2.5999999999999998E-4</v>
      </c>
      <c r="R183" s="137">
        <f>Q183*H183</f>
        <v>4.8365719999999994E-2</v>
      </c>
      <c r="S183" s="137">
        <v>0</v>
      </c>
      <c r="T183" s="137">
        <f>S183*H183</f>
        <v>0</v>
      </c>
      <c r="U183" s="322" t="s">
        <v>19</v>
      </c>
      <c r="V183" s="1" t="str">
        <f t="shared" si="1"/>
        <v/>
      </c>
      <c r="AR183" s="139" t="s">
        <v>159</v>
      </c>
      <c r="AT183" s="139" t="s">
        <v>154</v>
      </c>
      <c r="AU183" s="139" t="s">
        <v>88</v>
      </c>
      <c r="AY183" s="17" t="s">
        <v>151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7" t="s">
        <v>88</v>
      </c>
      <c r="BK183" s="140">
        <f>ROUND(I183*H183,2)</f>
        <v>0</v>
      </c>
      <c r="BL183" s="17" t="s">
        <v>159</v>
      </c>
      <c r="BM183" s="139" t="s">
        <v>269</v>
      </c>
    </row>
    <row r="184" spans="2:65" s="1" customFormat="1" ht="11.25" x14ac:dyDescent="0.2">
      <c r="B184" s="32"/>
      <c r="D184" s="141" t="s">
        <v>161</v>
      </c>
      <c r="F184" s="142" t="s">
        <v>270</v>
      </c>
      <c r="I184" s="143"/>
      <c r="L184" s="32"/>
      <c r="M184" s="144"/>
      <c r="U184" s="323"/>
      <c r="V184" s="1" t="str">
        <f t="shared" si="1"/>
        <v/>
      </c>
      <c r="AT184" s="17" t="s">
        <v>161</v>
      </c>
      <c r="AU184" s="17" t="s">
        <v>88</v>
      </c>
    </row>
    <row r="185" spans="2:65" s="13" customFormat="1" ht="11.25" x14ac:dyDescent="0.2">
      <c r="B185" s="151"/>
      <c r="D185" s="146" t="s">
        <v>163</v>
      </c>
      <c r="E185" s="152" t="s">
        <v>19</v>
      </c>
      <c r="F185" s="153" t="s">
        <v>271</v>
      </c>
      <c r="H185" s="154">
        <v>45.728000000000002</v>
      </c>
      <c r="I185" s="155"/>
      <c r="L185" s="151"/>
      <c r="M185" s="156"/>
      <c r="U185" s="325"/>
      <c r="V185" s="1" t="str">
        <f t="shared" si="1"/>
        <v/>
      </c>
      <c r="AT185" s="152" t="s">
        <v>163</v>
      </c>
      <c r="AU185" s="152" t="s">
        <v>88</v>
      </c>
      <c r="AV185" s="13" t="s">
        <v>88</v>
      </c>
      <c r="AW185" s="13" t="s">
        <v>36</v>
      </c>
      <c r="AX185" s="13" t="s">
        <v>75</v>
      </c>
      <c r="AY185" s="152" t="s">
        <v>151</v>
      </c>
    </row>
    <row r="186" spans="2:65" s="13" customFormat="1" ht="11.25" x14ac:dyDescent="0.2">
      <c r="B186" s="151"/>
      <c r="D186" s="146" t="s">
        <v>163</v>
      </c>
      <c r="E186" s="152" t="s">
        <v>19</v>
      </c>
      <c r="F186" s="153" t="s">
        <v>272</v>
      </c>
      <c r="H186" s="154">
        <v>20.254000000000001</v>
      </c>
      <c r="I186" s="155"/>
      <c r="L186" s="151"/>
      <c r="M186" s="156"/>
      <c r="U186" s="325"/>
      <c r="V186" s="1" t="str">
        <f t="shared" si="1"/>
        <v/>
      </c>
      <c r="AT186" s="152" t="s">
        <v>163</v>
      </c>
      <c r="AU186" s="152" t="s">
        <v>88</v>
      </c>
      <c r="AV186" s="13" t="s">
        <v>88</v>
      </c>
      <c r="AW186" s="13" t="s">
        <v>36</v>
      </c>
      <c r="AX186" s="13" t="s">
        <v>75</v>
      </c>
      <c r="AY186" s="152" t="s">
        <v>151</v>
      </c>
    </row>
    <row r="187" spans="2:65" s="13" customFormat="1" ht="11.25" x14ac:dyDescent="0.2">
      <c r="B187" s="151"/>
      <c r="D187" s="146" t="s">
        <v>163</v>
      </c>
      <c r="E187" s="152" t="s">
        <v>19</v>
      </c>
      <c r="F187" s="153" t="s">
        <v>273</v>
      </c>
      <c r="H187" s="154">
        <v>120.04</v>
      </c>
      <c r="I187" s="155"/>
      <c r="L187" s="151"/>
      <c r="M187" s="156"/>
      <c r="U187" s="325"/>
      <c r="V187" s="1" t="str">
        <f t="shared" si="1"/>
        <v/>
      </c>
      <c r="AT187" s="152" t="s">
        <v>163</v>
      </c>
      <c r="AU187" s="152" t="s">
        <v>88</v>
      </c>
      <c r="AV187" s="13" t="s">
        <v>88</v>
      </c>
      <c r="AW187" s="13" t="s">
        <v>36</v>
      </c>
      <c r="AX187" s="13" t="s">
        <v>75</v>
      </c>
      <c r="AY187" s="152" t="s">
        <v>151</v>
      </c>
    </row>
    <row r="188" spans="2:65" s="14" customFormat="1" ht="11.25" x14ac:dyDescent="0.2">
      <c r="B188" s="157"/>
      <c r="D188" s="146" t="s">
        <v>163</v>
      </c>
      <c r="E188" s="158" t="s">
        <v>19</v>
      </c>
      <c r="F188" s="159" t="s">
        <v>166</v>
      </c>
      <c r="H188" s="160">
        <v>186.02199999999999</v>
      </c>
      <c r="I188" s="161"/>
      <c r="L188" s="157"/>
      <c r="M188" s="162"/>
      <c r="U188" s="326"/>
      <c r="V188" s="1" t="str">
        <f t="shared" si="1"/>
        <v/>
      </c>
      <c r="AT188" s="158" t="s">
        <v>163</v>
      </c>
      <c r="AU188" s="158" t="s">
        <v>88</v>
      </c>
      <c r="AV188" s="14" t="s">
        <v>159</v>
      </c>
      <c r="AW188" s="14" t="s">
        <v>36</v>
      </c>
      <c r="AX188" s="14" t="s">
        <v>82</v>
      </c>
      <c r="AY188" s="158" t="s">
        <v>151</v>
      </c>
    </row>
    <row r="189" spans="2:65" s="1" customFormat="1" ht="21.75" customHeight="1" x14ac:dyDescent="0.2">
      <c r="B189" s="32"/>
      <c r="C189" s="128" t="s">
        <v>274</v>
      </c>
      <c r="D189" s="128" t="s">
        <v>154</v>
      </c>
      <c r="E189" s="129" t="s">
        <v>275</v>
      </c>
      <c r="F189" s="130" t="s">
        <v>276</v>
      </c>
      <c r="G189" s="131" t="s">
        <v>180</v>
      </c>
      <c r="H189" s="132">
        <v>65.981999999999999</v>
      </c>
      <c r="I189" s="133"/>
      <c r="J189" s="134">
        <f>ROUND(I189*H189,2)</f>
        <v>0</v>
      </c>
      <c r="K189" s="130" t="s">
        <v>158</v>
      </c>
      <c r="L189" s="32"/>
      <c r="M189" s="135" t="s">
        <v>19</v>
      </c>
      <c r="N189" s="136" t="s">
        <v>47</v>
      </c>
      <c r="P189" s="137">
        <f>O189*H189</f>
        <v>0</v>
      </c>
      <c r="Q189" s="137">
        <v>7.3499999999999998E-3</v>
      </c>
      <c r="R189" s="137">
        <f>Q189*H189</f>
        <v>0.4849677</v>
      </c>
      <c r="S189" s="137">
        <v>0</v>
      </c>
      <c r="T189" s="137">
        <f>S189*H189</f>
        <v>0</v>
      </c>
      <c r="U189" s="322" t="s">
        <v>19</v>
      </c>
      <c r="V189" s="1" t="str">
        <f t="shared" si="1"/>
        <v/>
      </c>
      <c r="AR189" s="139" t="s">
        <v>159</v>
      </c>
      <c r="AT189" s="139" t="s">
        <v>154</v>
      </c>
      <c r="AU189" s="139" t="s">
        <v>88</v>
      </c>
      <c r="AY189" s="17" t="s">
        <v>151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88</v>
      </c>
      <c r="BK189" s="140">
        <f>ROUND(I189*H189,2)</f>
        <v>0</v>
      </c>
      <c r="BL189" s="17" t="s">
        <v>159</v>
      </c>
      <c r="BM189" s="139" t="s">
        <v>277</v>
      </c>
    </row>
    <row r="190" spans="2:65" s="1" customFormat="1" ht="11.25" x14ac:dyDescent="0.2">
      <c r="B190" s="32"/>
      <c r="D190" s="141" t="s">
        <v>161</v>
      </c>
      <c r="F190" s="142" t="s">
        <v>278</v>
      </c>
      <c r="I190" s="143"/>
      <c r="L190" s="32"/>
      <c r="M190" s="144"/>
      <c r="U190" s="323"/>
      <c r="V190" s="1" t="str">
        <f t="shared" si="1"/>
        <v/>
      </c>
      <c r="AT190" s="17" t="s">
        <v>161</v>
      </c>
      <c r="AU190" s="17" t="s">
        <v>88</v>
      </c>
    </row>
    <row r="191" spans="2:65" s="12" customFormat="1" ht="11.25" x14ac:dyDescent="0.2">
      <c r="B191" s="145"/>
      <c r="D191" s="146" t="s">
        <v>163</v>
      </c>
      <c r="E191" s="147" t="s">
        <v>19</v>
      </c>
      <c r="F191" s="148" t="s">
        <v>279</v>
      </c>
      <c r="H191" s="147" t="s">
        <v>19</v>
      </c>
      <c r="I191" s="149"/>
      <c r="L191" s="145"/>
      <c r="M191" s="150"/>
      <c r="U191" s="324"/>
      <c r="V191" s="1" t="str">
        <f t="shared" si="1"/>
        <v/>
      </c>
      <c r="AT191" s="147" t="s">
        <v>163</v>
      </c>
      <c r="AU191" s="147" t="s">
        <v>88</v>
      </c>
      <c r="AV191" s="12" t="s">
        <v>82</v>
      </c>
      <c r="AW191" s="12" t="s">
        <v>36</v>
      </c>
      <c r="AX191" s="12" t="s">
        <v>75</v>
      </c>
      <c r="AY191" s="147" t="s">
        <v>151</v>
      </c>
    </row>
    <row r="192" spans="2:65" s="13" customFormat="1" ht="11.25" x14ac:dyDescent="0.2">
      <c r="B192" s="151"/>
      <c r="D192" s="146" t="s">
        <v>163</v>
      </c>
      <c r="E192" s="152" t="s">
        <v>19</v>
      </c>
      <c r="F192" s="153" t="s">
        <v>271</v>
      </c>
      <c r="H192" s="154">
        <v>45.728000000000002</v>
      </c>
      <c r="I192" s="155"/>
      <c r="L192" s="151"/>
      <c r="M192" s="156"/>
      <c r="U192" s="325"/>
      <c r="V192" s="1" t="str">
        <f t="shared" si="1"/>
        <v/>
      </c>
      <c r="AT192" s="152" t="s">
        <v>163</v>
      </c>
      <c r="AU192" s="152" t="s">
        <v>88</v>
      </c>
      <c r="AV192" s="13" t="s">
        <v>88</v>
      </c>
      <c r="AW192" s="13" t="s">
        <v>36</v>
      </c>
      <c r="AX192" s="13" t="s">
        <v>75</v>
      </c>
      <c r="AY192" s="152" t="s">
        <v>151</v>
      </c>
    </row>
    <row r="193" spans="2:65" s="13" customFormat="1" ht="11.25" x14ac:dyDescent="0.2">
      <c r="B193" s="151"/>
      <c r="D193" s="146" t="s">
        <v>163</v>
      </c>
      <c r="E193" s="152" t="s">
        <v>19</v>
      </c>
      <c r="F193" s="153" t="s">
        <v>272</v>
      </c>
      <c r="H193" s="154">
        <v>20.254000000000001</v>
      </c>
      <c r="I193" s="155"/>
      <c r="L193" s="151"/>
      <c r="M193" s="156"/>
      <c r="U193" s="325"/>
      <c r="V193" s="1" t="str">
        <f t="shared" si="1"/>
        <v/>
      </c>
      <c r="AT193" s="152" t="s">
        <v>163</v>
      </c>
      <c r="AU193" s="152" t="s">
        <v>88</v>
      </c>
      <c r="AV193" s="13" t="s">
        <v>88</v>
      </c>
      <c r="AW193" s="13" t="s">
        <v>36</v>
      </c>
      <c r="AX193" s="13" t="s">
        <v>75</v>
      </c>
      <c r="AY193" s="152" t="s">
        <v>151</v>
      </c>
    </row>
    <row r="194" spans="2:65" s="14" customFormat="1" ht="11.25" x14ac:dyDescent="0.2">
      <c r="B194" s="157"/>
      <c r="D194" s="146" t="s">
        <v>163</v>
      </c>
      <c r="E194" s="158" t="s">
        <v>19</v>
      </c>
      <c r="F194" s="159" t="s">
        <v>166</v>
      </c>
      <c r="H194" s="160">
        <v>65.981999999999999</v>
      </c>
      <c r="I194" s="161"/>
      <c r="L194" s="157"/>
      <c r="M194" s="162"/>
      <c r="U194" s="326"/>
      <c r="V194" s="1" t="str">
        <f t="shared" si="1"/>
        <v/>
      </c>
      <c r="AT194" s="158" t="s">
        <v>163</v>
      </c>
      <c r="AU194" s="158" t="s">
        <v>88</v>
      </c>
      <c r="AV194" s="14" t="s">
        <v>159</v>
      </c>
      <c r="AW194" s="14" t="s">
        <v>36</v>
      </c>
      <c r="AX194" s="14" t="s">
        <v>82</v>
      </c>
      <c r="AY194" s="158" t="s">
        <v>151</v>
      </c>
    </row>
    <row r="195" spans="2:65" s="1" customFormat="1" ht="24.2" customHeight="1" x14ac:dyDescent="0.2">
      <c r="B195" s="32"/>
      <c r="C195" s="128" t="s">
        <v>280</v>
      </c>
      <c r="D195" s="128" t="s">
        <v>154</v>
      </c>
      <c r="E195" s="129" t="s">
        <v>281</v>
      </c>
      <c r="F195" s="130" t="s">
        <v>282</v>
      </c>
      <c r="G195" s="131" t="s">
        <v>180</v>
      </c>
      <c r="H195" s="132">
        <v>20.254000000000001</v>
      </c>
      <c r="I195" s="133"/>
      <c r="J195" s="134">
        <f>ROUND(I195*H195,2)</f>
        <v>0</v>
      </c>
      <c r="K195" s="130" t="s">
        <v>158</v>
      </c>
      <c r="L195" s="32"/>
      <c r="M195" s="135" t="s">
        <v>19</v>
      </c>
      <c r="N195" s="136" t="s">
        <v>47</v>
      </c>
      <c r="P195" s="137">
        <f>O195*H195</f>
        <v>0</v>
      </c>
      <c r="Q195" s="137">
        <v>1.54E-2</v>
      </c>
      <c r="R195" s="137">
        <f>Q195*H195</f>
        <v>0.31191160000000001</v>
      </c>
      <c r="S195" s="137">
        <v>0</v>
      </c>
      <c r="T195" s="137">
        <f>S195*H195</f>
        <v>0</v>
      </c>
      <c r="U195" s="322" t="s">
        <v>19</v>
      </c>
      <c r="V195" s="1" t="str">
        <f t="shared" si="1"/>
        <v/>
      </c>
      <c r="AR195" s="139" t="s">
        <v>159</v>
      </c>
      <c r="AT195" s="139" t="s">
        <v>154</v>
      </c>
      <c r="AU195" s="139" t="s">
        <v>88</v>
      </c>
      <c r="AY195" s="17" t="s">
        <v>151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7" t="s">
        <v>88</v>
      </c>
      <c r="BK195" s="140">
        <f>ROUND(I195*H195,2)</f>
        <v>0</v>
      </c>
      <c r="BL195" s="17" t="s">
        <v>159</v>
      </c>
      <c r="BM195" s="139" t="s">
        <v>283</v>
      </c>
    </row>
    <row r="196" spans="2:65" s="1" customFormat="1" ht="11.25" x14ac:dyDescent="0.2">
      <c r="B196" s="32"/>
      <c r="D196" s="141" t="s">
        <v>161</v>
      </c>
      <c r="F196" s="142" t="s">
        <v>284</v>
      </c>
      <c r="I196" s="143"/>
      <c r="L196" s="32"/>
      <c r="M196" s="144"/>
      <c r="U196" s="323"/>
      <c r="V196" s="1" t="str">
        <f t="shared" si="1"/>
        <v/>
      </c>
      <c r="AT196" s="17" t="s">
        <v>161</v>
      </c>
      <c r="AU196" s="17" t="s">
        <v>88</v>
      </c>
    </row>
    <row r="197" spans="2:65" s="12" customFormat="1" ht="11.25" x14ac:dyDescent="0.2">
      <c r="B197" s="145"/>
      <c r="D197" s="146" t="s">
        <v>163</v>
      </c>
      <c r="E197" s="147" t="s">
        <v>19</v>
      </c>
      <c r="F197" s="148" t="s">
        <v>285</v>
      </c>
      <c r="H197" s="147" t="s">
        <v>19</v>
      </c>
      <c r="I197" s="149"/>
      <c r="L197" s="145"/>
      <c r="M197" s="150"/>
      <c r="U197" s="324"/>
      <c r="V197" s="1" t="str">
        <f t="shared" si="1"/>
        <v/>
      </c>
      <c r="AT197" s="147" t="s">
        <v>163</v>
      </c>
      <c r="AU197" s="147" t="s">
        <v>88</v>
      </c>
      <c r="AV197" s="12" t="s">
        <v>82</v>
      </c>
      <c r="AW197" s="12" t="s">
        <v>36</v>
      </c>
      <c r="AX197" s="12" t="s">
        <v>75</v>
      </c>
      <c r="AY197" s="147" t="s">
        <v>151</v>
      </c>
    </row>
    <row r="198" spans="2:65" s="12" customFormat="1" ht="11.25" x14ac:dyDescent="0.2">
      <c r="B198" s="145"/>
      <c r="D198" s="146" t="s">
        <v>163</v>
      </c>
      <c r="E198" s="147" t="s">
        <v>19</v>
      </c>
      <c r="F198" s="148" t="s">
        <v>286</v>
      </c>
      <c r="H198" s="147" t="s">
        <v>19</v>
      </c>
      <c r="I198" s="149"/>
      <c r="L198" s="145"/>
      <c r="M198" s="150"/>
      <c r="U198" s="324"/>
      <c r="V198" s="1" t="str">
        <f t="shared" si="1"/>
        <v/>
      </c>
      <c r="AT198" s="147" t="s">
        <v>163</v>
      </c>
      <c r="AU198" s="147" t="s">
        <v>88</v>
      </c>
      <c r="AV198" s="12" t="s">
        <v>82</v>
      </c>
      <c r="AW198" s="12" t="s">
        <v>36</v>
      </c>
      <c r="AX198" s="12" t="s">
        <v>75</v>
      </c>
      <c r="AY198" s="147" t="s">
        <v>151</v>
      </c>
    </row>
    <row r="199" spans="2:65" s="13" customFormat="1" ht="11.25" x14ac:dyDescent="0.2">
      <c r="B199" s="151"/>
      <c r="D199" s="146" t="s">
        <v>163</v>
      </c>
      <c r="E199" s="152" t="s">
        <v>19</v>
      </c>
      <c r="F199" s="153" t="s">
        <v>287</v>
      </c>
      <c r="H199" s="154">
        <v>1.32</v>
      </c>
      <c r="I199" s="155"/>
      <c r="L199" s="151"/>
      <c r="M199" s="156"/>
      <c r="U199" s="325"/>
      <c r="V199" s="1" t="str">
        <f t="shared" si="1"/>
        <v/>
      </c>
      <c r="AT199" s="152" t="s">
        <v>163</v>
      </c>
      <c r="AU199" s="152" t="s">
        <v>88</v>
      </c>
      <c r="AV199" s="13" t="s">
        <v>88</v>
      </c>
      <c r="AW199" s="13" t="s">
        <v>36</v>
      </c>
      <c r="AX199" s="13" t="s">
        <v>75</v>
      </c>
      <c r="AY199" s="152" t="s">
        <v>151</v>
      </c>
    </row>
    <row r="200" spans="2:65" s="12" customFormat="1" ht="11.25" x14ac:dyDescent="0.2">
      <c r="B200" s="145"/>
      <c r="D200" s="146" t="s">
        <v>163</v>
      </c>
      <c r="E200" s="147" t="s">
        <v>19</v>
      </c>
      <c r="F200" s="148" t="s">
        <v>288</v>
      </c>
      <c r="H200" s="147" t="s">
        <v>19</v>
      </c>
      <c r="I200" s="149"/>
      <c r="L200" s="145"/>
      <c r="M200" s="150"/>
      <c r="U200" s="324"/>
      <c r="V200" s="1" t="str">
        <f t="shared" si="1"/>
        <v/>
      </c>
      <c r="AT200" s="147" t="s">
        <v>163</v>
      </c>
      <c r="AU200" s="147" t="s">
        <v>88</v>
      </c>
      <c r="AV200" s="12" t="s">
        <v>82</v>
      </c>
      <c r="AW200" s="12" t="s">
        <v>36</v>
      </c>
      <c r="AX200" s="12" t="s">
        <v>75</v>
      </c>
      <c r="AY200" s="147" t="s">
        <v>151</v>
      </c>
    </row>
    <row r="201" spans="2:65" s="13" customFormat="1" ht="11.25" x14ac:dyDescent="0.2">
      <c r="B201" s="151"/>
      <c r="D201" s="146" t="s">
        <v>163</v>
      </c>
      <c r="E201" s="152" t="s">
        <v>19</v>
      </c>
      <c r="F201" s="153" t="s">
        <v>289</v>
      </c>
      <c r="H201" s="154">
        <v>20.056000000000001</v>
      </c>
      <c r="I201" s="155"/>
      <c r="L201" s="151"/>
      <c r="M201" s="156"/>
      <c r="U201" s="325"/>
      <c r="V201" s="1" t="str">
        <f t="shared" si="1"/>
        <v/>
      </c>
      <c r="AT201" s="152" t="s">
        <v>163</v>
      </c>
      <c r="AU201" s="152" t="s">
        <v>88</v>
      </c>
      <c r="AV201" s="13" t="s">
        <v>88</v>
      </c>
      <c r="AW201" s="13" t="s">
        <v>36</v>
      </c>
      <c r="AX201" s="13" t="s">
        <v>75</v>
      </c>
      <c r="AY201" s="152" t="s">
        <v>151</v>
      </c>
    </row>
    <row r="202" spans="2:65" s="13" customFormat="1" ht="11.25" x14ac:dyDescent="0.2">
      <c r="B202" s="151"/>
      <c r="D202" s="146" t="s">
        <v>163</v>
      </c>
      <c r="E202" s="152" t="s">
        <v>19</v>
      </c>
      <c r="F202" s="153" t="s">
        <v>290</v>
      </c>
      <c r="H202" s="154">
        <v>0.51800000000000002</v>
      </c>
      <c r="I202" s="155"/>
      <c r="L202" s="151"/>
      <c r="M202" s="156"/>
      <c r="U202" s="325"/>
      <c r="V202" s="1" t="str">
        <f t="shared" si="1"/>
        <v/>
      </c>
      <c r="AT202" s="152" t="s">
        <v>163</v>
      </c>
      <c r="AU202" s="152" t="s">
        <v>88</v>
      </c>
      <c r="AV202" s="13" t="s">
        <v>88</v>
      </c>
      <c r="AW202" s="13" t="s">
        <v>36</v>
      </c>
      <c r="AX202" s="13" t="s">
        <v>75</v>
      </c>
      <c r="AY202" s="152" t="s">
        <v>151</v>
      </c>
    </row>
    <row r="203" spans="2:65" s="13" customFormat="1" ht="11.25" x14ac:dyDescent="0.2">
      <c r="B203" s="151"/>
      <c r="D203" s="146" t="s">
        <v>163</v>
      </c>
      <c r="E203" s="152" t="s">
        <v>19</v>
      </c>
      <c r="F203" s="153" t="s">
        <v>291</v>
      </c>
      <c r="H203" s="154">
        <v>-1.64</v>
      </c>
      <c r="I203" s="155"/>
      <c r="L203" s="151"/>
      <c r="M203" s="156"/>
      <c r="U203" s="325"/>
      <c r="V203" s="1" t="str">
        <f t="shared" si="1"/>
        <v/>
      </c>
      <c r="AT203" s="152" t="s">
        <v>163</v>
      </c>
      <c r="AU203" s="152" t="s">
        <v>88</v>
      </c>
      <c r="AV203" s="13" t="s">
        <v>88</v>
      </c>
      <c r="AW203" s="13" t="s">
        <v>36</v>
      </c>
      <c r="AX203" s="13" t="s">
        <v>75</v>
      </c>
      <c r="AY203" s="152" t="s">
        <v>151</v>
      </c>
    </row>
    <row r="204" spans="2:65" s="14" customFormat="1" ht="11.25" x14ac:dyDescent="0.2">
      <c r="B204" s="157"/>
      <c r="D204" s="146" t="s">
        <v>163</v>
      </c>
      <c r="E204" s="158" t="s">
        <v>19</v>
      </c>
      <c r="F204" s="159" t="s">
        <v>166</v>
      </c>
      <c r="H204" s="160">
        <v>20.254000000000001</v>
      </c>
      <c r="I204" s="161"/>
      <c r="L204" s="157"/>
      <c r="M204" s="162"/>
      <c r="U204" s="326"/>
      <c r="V204" s="1" t="str">
        <f t="shared" si="1"/>
        <v/>
      </c>
      <c r="AT204" s="158" t="s">
        <v>163</v>
      </c>
      <c r="AU204" s="158" t="s">
        <v>88</v>
      </c>
      <c r="AV204" s="14" t="s">
        <v>159</v>
      </c>
      <c r="AW204" s="14" t="s">
        <v>36</v>
      </c>
      <c r="AX204" s="14" t="s">
        <v>82</v>
      </c>
      <c r="AY204" s="158" t="s">
        <v>151</v>
      </c>
    </row>
    <row r="205" spans="2:65" s="1" customFormat="1" ht="24.2" customHeight="1" x14ac:dyDescent="0.2">
      <c r="B205" s="32"/>
      <c r="C205" s="128" t="s">
        <v>292</v>
      </c>
      <c r="D205" s="128" t="s">
        <v>154</v>
      </c>
      <c r="E205" s="129" t="s">
        <v>293</v>
      </c>
      <c r="F205" s="130" t="s">
        <v>294</v>
      </c>
      <c r="G205" s="131" t="s">
        <v>180</v>
      </c>
      <c r="H205" s="132">
        <v>45.728000000000002</v>
      </c>
      <c r="I205" s="133"/>
      <c r="J205" s="134">
        <f>ROUND(I205*H205,2)</f>
        <v>0</v>
      </c>
      <c r="K205" s="130" t="s">
        <v>158</v>
      </c>
      <c r="L205" s="32"/>
      <c r="M205" s="135" t="s">
        <v>19</v>
      </c>
      <c r="N205" s="136" t="s">
        <v>47</v>
      </c>
      <c r="P205" s="137">
        <f>O205*H205</f>
        <v>0</v>
      </c>
      <c r="Q205" s="137">
        <v>1.8380000000000001E-2</v>
      </c>
      <c r="R205" s="137">
        <f>Q205*H205</f>
        <v>0.84048064</v>
      </c>
      <c r="S205" s="137">
        <v>0</v>
      </c>
      <c r="T205" s="137">
        <f>S205*H205</f>
        <v>0</v>
      </c>
      <c r="U205" s="322" t="s">
        <v>19</v>
      </c>
      <c r="V205" s="1" t="str">
        <f t="shared" si="1"/>
        <v/>
      </c>
      <c r="AR205" s="139" t="s">
        <v>159</v>
      </c>
      <c r="AT205" s="139" t="s">
        <v>154</v>
      </c>
      <c r="AU205" s="139" t="s">
        <v>88</v>
      </c>
      <c r="AY205" s="17" t="s">
        <v>151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88</v>
      </c>
      <c r="BK205" s="140">
        <f>ROUND(I205*H205,2)</f>
        <v>0</v>
      </c>
      <c r="BL205" s="17" t="s">
        <v>159</v>
      </c>
      <c r="BM205" s="139" t="s">
        <v>295</v>
      </c>
    </row>
    <row r="206" spans="2:65" s="1" customFormat="1" ht="11.25" x14ac:dyDescent="0.2">
      <c r="B206" s="32"/>
      <c r="D206" s="141" t="s">
        <v>161</v>
      </c>
      <c r="F206" s="142" t="s">
        <v>296</v>
      </c>
      <c r="I206" s="143"/>
      <c r="L206" s="32"/>
      <c r="M206" s="144"/>
      <c r="U206" s="323"/>
      <c r="V206" s="1" t="str">
        <f t="shared" si="1"/>
        <v/>
      </c>
      <c r="AT206" s="17" t="s">
        <v>161</v>
      </c>
      <c r="AU206" s="17" t="s">
        <v>88</v>
      </c>
    </row>
    <row r="207" spans="2:65" s="1" customFormat="1" ht="19.5" x14ac:dyDescent="0.2">
      <c r="B207" s="32"/>
      <c r="D207" s="146" t="s">
        <v>233</v>
      </c>
      <c r="F207" s="163" t="s">
        <v>297</v>
      </c>
      <c r="I207" s="143"/>
      <c r="L207" s="32"/>
      <c r="M207" s="144"/>
      <c r="U207" s="323"/>
      <c r="V207" s="1" t="str">
        <f t="shared" si="1"/>
        <v/>
      </c>
      <c r="AT207" s="17" t="s">
        <v>233</v>
      </c>
      <c r="AU207" s="17" t="s">
        <v>88</v>
      </c>
    </row>
    <row r="208" spans="2:65" s="13" customFormat="1" ht="11.25" x14ac:dyDescent="0.2">
      <c r="B208" s="151"/>
      <c r="D208" s="146" t="s">
        <v>163</v>
      </c>
      <c r="E208" s="152" t="s">
        <v>19</v>
      </c>
      <c r="F208" s="153" t="s">
        <v>298</v>
      </c>
      <c r="H208" s="154">
        <v>29.87</v>
      </c>
      <c r="I208" s="155"/>
      <c r="L208" s="151"/>
      <c r="M208" s="156"/>
      <c r="U208" s="325"/>
      <c r="V208" s="1" t="str">
        <f t="shared" si="1"/>
        <v/>
      </c>
      <c r="AT208" s="152" t="s">
        <v>163</v>
      </c>
      <c r="AU208" s="152" t="s">
        <v>88</v>
      </c>
      <c r="AV208" s="13" t="s">
        <v>88</v>
      </c>
      <c r="AW208" s="13" t="s">
        <v>36</v>
      </c>
      <c r="AX208" s="13" t="s">
        <v>75</v>
      </c>
      <c r="AY208" s="152" t="s">
        <v>151</v>
      </c>
    </row>
    <row r="209" spans="2:65" s="13" customFormat="1" ht="11.25" x14ac:dyDescent="0.2">
      <c r="B209" s="151"/>
      <c r="D209" s="146" t="s">
        <v>163</v>
      </c>
      <c r="E209" s="152" t="s">
        <v>19</v>
      </c>
      <c r="F209" s="153" t="s">
        <v>299</v>
      </c>
      <c r="H209" s="154">
        <v>18.065999999999999</v>
      </c>
      <c r="I209" s="155"/>
      <c r="L209" s="151"/>
      <c r="M209" s="156"/>
      <c r="U209" s="325"/>
      <c r="V209" s="1" t="str">
        <f t="shared" si="1"/>
        <v/>
      </c>
      <c r="AT209" s="152" t="s">
        <v>163</v>
      </c>
      <c r="AU209" s="152" t="s">
        <v>88</v>
      </c>
      <c r="AV209" s="13" t="s">
        <v>88</v>
      </c>
      <c r="AW209" s="13" t="s">
        <v>36</v>
      </c>
      <c r="AX209" s="13" t="s">
        <v>75</v>
      </c>
      <c r="AY209" s="152" t="s">
        <v>151</v>
      </c>
    </row>
    <row r="210" spans="2:65" s="13" customFormat="1" ht="11.25" x14ac:dyDescent="0.2">
      <c r="B210" s="151"/>
      <c r="D210" s="146" t="s">
        <v>163</v>
      </c>
      <c r="E210" s="152" t="s">
        <v>19</v>
      </c>
      <c r="F210" s="153" t="s">
        <v>300</v>
      </c>
      <c r="H210" s="154">
        <v>18.045999999999999</v>
      </c>
      <c r="I210" s="155"/>
      <c r="L210" s="151"/>
      <c r="M210" s="156"/>
      <c r="U210" s="325"/>
      <c r="V210" s="1" t="str">
        <f t="shared" si="1"/>
        <v/>
      </c>
      <c r="AT210" s="152" t="s">
        <v>163</v>
      </c>
      <c r="AU210" s="152" t="s">
        <v>88</v>
      </c>
      <c r="AV210" s="13" t="s">
        <v>88</v>
      </c>
      <c r="AW210" s="13" t="s">
        <v>36</v>
      </c>
      <c r="AX210" s="13" t="s">
        <v>75</v>
      </c>
      <c r="AY210" s="152" t="s">
        <v>151</v>
      </c>
    </row>
    <row r="211" spans="2:65" s="13" customFormat="1" ht="11.25" x14ac:dyDescent="0.2">
      <c r="B211" s="151"/>
      <c r="D211" s="146" t="s">
        <v>163</v>
      </c>
      <c r="E211" s="152" t="s">
        <v>19</v>
      </c>
      <c r="F211" s="153" t="s">
        <v>301</v>
      </c>
      <c r="H211" s="154">
        <v>-20.254000000000001</v>
      </c>
      <c r="I211" s="155"/>
      <c r="L211" s="151"/>
      <c r="M211" s="156"/>
      <c r="U211" s="325"/>
      <c r="V211" s="1" t="str">
        <f t="shared" si="1"/>
        <v/>
      </c>
      <c r="AT211" s="152" t="s">
        <v>163</v>
      </c>
      <c r="AU211" s="152" t="s">
        <v>88</v>
      </c>
      <c r="AV211" s="13" t="s">
        <v>88</v>
      </c>
      <c r="AW211" s="13" t="s">
        <v>36</v>
      </c>
      <c r="AX211" s="13" t="s">
        <v>75</v>
      </c>
      <c r="AY211" s="152" t="s">
        <v>151</v>
      </c>
    </row>
    <row r="212" spans="2:65" s="14" customFormat="1" ht="11.25" x14ac:dyDescent="0.2">
      <c r="B212" s="157"/>
      <c r="D212" s="146" t="s">
        <v>163</v>
      </c>
      <c r="E212" s="158" t="s">
        <v>19</v>
      </c>
      <c r="F212" s="159" t="s">
        <v>166</v>
      </c>
      <c r="H212" s="160">
        <v>45.727999999999994</v>
      </c>
      <c r="I212" s="161"/>
      <c r="L212" s="157"/>
      <c r="M212" s="162"/>
      <c r="U212" s="326"/>
      <c r="V212" s="1" t="str">
        <f t="shared" si="1"/>
        <v/>
      </c>
      <c r="AT212" s="158" t="s">
        <v>163</v>
      </c>
      <c r="AU212" s="158" t="s">
        <v>88</v>
      </c>
      <c r="AV212" s="14" t="s">
        <v>159</v>
      </c>
      <c r="AW212" s="14" t="s">
        <v>36</v>
      </c>
      <c r="AX212" s="14" t="s">
        <v>82</v>
      </c>
      <c r="AY212" s="158" t="s">
        <v>151</v>
      </c>
    </row>
    <row r="213" spans="2:65" s="1" customFormat="1" ht="24.2" customHeight="1" x14ac:dyDescent="0.2">
      <c r="B213" s="32"/>
      <c r="C213" s="128" t="s">
        <v>7</v>
      </c>
      <c r="D213" s="128" t="s">
        <v>154</v>
      </c>
      <c r="E213" s="129" t="s">
        <v>302</v>
      </c>
      <c r="F213" s="130" t="s">
        <v>303</v>
      </c>
      <c r="G213" s="131" t="s">
        <v>180</v>
      </c>
      <c r="H213" s="132">
        <v>68.501999999999995</v>
      </c>
      <c r="I213" s="133"/>
      <c r="J213" s="134">
        <f>ROUND(I213*H213,2)</f>
        <v>0</v>
      </c>
      <c r="K213" s="130" t="s">
        <v>158</v>
      </c>
      <c r="L213" s="32"/>
      <c r="M213" s="135" t="s">
        <v>19</v>
      </c>
      <c r="N213" s="136" t="s">
        <v>47</v>
      </c>
      <c r="P213" s="137">
        <f>O213*H213</f>
        <v>0</v>
      </c>
      <c r="Q213" s="137">
        <v>7.9000000000000008E-3</v>
      </c>
      <c r="R213" s="137">
        <f>Q213*H213</f>
        <v>0.54116580000000003</v>
      </c>
      <c r="S213" s="137">
        <v>0</v>
      </c>
      <c r="T213" s="137">
        <f>S213*H213</f>
        <v>0</v>
      </c>
      <c r="U213" s="322" t="s">
        <v>19</v>
      </c>
      <c r="V213" s="1" t="str">
        <f t="shared" si="1"/>
        <v/>
      </c>
      <c r="AR213" s="139" t="s">
        <v>159</v>
      </c>
      <c r="AT213" s="139" t="s">
        <v>154</v>
      </c>
      <c r="AU213" s="139" t="s">
        <v>88</v>
      </c>
      <c r="AY213" s="17" t="s">
        <v>151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7" t="s">
        <v>88</v>
      </c>
      <c r="BK213" s="140">
        <f>ROUND(I213*H213,2)</f>
        <v>0</v>
      </c>
      <c r="BL213" s="17" t="s">
        <v>159</v>
      </c>
      <c r="BM213" s="139" t="s">
        <v>304</v>
      </c>
    </row>
    <row r="214" spans="2:65" s="1" customFormat="1" ht="11.25" x14ac:dyDescent="0.2">
      <c r="B214" s="32"/>
      <c r="D214" s="141" t="s">
        <v>161</v>
      </c>
      <c r="F214" s="142" t="s">
        <v>305</v>
      </c>
      <c r="I214" s="143"/>
      <c r="L214" s="32"/>
      <c r="M214" s="144"/>
      <c r="U214" s="323"/>
      <c r="V214" s="1" t="str">
        <f t="shared" si="1"/>
        <v/>
      </c>
      <c r="AT214" s="17" t="s">
        <v>161</v>
      </c>
      <c r="AU214" s="17" t="s">
        <v>88</v>
      </c>
    </row>
    <row r="215" spans="2:65" s="12" customFormat="1" ht="11.25" x14ac:dyDescent="0.2">
      <c r="B215" s="145"/>
      <c r="D215" s="146" t="s">
        <v>163</v>
      </c>
      <c r="E215" s="147" t="s">
        <v>19</v>
      </c>
      <c r="F215" s="148" t="s">
        <v>306</v>
      </c>
      <c r="H215" s="147" t="s">
        <v>19</v>
      </c>
      <c r="I215" s="149"/>
      <c r="L215" s="145"/>
      <c r="M215" s="150"/>
      <c r="U215" s="324"/>
      <c r="V215" s="1" t="str">
        <f t="shared" si="1"/>
        <v/>
      </c>
      <c r="AT215" s="147" t="s">
        <v>163</v>
      </c>
      <c r="AU215" s="147" t="s">
        <v>88</v>
      </c>
      <c r="AV215" s="12" t="s">
        <v>82</v>
      </c>
      <c r="AW215" s="12" t="s">
        <v>36</v>
      </c>
      <c r="AX215" s="12" t="s">
        <v>75</v>
      </c>
      <c r="AY215" s="147" t="s">
        <v>151</v>
      </c>
    </row>
    <row r="216" spans="2:65" s="13" customFormat="1" ht="11.25" x14ac:dyDescent="0.2">
      <c r="B216" s="151"/>
      <c r="D216" s="146" t="s">
        <v>163</v>
      </c>
      <c r="E216" s="152" t="s">
        <v>19</v>
      </c>
      <c r="F216" s="153" t="s">
        <v>307</v>
      </c>
      <c r="H216" s="154">
        <v>48.247999999999998</v>
      </c>
      <c r="I216" s="155"/>
      <c r="L216" s="151"/>
      <c r="M216" s="156"/>
      <c r="U216" s="325"/>
      <c r="V216" s="1" t="str">
        <f t="shared" si="1"/>
        <v/>
      </c>
      <c r="AT216" s="152" t="s">
        <v>163</v>
      </c>
      <c r="AU216" s="152" t="s">
        <v>88</v>
      </c>
      <c r="AV216" s="13" t="s">
        <v>88</v>
      </c>
      <c r="AW216" s="13" t="s">
        <v>36</v>
      </c>
      <c r="AX216" s="13" t="s">
        <v>75</v>
      </c>
      <c r="AY216" s="152" t="s">
        <v>151</v>
      </c>
    </row>
    <row r="217" spans="2:65" s="13" customFormat="1" ht="11.25" x14ac:dyDescent="0.2">
      <c r="B217" s="151"/>
      <c r="D217" s="146" t="s">
        <v>163</v>
      </c>
      <c r="E217" s="152" t="s">
        <v>19</v>
      </c>
      <c r="F217" s="153" t="s">
        <v>272</v>
      </c>
      <c r="H217" s="154">
        <v>20.254000000000001</v>
      </c>
      <c r="I217" s="155"/>
      <c r="L217" s="151"/>
      <c r="M217" s="156"/>
      <c r="U217" s="325"/>
      <c r="V217" s="1" t="str">
        <f t="shared" si="1"/>
        <v/>
      </c>
      <c r="AT217" s="152" t="s">
        <v>163</v>
      </c>
      <c r="AU217" s="152" t="s">
        <v>88</v>
      </c>
      <c r="AV217" s="13" t="s">
        <v>88</v>
      </c>
      <c r="AW217" s="13" t="s">
        <v>36</v>
      </c>
      <c r="AX217" s="13" t="s">
        <v>75</v>
      </c>
      <c r="AY217" s="152" t="s">
        <v>151</v>
      </c>
    </row>
    <row r="218" spans="2:65" s="14" customFormat="1" ht="11.25" x14ac:dyDescent="0.2">
      <c r="B218" s="157"/>
      <c r="D218" s="146" t="s">
        <v>163</v>
      </c>
      <c r="E218" s="158" t="s">
        <v>19</v>
      </c>
      <c r="F218" s="159" t="s">
        <v>166</v>
      </c>
      <c r="H218" s="160">
        <v>68.501999999999995</v>
      </c>
      <c r="I218" s="161"/>
      <c r="L218" s="157"/>
      <c r="M218" s="162"/>
      <c r="U218" s="326"/>
      <c r="V218" s="1" t="str">
        <f t="shared" si="1"/>
        <v/>
      </c>
      <c r="AT218" s="158" t="s">
        <v>163</v>
      </c>
      <c r="AU218" s="158" t="s">
        <v>88</v>
      </c>
      <c r="AV218" s="14" t="s">
        <v>159</v>
      </c>
      <c r="AW218" s="14" t="s">
        <v>36</v>
      </c>
      <c r="AX218" s="14" t="s">
        <v>82</v>
      </c>
      <c r="AY218" s="158" t="s">
        <v>151</v>
      </c>
    </row>
    <row r="219" spans="2:65" s="1" customFormat="1" ht="24.2" customHeight="1" x14ac:dyDescent="0.2">
      <c r="B219" s="32"/>
      <c r="C219" s="128" t="s">
        <v>308</v>
      </c>
      <c r="D219" s="128" t="s">
        <v>154</v>
      </c>
      <c r="E219" s="129" t="s">
        <v>309</v>
      </c>
      <c r="F219" s="130" t="s">
        <v>310</v>
      </c>
      <c r="G219" s="131" t="s">
        <v>180</v>
      </c>
      <c r="H219" s="132">
        <v>120.04</v>
      </c>
      <c r="I219" s="133"/>
      <c r="J219" s="134">
        <f>ROUND(I219*H219,2)</f>
        <v>0</v>
      </c>
      <c r="K219" s="130" t="s">
        <v>158</v>
      </c>
      <c r="L219" s="32"/>
      <c r="M219" s="135" t="s">
        <v>19</v>
      </c>
      <c r="N219" s="136" t="s">
        <v>47</v>
      </c>
      <c r="P219" s="137">
        <f>O219*H219</f>
        <v>0</v>
      </c>
      <c r="Q219" s="137">
        <v>1.9699999999999999E-2</v>
      </c>
      <c r="R219" s="137">
        <f>Q219*H219</f>
        <v>2.3647879999999999</v>
      </c>
      <c r="S219" s="137">
        <v>0</v>
      </c>
      <c r="T219" s="137">
        <f>S219*H219</f>
        <v>0</v>
      </c>
      <c r="U219" s="322" t="s">
        <v>19</v>
      </c>
      <c r="V219" s="1" t="str">
        <f t="shared" si="1"/>
        <v/>
      </c>
      <c r="AR219" s="139" t="s">
        <v>159</v>
      </c>
      <c r="AT219" s="139" t="s">
        <v>154</v>
      </c>
      <c r="AU219" s="139" t="s">
        <v>88</v>
      </c>
      <c r="AY219" s="17" t="s">
        <v>151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7" t="s">
        <v>88</v>
      </c>
      <c r="BK219" s="140">
        <f>ROUND(I219*H219,2)</f>
        <v>0</v>
      </c>
      <c r="BL219" s="17" t="s">
        <v>159</v>
      </c>
      <c r="BM219" s="139" t="s">
        <v>311</v>
      </c>
    </row>
    <row r="220" spans="2:65" s="1" customFormat="1" ht="11.25" x14ac:dyDescent="0.2">
      <c r="B220" s="32"/>
      <c r="D220" s="141" t="s">
        <v>161</v>
      </c>
      <c r="F220" s="142" t="s">
        <v>312</v>
      </c>
      <c r="I220" s="143"/>
      <c r="L220" s="32"/>
      <c r="M220" s="144"/>
      <c r="U220" s="323"/>
      <c r="V220" s="1" t="str">
        <f t="shared" si="1"/>
        <v/>
      </c>
      <c r="AT220" s="17" t="s">
        <v>161</v>
      </c>
      <c r="AU220" s="17" t="s">
        <v>88</v>
      </c>
    </row>
    <row r="221" spans="2:65" s="1" customFormat="1" ht="19.5" x14ac:dyDescent="0.2">
      <c r="B221" s="32"/>
      <c r="D221" s="146" t="s">
        <v>233</v>
      </c>
      <c r="F221" s="163" t="s">
        <v>250</v>
      </c>
      <c r="I221" s="143"/>
      <c r="L221" s="32"/>
      <c r="M221" s="144"/>
      <c r="U221" s="323"/>
      <c r="V221" s="1" t="str">
        <f t="shared" si="1"/>
        <v/>
      </c>
      <c r="AT221" s="17" t="s">
        <v>233</v>
      </c>
      <c r="AU221" s="17" t="s">
        <v>88</v>
      </c>
    </row>
    <row r="222" spans="2:65" s="13" customFormat="1" ht="11.25" x14ac:dyDescent="0.2">
      <c r="B222" s="151"/>
      <c r="D222" s="146" t="s">
        <v>163</v>
      </c>
      <c r="E222" s="152" t="s">
        <v>19</v>
      </c>
      <c r="F222" s="153" t="s">
        <v>313</v>
      </c>
      <c r="H222" s="154">
        <v>120.04</v>
      </c>
      <c r="I222" s="155"/>
      <c r="L222" s="151"/>
      <c r="M222" s="156"/>
      <c r="U222" s="325"/>
      <c r="V222" s="1" t="str">
        <f t="shared" si="1"/>
        <v/>
      </c>
      <c r="AT222" s="152" t="s">
        <v>163</v>
      </c>
      <c r="AU222" s="152" t="s">
        <v>88</v>
      </c>
      <c r="AV222" s="13" t="s">
        <v>88</v>
      </c>
      <c r="AW222" s="13" t="s">
        <v>36</v>
      </c>
      <c r="AX222" s="13" t="s">
        <v>75</v>
      </c>
      <c r="AY222" s="152" t="s">
        <v>151</v>
      </c>
    </row>
    <row r="223" spans="2:65" s="14" customFormat="1" ht="11.25" x14ac:dyDescent="0.2">
      <c r="B223" s="157"/>
      <c r="D223" s="146" t="s">
        <v>163</v>
      </c>
      <c r="E223" s="158" t="s">
        <v>19</v>
      </c>
      <c r="F223" s="159" t="s">
        <v>166</v>
      </c>
      <c r="H223" s="160">
        <v>120.04</v>
      </c>
      <c r="I223" s="161"/>
      <c r="L223" s="157"/>
      <c r="M223" s="162"/>
      <c r="U223" s="326"/>
      <c r="V223" s="1" t="str">
        <f t="shared" si="1"/>
        <v/>
      </c>
      <c r="AT223" s="158" t="s">
        <v>163</v>
      </c>
      <c r="AU223" s="158" t="s">
        <v>88</v>
      </c>
      <c r="AV223" s="14" t="s">
        <v>159</v>
      </c>
      <c r="AW223" s="14" t="s">
        <v>36</v>
      </c>
      <c r="AX223" s="14" t="s">
        <v>82</v>
      </c>
      <c r="AY223" s="158" t="s">
        <v>151</v>
      </c>
    </row>
    <row r="224" spans="2:65" s="1" customFormat="1" ht="24.2" customHeight="1" x14ac:dyDescent="0.2">
      <c r="B224" s="32"/>
      <c r="C224" s="128" t="s">
        <v>314</v>
      </c>
      <c r="D224" s="128" t="s">
        <v>154</v>
      </c>
      <c r="E224" s="129" t="s">
        <v>315</v>
      </c>
      <c r="F224" s="130" t="s">
        <v>316</v>
      </c>
      <c r="G224" s="131" t="s">
        <v>157</v>
      </c>
      <c r="H224" s="132">
        <v>2</v>
      </c>
      <c r="I224" s="133"/>
      <c r="J224" s="134">
        <f>ROUND(I224*H224,2)</f>
        <v>0</v>
      </c>
      <c r="K224" s="130" t="s">
        <v>158</v>
      </c>
      <c r="L224" s="32"/>
      <c r="M224" s="135" t="s">
        <v>19</v>
      </c>
      <c r="N224" s="136" t="s">
        <v>47</v>
      </c>
      <c r="P224" s="137">
        <f>O224*H224</f>
        <v>0</v>
      </c>
      <c r="Q224" s="137">
        <v>4.8000000000000001E-4</v>
      </c>
      <c r="R224" s="137">
        <f>Q224*H224</f>
        <v>9.6000000000000002E-4</v>
      </c>
      <c r="S224" s="137">
        <v>0</v>
      </c>
      <c r="T224" s="137">
        <f>S224*H224</f>
        <v>0</v>
      </c>
      <c r="U224" s="322" t="s">
        <v>19</v>
      </c>
      <c r="V224" s="1" t="str">
        <f t="shared" si="1"/>
        <v/>
      </c>
      <c r="AR224" s="139" t="s">
        <v>159</v>
      </c>
      <c r="AT224" s="139" t="s">
        <v>154</v>
      </c>
      <c r="AU224" s="139" t="s">
        <v>88</v>
      </c>
      <c r="AY224" s="17" t="s">
        <v>151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7" t="s">
        <v>88</v>
      </c>
      <c r="BK224" s="140">
        <f>ROUND(I224*H224,2)</f>
        <v>0</v>
      </c>
      <c r="BL224" s="17" t="s">
        <v>159</v>
      </c>
      <c r="BM224" s="139" t="s">
        <v>317</v>
      </c>
    </row>
    <row r="225" spans="2:65" s="1" customFormat="1" ht="11.25" x14ac:dyDescent="0.2">
      <c r="B225" s="32"/>
      <c r="D225" s="141" t="s">
        <v>161</v>
      </c>
      <c r="F225" s="142" t="s">
        <v>318</v>
      </c>
      <c r="I225" s="143"/>
      <c r="L225" s="32"/>
      <c r="M225" s="144"/>
      <c r="U225" s="323"/>
      <c r="V225" s="1" t="str">
        <f t="shared" si="1"/>
        <v/>
      </c>
      <c r="AT225" s="17" t="s">
        <v>161</v>
      </c>
      <c r="AU225" s="17" t="s">
        <v>88</v>
      </c>
    </row>
    <row r="226" spans="2:65" s="13" customFormat="1" ht="11.25" x14ac:dyDescent="0.2">
      <c r="B226" s="151"/>
      <c r="D226" s="146" t="s">
        <v>163</v>
      </c>
      <c r="E226" s="152" t="s">
        <v>19</v>
      </c>
      <c r="F226" s="153" t="s">
        <v>319</v>
      </c>
      <c r="H226" s="154">
        <v>1</v>
      </c>
      <c r="I226" s="155"/>
      <c r="L226" s="151"/>
      <c r="M226" s="156"/>
      <c r="U226" s="325"/>
      <c r="V226" s="1" t="str">
        <f t="shared" si="1"/>
        <v/>
      </c>
      <c r="AT226" s="152" t="s">
        <v>163</v>
      </c>
      <c r="AU226" s="152" t="s">
        <v>88</v>
      </c>
      <c r="AV226" s="13" t="s">
        <v>88</v>
      </c>
      <c r="AW226" s="13" t="s">
        <v>36</v>
      </c>
      <c r="AX226" s="13" t="s">
        <v>75</v>
      </c>
      <c r="AY226" s="152" t="s">
        <v>151</v>
      </c>
    </row>
    <row r="227" spans="2:65" s="13" customFormat="1" ht="11.25" x14ac:dyDescent="0.2">
      <c r="B227" s="151"/>
      <c r="D227" s="146" t="s">
        <v>163</v>
      </c>
      <c r="E227" s="152" t="s">
        <v>19</v>
      </c>
      <c r="F227" s="153" t="s">
        <v>320</v>
      </c>
      <c r="H227" s="154">
        <v>1</v>
      </c>
      <c r="I227" s="155"/>
      <c r="L227" s="151"/>
      <c r="M227" s="156"/>
      <c r="U227" s="325"/>
      <c r="V227" s="1" t="str">
        <f t="shared" si="1"/>
        <v/>
      </c>
      <c r="AT227" s="152" t="s">
        <v>163</v>
      </c>
      <c r="AU227" s="152" t="s">
        <v>88</v>
      </c>
      <c r="AV227" s="13" t="s">
        <v>88</v>
      </c>
      <c r="AW227" s="13" t="s">
        <v>36</v>
      </c>
      <c r="AX227" s="13" t="s">
        <v>75</v>
      </c>
      <c r="AY227" s="152" t="s">
        <v>151</v>
      </c>
    </row>
    <row r="228" spans="2:65" s="14" customFormat="1" ht="11.25" x14ac:dyDescent="0.2">
      <c r="B228" s="157"/>
      <c r="D228" s="146" t="s">
        <v>163</v>
      </c>
      <c r="E228" s="158" t="s">
        <v>19</v>
      </c>
      <c r="F228" s="159" t="s">
        <v>166</v>
      </c>
      <c r="H228" s="160">
        <v>2</v>
      </c>
      <c r="I228" s="161"/>
      <c r="L228" s="157"/>
      <c r="M228" s="162"/>
      <c r="U228" s="326"/>
      <c r="V228" s="1" t="str">
        <f t="shared" si="1"/>
        <v/>
      </c>
      <c r="AT228" s="158" t="s">
        <v>163</v>
      </c>
      <c r="AU228" s="158" t="s">
        <v>88</v>
      </c>
      <c r="AV228" s="14" t="s">
        <v>159</v>
      </c>
      <c r="AW228" s="14" t="s">
        <v>36</v>
      </c>
      <c r="AX228" s="14" t="s">
        <v>82</v>
      </c>
      <c r="AY228" s="158" t="s">
        <v>151</v>
      </c>
    </row>
    <row r="229" spans="2:65" s="1" customFormat="1" ht="16.5" customHeight="1" x14ac:dyDescent="0.2">
      <c r="B229" s="32"/>
      <c r="C229" s="164" t="s">
        <v>321</v>
      </c>
      <c r="D229" s="164" t="s">
        <v>322</v>
      </c>
      <c r="E229" s="165" t="s">
        <v>323</v>
      </c>
      <c r="F229" s="166" t="s">
        <v>324</v>
      </c>
      <c r="G229" s="167" t="s">
        <v>157</v>
      </c>
      <c r="H229" s="168">
        <v>1</v>
      </c>
      <c r="I229" s="169"/>
      <c r="J229" s="170">
        <f>ROUND(I229*H229,2)</f>
        <v>0</v>
      </c>
      <c r="K229" s="166" t="s">
        <v>158</v>
      </c>
      <c r="L229" s="171"/>
      <c r="M229" s="172" t="s">
        <v>19</v>
      </c>
      <c r="N229" s="173" t="s">
        <v>47</v>
      </c>
      <c r="P229" s="137">
        <f>O229*H229</f>
        <v>0</v>
      </c>
      <c r="Q229" s="137">
        <v>1.201E-2</v>
      </c>
      <c r="R229" s="137">
        <f>Q229*H229</f>
        <v>1.201E-2</v>
      </c>
      <c r="S229" s="137">
        <v>0</v>
      </c>
      <c r="T229" s="137">
        <f>S229*H229</f>
        <v>0</v>
      </c>
      <c r="U229" s="322" t="s">
        <v>19</v>
      </c>
      <c r="V229" s="1" t="str">
        <f t="shared" si="1"/>
        <v/>
      </c>
      <c r="AR229" s="139" t="s">
        <v>205</v>
      </c>
      <c r="AT229" s="139" t="s">
        <v>322</v>
      </c>
      <c r="AU229" s="139" t="s">
        <v>88</v>
      </c>
      <c r="AY229" s="17" t="s">
        <v>151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88</v>
      </c>
      <c r="BK229" s="140">
        <f>ROUND(I229*H229,2)</f>
        <v>0</v>
      </c>
      <c r="BL229" s="17" t="s">
        <v>159</v>
      </c>
      <c r="BM229" s="139" t="s">
        <v>325</v>
      </c>
    </row>
    <row r="230" spans="2:65" s="13" customFormat="1" ht="11.25" x14ac:dyDescent="0.2">
      <c r="B230" s="151"/>
      <c r="D230" s="146" t="s">
        <v>163</v>
      </c>
      <c r="E230" s="152" t="s">
        <v>19</v>
      </c>
      <c r="F230" s="153" t="s">
        <v>320</v>
      </c>
      <c r="H230" s="154">
        <v>1</v>
      </c>
      <c r="I230" s="155"/>
      <c r="L230" s="151"/>
      <c r="M230" s="156"/>
      <c r="U230" s="325"/>
      <c r="V230" s="1" t="str">
        <f t="shared" si="1"/>
        <v/>
      </c>
      <c r="AT230" s="152" t="s">
        <v>163</v>
      </c>
      <c r="AU230" s="152" t="s">
        <v>88</v>
      </c>
      <c r="AV230" s="13" t="s">
        <v>88</v>
      </c>
      <c r="AW230" s="13" t="s">
        <v>36</v>
      </c>
      <c r="AX230" s="13" t="s">
        <v>75</v>
      </c>
      <c r="AY230" s="152" t="s">
        <v>151</v>
      </c>
    </row>
    <row r="231" spans="2:65" s="14" customFormat="1" ht="11.25" x14ac:dyDescent="0.2">
      <c r="B231" s="157"/>
      <c r="D231" s="146" t="s">
        <v>163</v>
      </c>
      <c r="E231" s="158" t="s">
        <v>19</v>
      </c>
      <c r="F231" s="159" t="s">
        <v>166</v>
      </c>
      <c r="H231" s="160">
        <v>1</v>
      </c>
      <c r="I231" s="161"/>
      <c r="L231" s="157"/>
      <c r="M231" s="162"/>
      <c r="U231" s="326"/>
      <c r="V231" s="1" t="str">
        <f t="shared" si="1"/>
        <v/>
      </c>
      <c r="AT231" s="158" t="s">
        <v>163</v>
      </c>
      <c r="AU231" s="158" t="s">
        <v>88</v>
      </c>
      <c r="AV231" s="14" t="s">
        <v>159</v>
      </c>
      <c r="AW231" s="14" t="s">
        <v>36</v>
      </c>
      <c r="AX231" s="14" t="s">
        <v>82</v>
      </c>
      <c r="AY231" s="158" t="s">
        <v>151</v>
      </c>
    </row>
    <row r="232" spans="2:65" s="1" customFormat="1" ht="16.5" customHeight="1" x14ac:dyDescent="0.2">
      <c r="B232" s="32"/>
      <c r="C232" s="164" t="s">
        <v>326</v>
      </c>
      <c r="D232" s="164" t="s">
        <v>322</v>
      </c>
      <c r="E232" s="165" t="s">
        <v>327</v>
      </c>
      <c r="F232" s="166" t="s">
        <v>328</v>
      </c>
      <c r="G232" s="167" t="s">
        <v>157</v>
      </c>
      <c r="H232" s="168">
        <v>1</v>
      </c>
      <c r="I232" s="169"/>
      <c r="J232" s="170">
        <f>ROUND(I232*H232,2)</f>
        <v>0</v>
      </c>
      <c r="K232" s="166" t="s">
        <v>158</v>
      </c>
      <c r="L232" s="171"/>
      <c r="M232" s="172" t="s">
        <v>19</v>
      </c>
      <c r="N232" s="173" t="s">
        <v>47</v>
      </c>
      <c r="P232" s="137">
        <f>O232*H232</f>
        <v>0</v>
      </c>
      <c r="Q232" s="137">
        <v>1.2489999999999999E-2</v>
      </c>
      <c r="R232" s="137">
        <f>Q232*H232</f>
        <v>1.2489999999999999E-2</v>
      </c>
      <c r="S232" s="137">
        <v>0</v>
      </c>
      <c r="T232" s="137">
        <f>S232*H232</f>
        <v>0</v>
      </c>
      <c r="U232" s="322" t="s">
        <v>175</v>
      </c>
      <c r="V232" s="1">
        <f t="shared" si="1"/>
        <v>0</v>
      </c>
      <c r="AR232" s="139" t="s">
        <v>205</v>
      </c>
      <c r="AT232" s="139" t="s">
        <v>322</v>
      </c>
      <c r="AU232" s="139" t="s">
        <v>88</v>
      </c>
      <c r="AY232" s="17" t="s">
        <v>151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88</v>
      </c>
      <c r="BK232" s="140">
        <f>ROUND(I232*H232,2)</f>
        <v>0</v>
      </c>
      <c r="BL232" s="17" t="s">
        <v>159</v>
      </c>
      <c r="BM232" s="139" t="s">
        <v>329</v>
      </c>
    </row>
    <row r="233" spans="2:65" s="13" customFormat="1" ht="11.25" x14ac:dyDescent="0.2">
      <c r="B233" s="151"/>
      <c r="D233" s="146" t="s">
        <v>163</v>
      </c>
      <c r="E233" s="152" t="s">
        <v>19</v>
      </c>
      <c r="F233" s="153" t="s">
        <v>319</v>
      </c>
      <c r="H233" s="154">
        <v>1</v>
      </c>
      <c r="I233" s="155"/>
      <c r="L233" s="151"/>
      <c r="M233" s="156"/>
      <c r="U233" s="325"/>
      <c r="V233" s="1" t="str">
        <f t="shared" si="1"/>
        <v/>
      </c>
      <c r="AT233" s="152" t="s">
        <v>163</v>
      </c>
      <c r="AU233" s="152" t="s">
        <v>88</v>
      </c>
      <c r="AV233" s="13" t="s">
        <v>88</v>
      </c>
      <c r="AW233" s="13" t="s">
        <v>36</v>
      </c>
      <c r="AX233" s="13" t="s">
        <v>75</v>
      </c>
      <c r="AY233" s="152" t="s">
        <v>151</v>
      </c>
    </row>
    <row r="234" spans="2:65" s="14" customFormat="1" ht="11.25" x14ac:dyDescent="0.2">
      <c r="B234" s="157"/>
      <c r="D234" s="146" t="s">
        <v>163</v>
      </c>
      <c r="E234" s="158" t="s">
        <v>19</v>
      </c>
      <c r="F234" s="159" t="s">
        <v>166</v>
      </c>
      <c r="H234" s="160">
        <v>1</v>
      </c>
      <c r="I234" s="161"/>
      <c r="L234" s="157"/>
      <c r="M234" s="162"/>
      <c r="U234" s="326"/>
      <c r="V234" s="1" t="str">
        <f t="shared" ref="V234:V297" si="2">IF(U234="investice",J234,"")</f>
        <v/>
      </c>
      <c r="AT234" s="158" t="s">
        <v>163</v>
      </c>
      <c r="AU234" s="158" t="s">
        <v>88</v>
      </c>
      <c r="AV234" s="14" t="s">
        <v>159</v>
      </c>
      <c r="AW234" s="14" t="s">
        <v>36</v>
      </c>
      <c r="AX234" s="14" t="s">
        <v>82</v>
      </c>
      <c r="AY234" s="158" t="s">
        <v>151</v>
      </c>
    </row>
    <row r="235" spans="2:65" s="1" customFormat="1" ht="24.2" customHeight="1" x14ac:dyDescent="0.2">
      <c r="B235" s="32"/>
      <c r="C235" s="128" t="s">
        <v>330</v>
      </c>
      <c r="D235" s="128" t="s">
        <v>154</v>
      </c>
      <c r="E235" s="129" t="s">
        <v>331</v>
      </c>
      <c r="F235" s="130" t="s">
        <v>332</v>
      </c>
      <c r="G235" s="131" t="s">
        <v>157</v>
      </c>
      <c r="H235" s="132">
        <v>1</v>
      </c>
      <c r="I235" s="133"/>
      <c r="J235" s="134">
        <f>ROUND(I235*H235,2)</f>
        <v>0</v>
      </c>
      <c r="K235" s="130" t="s">
        <v>158</v>
      </c>
      <c r="L235" s="32"/>
      <c r="M235" s="135" t="s">
        <v>19</v>
      </c>
      <c r="N235" s="136" t="s">
        <v>47</v>
      </c>
      <c r="P235" s="137">
        <f>O235*H235</f>
        <v>0</v>
      </c>
      <c r="Q235" s="137">
        <v>4.684E-2</v>
      </c>
      <c r="R235" s="137">
        <f>Q235*H235</f>
        <v>4.684E-2</v>
      </c>
      <c r="S235" s="137">
        <v>0</v>
      </c>
      <c r="T235" s="137">
        <f>S235*H235</f>
        <v>0</v>
      </c>
      <c r="U235" s="322" t="s">
        <v>175</v>
      </c>
      <c r="V235" s="1">
        <f t="shared" si="2"/>
        <v>0</v>
      </c>
      <c r="AR235" s="139" t="s">
        <v>159</v>
      </c>
      <c r="AT235" s="139" t="s">
        <v>154</v>
      </c>
      <c r="AU235" s="139" t="s">
        <v>88</v>
      </c>
      <c r="AY235" s="17" t="s">
        <v>151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88</v>
      </c>
      <c r="BK235" s="140">
        <f>ROUND(I235*H235,2)</f>
        <v>0</v>
      </c>
      <c r="BL235" s="17" t="s">
        <v>159</v>
      </c>
      <c r="BM235" s="139" t="s">
        <v>333</v>
      </c>
    </row>
    <row r="236" spans="2:65" s="1" customFormat="1" ht="11.25" x14ac:dyDescent="0.2">
      <c r="B236" s="32"/>
      <c r="D236" s="141" t="s">
        <v>161</v>
      </c>
      <c r="F236" s="142" t="s">
        <v>334</v>
      </c>
      <c r="I236" s="143"/>
      <c r="L236" s="32"/>
      <c r="M236" s="144"/>
      <c r="U236" s="323"/>
      <c r="V236" s="1" t="str">
        <f t="shared" si="2"/>
        <v/>
      </c>
      <c r="AT236" s="17" t="s">
        <v>161</v>
      </c>
      <c r="AU236" s="17" t="s">
        <v>88</v>
      </c>
    </row>
    <row r="237" spans="2:65" s="13" customFormat="1" ht="11.25" x14ac:dyDescent="0.2">
      <c r="B237" s="151"/>
      <c r="D237" s="146" t="s">
        <v>163</v>
      </c>
      <c r="E237" s="152" t="s">
        <v>19</v>
      </c>
      <c r="F237" s="153" t="s">
        <v>319</v>
      </c>
      <c r="H237" s="154">
        <v>1</v>
      </c>
      <c r="I237" s="155"/>
      <c r="L237" s="151"/>
      <c r="M237" s="156"/>
      <c r="U237" s="325"/>
      <c r="V237" s="1" t="str">
        <f t="shared" si="2"/>
        <v/>
      </c>
      <c r="AT237" s="152" t="s">
        <v>163</v>
      </c>
      <c r="AU237" s="152" t="s">
        <v>88</v>
      </c>
      <c r="AV237" s="13" t="s">
        <v>88</v>
      </c>
      <c r="AW237" s="13" t="s">
        <v>36</v>
      </c>
      <c r="AX237" s="13" t="s">
        <v>75</v>
      </c>
      <c r="AY237" s="152" t="s">
        <v>151</v>
      </c>
    </row>
    <row r="238" spans="2:65" s="14" customFormat="1" ht="11.25" x14ac:dyDescent="0.2">
      <c r="B238" s="157"/>
      <c r="D238" s="146" t="s">
        <v>163</v>
      </c>
      <c r="E238" s="158" t="s">
        <v>19</v>
      </c>
      <c r="F238" s="159" t="s">
        <v>166</v>
      </c>
      <c r="H238" s="160">
        <v>1</v>
      </c>
      <c r="I238" s="161"/>
      <c r="L238" s="157"/>
      <c r="M238" s="162"/>
      <c r="U238" s="326"/>
      <c r="V238" s="1" t="str">
        <f t="shared" si="2"/>
        <v/>
      </c>
      <c r="AT238" s="158" t="s">
        <v>163</v>
      </c>
      <c r="AU238" s="158" t="s">
        <v>88</v>
      </c>
      <c r="AV238" s="14" t="s">
        <v>159</v>
      </c>
      <c r="AW238" s="14" t="s">
        <v>36</v>
      </c>
      <c r="AX238" s="14" t="s">
        <v>82</v>
      </c>
      <c r="AY238" s="158" t="s">
        <v>151</v>
      </c>
    </row>
    <row r="239" spans="2:65" s="1" customFormat="1" ht="21.75" customHeight="1" x14ac:dyDescent="0.2">
      <c r="B239" s="32"/>
      <c r="C239" s="164" t="s">
        <v>335</v>
      </c>
      <c r="D239" s="164" t="s">
        <v>322</v>
      </c>
      <c r="E239" s="165" t="s">
        <v>336</v>
      </c>
      <c r="F239" s="166" t="s">
        <v>337</v>
      </c>
      <c r="G239" s="167" t="s">
        <v>157</v>
      </c>
      <c r="H239" s="168">
        <v>1</v>
      </c>
      <c r="I239" s="169"/>
      <c r="J239" s="170">
        <f>ROUND(I239*H239,2)</f>
        <v>0</v>
      </c>
      <c r="K239" s="166" t="s">
        <v>158</v>
      </c>
      <c r="L239" s="171"/>
      <c r="M239" s="172" t="s">
        <v>19</v>
      </c>
      <c r="N239" s="173" t="s">
        <v>47</v>
      </c>
      <c r="P239" s="137">
        <f>O239*H239</f>
        <v>0</v>
      </c>
      <c r="Q239" s="137">
        <v>1.7930000000000001E-2</v>
      </c>
      <c r="R239" s="137">
        <f>Q239*H239</f>
        <v>1.7930000000000001E-2</v>
      </c>
      <c r="S239" s="137">
        <v>0</v>
      </c>
      <c r="T239" s="137">
        <f>S239*H239</f>
        <v>0</v>
      </c>
      <c r="U239" s="322" t="s">
        <v>175</v>
      </c>
      <c r="V239" s="1">
        <f t="shared" si="2"/>
        <v>0</v>
      </c>
      <c r="AR239" s="139" t="s">
        <v>205</v>
      </c>
      <c r="AT239" s="139" t="s">
        <v>322</v>
      </c>
      <c r="AU239" s="139" t="s">
        <v>88</v>
      </c>
      <c r="AY239" s="17" t="s">
        <v>151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88</v>
      </c>
      <c r="BK239" s="140">
        <f>ROUND(I239*H239,2)</f>
        <v>0</v>
      </c>
      <c r="BL239" s="17" t="s">
        <v>159</v>
      </c>
      <c r="BM239" s="139" t="s">
        <v>338</v>
      </c>
    </row>
    <row r="240" spans="2:65" s="1" customFormat="1" ht="24.2" customHeight="1" x14ac:dyDescent="0.2">
      <c r="B240" s="32"/>
      <c r="C240" s="128" t="s">
        <v>339</v>
      </c>
      <c r="D240" s="128" t="s">
        <v>154</v>
      </c>
      <c r="E240" s="129" t="s">
        <v>340</v>
      </c>
      <c r="F240" s="130" t="s">
        <v>341</v>
      </c>
      <c r="G240" s="131" t="s">
        <v>342</v>
      </c>
      <c r="H240" s="132">
        <v>1.7000000000000001E-2</v>
      </c>
      <c r="I240" s="133"/>
      <c r="J240" s="134">
        <f>ROUND(I240*H240,2)</f>
        <v>0</v>
      </c>
      <c r="K240" s="130" t="s">
        <v>158</v>
      </c>
      <c r="L240" s="32"/>
      <c r="M240" s="135" t="s">
        <v>19</v>
      </c>
      <c r="N240" s="136" t="s">
        <v>47</v>
      </c>
      <c r="P240" s="137">
        <f>O240*H240</f>
        <v>0</v>
      </c>
      <c r="Q240" s="137">
        <v>2.3010199999999998</v>
      </c>
      <c r="R240" s="137">
        <f>Q240*H240</f>
        <v>3.911734E-2</v>
      </c>
      <c r="S240" s="137">
        <v>0</v>
      </c>
      <c r="T240" s="137">
        <f>S240*H240</f>
        <v>0</v>
      </c>
      <c r="U240" s="322" t="s">
        <v>19</v>
      </c>
      <c r="V240" s="1" t="str">
        <f t="shared" si="2"/>
        <v/>
      </c>
      <c r="AR240" s="139" t="s">
        <v>159</v>
      </c>
      <c r="AT240" s="139" t="s">
        <v>154</v>
      </c>
      <c r="AU240" s="139" t="s">
        <v>88</v>
      </c>
      <c r="AY240" s="17" t="s">
        <v>151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7" t="s">
        <v>88</v>
      </c>
      <c r="BK240" s="140">
        <f>ROUND(I240*H240,2)</f>
        <v>0</v>
      </c>
      <c r="BL240" s="17" t="s">
        <v>159</v>
      </c>
      <c r="BM240" s="139" t="s">
        <v>343</v>
      </c>
    </row>
    <row r="241" spans="2:65" s="1" customFormat="1" ht="11.25" x14ac:dyDescent="0.2">
      <c r="B241" s="32"/>
      <c r="D241" s="141" t="s">
        <v>161</v>
      </c>
      <c r="F241" s="142" t="s">
        <v>344</v>
      </c>
      <c r="I241" s="143"/>
      <c r="L241" s="32"/>
      <c r="M241" s="144"/>
      <c r="U241" s="323"/>
      <c r="V241" s="1" t="str">
        <f t="shared" si="2"/>
        <v/>
      </c>
      <c r="AT241" s="17" t="s">
        <v>161</v>
      </c>
      <c r="AU241" s="17" t="s">
        <v>88</v>
      </c>
    </row>
    <row r="242" spans="2:65" s="13" customFormat="1" ht="11.25" x14ac:dyDescent="0.2">
      <c r="B242" s="151"/>
      <c r="D242" s="146" t="s">
        <v>163</v>
      </c>
      <c r="E242" s="152" t="s">
        <v>19</v>
      </c>
      <c r="F242" s="153" t="s">
        <v>345</v>
      </c>
      <c r="H242" s="154">
        <v>1.7000000000000001E-2</v>
      </c>
      <c r="I242" s="155"/>
      <c r="L242" s="151"/>
      <c r="M242" s="156"/>
      <c r="U242" s="325"/>
      <c r="V242" s="1" t="str">
        <f t="shared" si="2"/>
        <v/>
      </c>
      <c r="AT242" s="152" t="s">
        <v>163</v>
      </c>
      <c r="AU242" s="152" t="s">
        <v>88</v>
      </c>
      <c r="AV242" s="13" t="s">
        <v>88</v>
      </c>
      <c r="AW242" s="13" t="s">
        <v>36</v>
      </c>
      <c r="AX242" s="13" t="s">
        <v>75</v>
      </c>
      <c r="AY242" s="152" t="s">
        <v>151</v>
      </c>
    </row>
    <row r="243" spans="2:65" s="14" customFormat="1" ht="11.25" x14ac:dyDescent="0.2">
      <c r="B243" s="157"/>
      <c r="D243" s="146" t="s">
        <v>163</v>
      </c>
      <c r="E243" s="158" t="s">
        <v>19</v>
      </c>
      <c r="F243" s="159" t="s">
        <v>166</v>
      </c>
      <c r="H243" s="160">
        <v>1.7000000000000001E-2</v>
      </c>
      <c r="I243" s="161"/>
      <c r="L243" s="157"/>
      <c r="M243" s="162"/>
      <c r="U243" s="326"/>
      <c r="V243" s="1" t="str">
        <f t="shared" si="2"/>
        <v/>
      </c>
      <c r="AT243" s="158" t="s">
        <v>163</v>
      </c>
      <c r="AU243" s="158" t="s">
        <v>88</v>
      </c>
      <c r="AV243" s="14" t="s">
        <v>159</v>
      </c>
      <c r="AW243" s="14" t="s">
        <v>36</v>
      </c>
      <c r="AX243" s="14" t="s">
        <v>82</v>
      </c>
      <c r="AY243" s="158" t="s">
        <v>151</v>
      </c>
    </row>
    <row r="244" spans="2:65" s="11" customFormat="1" ht="22.9" customHeight="1" x14ac:dyDescent="0.2">
      <c r="B244" s="116"/>
      <c r="D244" s="117" t="s">
        <v>74</v>
      </c>
      <c r="E244" s="126" t="s">
        <v>211</v>
      </c>
      <c r="F244" s="126" t="s">
        <v>346</v>
      </c>
      <c r="I244" s="119"/>
      <c r="J244" s="127">
        <f>BK244</f>
        <v>0</v>
      </c>
      <c r="L244" s="116"/>
      <c r="M244" s="121"/>
      <c r="P244" s="122">
        <f>SUM(P245:P317)</f>
        <v>0</v>
      </c>
      <c r="R244" s="122">
        <f>SUM(R245:R317)</f>
        <v>8.6E-3</v>
      </c>
      <c r="T244" s="122">
        <f>SUM(T245:T317)</f>
        <v>5.042637</v>
      </c>
      <c r="U244" s="321"/>
      <c r="V244" s="1" t="str">
        <f t="shared" si="2"/>
        <v/>
      </c>
      <c r="AR244" s="117" t="s">
        <v>82</v>
      </c>
      <c r="AT244" s="124" t="s">
        <v>74</v>
      </c>
      <c r="AU244" s="124" t="s">
        <v>82</v>
      </c>
      <c r="AY244" s="117" t="s">
        <v>151</v>
      </c>
      <c r="BK244" s="125">
        <f>SUM(BK245:BK317)</f>
        <v>0</v>
      </c>
    </row>
    <row r="245" spans="2:65" s="1" customFormat="1" ht="16.5" customHeight="1" x14ac:dyDescent="0.2">
      <c r="B245" s="32"/>
      <c r="C245" s="128" t="s">
        <v>347</v>
      </c>
      <c r="D245" s="128" t="s">
        <v>154</v>
      </c>
      <c r="E245" s="129" t="s">
        <v>348</v>
      </c>
      <c r="F245" s="130" t="s">
        <v>349</v>
      </c>
      <c r="G245" s="131" t="s">
        <v>350</v>
      </c>
      <c r="H245" s="132">
        <v>1</v>
      </c>
      <c r="I245" s="133"/>
      <c r="J245" s="134">
        <f>ROUND(I245*H245,2)</f>
        <v>0</v>
      </c>
      <c r="K245" s="130" t="s">
        <v>19</v>
      </c>
      <c r="L245" s="32"/>
      <c r="M245" s="135" t="s">
        <v>19</v>
      </c>
      <c r="N245" s="136" t="s">
        <v>47</v>
      </c>
      <c r="P245" s="137">
        <f>O245*H245</f>
        <v>0</v>
      </c>
      <c r="Q245" s="137">
        <v>0</v>
      </c>
      <c r="R245" s="137">
        <f>Q245*H245</f>
        <v>0</v>
      </c>
      <c r="S245" s="137">
        <v>0</v>
      </c>
      <c r="T245" s="137">
        <f>S245*H245</f>
        <v>0</v>
      </c>
      <c r="U245" s="322" t="s">
        <v>19</v>
      </c>
      <c r="V245" s="1" t="str">
        <f t="shared" si="2"/>
        <v/>
      </c>
      <c r="AR245" s="139" t="s">
        <v>159</v>
      </c>
      <c r="AT245" s="139" t="s">
        <v>154</v>
      </c>
      <c r="AU245" s="139" t="s">
        <v>88</v>
      </c>
      <c r="AY245" s="17" t="s">
        <v>151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7" t="s">
        <v>88</v>
      </c>
      <c r="BK245" s="140">
        <f>ROUND(I245*H245,2)</f>
        <v>0</v>
      </c>
      <c r="BL245" s="17" t="s">
        <v>159</v>
      </c>
      <c r="BM245" s="139" t="s">
        <v>351</v>
      </c>
    </row>
    <row r="246" spans="2:65" s="1" customFormat="1" ht="16.5" customHeight="1" x14ac:dyDescent="0.2">
      <c r="B246" s="32"/>
      <c r="C246" s="128" t="s">
        <v>352</v>
      </c>
      <c r="D246" s="128" t="s">
        <v>154</v>
      </c>
      <c r="E246" s="129" t="s">
        <v>353</v>
      </c>
      <c r="F246" s="130" t="s">
        <v>354</v>
      </c>
      <c r="G246" s="131" t="s">
        <v>350</v>
      </c>
      <c r="H246" s="132">
        <v>1</v>
      </c>
      <c r="I246" s="133"/>
      <c r="J246" s="134">
        <f>ROUND(I246*H246,2)</f>
        <v>0</v>
      </c>
      <c r="K246" s="130" t="s">
        <v>19</v>
      </c>
      <c r="L246" s="32"/>
      <c r="M246" s="135" t="s">
        <v>19</v>
      </c>
      <c r="N246" s="136" t="s">
        <v>47</v>
      </c>
      <c r="P246" s="137">
        <f>O246*H246</f>
        <v>0</v>
      </c>
      <c r="Q246" s="137">
        <v>0</v>
      </c>
      <c r="R246" s="137">
        <f>Q246*H246</f>
        <v>0</v>
      </c>
      <c r="S246" s="137">
        <v>0</v>
      </c>
      <c r="T246" s="137">
        <f>S246*H246</f>
        <v>0</v>
      </c>
      <c r="U246" s="322" t="s">
        <v>19</v>
      </c>
      <c r="V246" s="1" t="str">
        <f t="shared" si="2"/>
        <v/>
      </c>
      <c r="AR246" s="139" t="s">
        <v>159</v>
      </c>
      <c r="AT246" s="139" t="s">
        <v>154</v>
      </c>
      <c r="AU246" s="139" t="s">
        <v>88</v>
      </c>
      <c r="AY246" s="17" t="s">
        <v>151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7" t="s">
        <v>88</v>
      </c>
      <c r="BK246" s="140">
        <f>ROUND(I246*H246,2)</f>
        <v>0</v>
      </c>
      <c r="BL246" s="17" t="s">
        <v>159</v>
      </c>
      <c r="BM246" s="139" t="s">
        <v>355</v>
      </c>
    </row>
    <row r="247" spans="2:65" s="1" customFormat="1" ht="24.2" customHeight="1" x14ac:dyDescent="0.2">
      <c r="B247" s="32"/>
      <c r="C247" s="128" t="s">
        <v>356</v>
      </c>
      <c r="D247" s="128" t="s">
        <v>154</v>
      </c>
      <c r="E247" s="129" t="s">
        <v>357</v>
      </c>
      <c r="F247" s="130" t="s">
        <v>358</v>
      </c>
      <c r="G247" s="131" t="s">
        <v>180</v>
      </c>
      <c r="H247" s="132">
        <v>43.4</v>
      </c>
      <c r="I247" s="133"/>
      <c r="J247" s="134">
        <f>ROUND(I247*H247,2)</f>
        <v>0</v>
      </c>
      <c r="K247" s="130" t="s">
        <v>158</v>
      </c>
      <c r="L247" s="32"/>
      <c r="M247" s="135" t="s">
        <v>19</v>
      </c>
      <c r="N247" s="136" t="s">
        <v>47</v>
      </c>
      <c r="P247" s="137">
        <f>O247*H247</f>
        <v>0</v>
      </c>
      <c r="Q247" s="137">
        <v>1.2999999999999999E-4</v>
      </c>
      <c r="R247" s="137">
        <f>Q247*H247</f>
        <v>5.6419999999999994E-3</v>
      </c>
      <c r="S247" s="137">
        <v>0</v>
      </c>
      <c r="T247" s="137">
        <f>S247*H247</f>
        <v>0</v>
      </c>
      <c r="U247" s="322" t="s">
        <v>19</v>
      </c>
      <c r="V247" s="1" t="str">
        <f t="shared" si="2"/>
        <v/>
      </c>
      <c r="AR247" s="139" t="s">
        <v>159</v>
      </c>
      <c r="AT247" s="139" t="s">
        <v>154</v>
      </c>
      <c r="AU247" s="139" t="s">
        <v>88</v>
      </c>
      <c r="AY247" s="17" t="s">
        <v>151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7" t="s">
        <v>88</v>
      </c>
      <c r="BK247" s="140">
        <f>ROUND(I247*H247,2)</f>
        <v>0</v>
      </c>
      <c r="BL247" s="17" t="s">
        <v>159</v>
      </c>
      <c r="BM247" s="139" t="s">
        <v>359</v>
      </c>
    </row>
    <row r="248" spans="2:65" s="1" customFormat="1" ht="11.25" x14ac:dyDescent="0.2">
      <c r="B248" s="32"/>
      <c r="D248" s="141" t="s">
        <v>161</v>
      </c>
      <c r="F248" s="142" t="s">
        <v>360</v>
      </c>
      <c r="I248" s="143"/>
      <c r="L248" s="32"/>
      <c r="M248" s="144"/>
      <c r="U248" s="323"/>
      <c r="V248" s="1" t="str">
        <f t="shared" si="2"/>
        <v/>
      </c>
      <c r="AT248" s="17" t="s">
        <v>161</v>
      </c>
      <c r="AU248" s="17" t="s">
        <v>88</v>
      </c>
    </row>
    <row r="249" spans="2:65" s="13" customFormat="1" ht="11.25" x14ac:dyDescent="0.2">
      <c r="B249" s="151"/>
      <c r="D249" s="146" t="s">
        <v>163</v>
      </c>
      <c r="E249" s="152" t="s">
        <v>19</v>
      </c>
      <c r="F249" s="153" t="s">
        <v>361</v>
      </c>
      <c r="H249" s="154">
        <v>43.4</v>
      </c>
      <c r="I249" s="155"/>
      <c r="L249" s="151"/>
      <c r="M249" s="156"/>
      <c r="U249" s="325"/>
      <c r="V249" s="1" t="str">
        <f t="shared" si="2"/>
        <v/>
      </c>
      <c r="AT249" s="152" t="s">
        <v>163</v>
      </c>
      <c r="AU249" s="152" t="s">
        <v>88</v>
      </c>
      <c r="AV249" s="13" t="s">
        <v>88</v>
      </c>
      <c r="AW249" s="13" t="s">
        <v>36</v>
      </c>
      <c r="AX249" s="13" t="s">
        <v>75</v>
      </c>
      <c r="AY249" s="152" t="s">
        <v>151</v>
      </c>
    </row>
    <row r="250" spans="2:65" s="14" customFormat="1" ht="11.25" x14ac:dyDescent="0.2">
      <c r="B250" s="157"/>
      <c r="D250" s="146" t="s">
        <v>163</v>
      </c>
      <c r="E250" s="158" t="s">
        <v>19</v>
      </c>
      <c r="F250" s="159" t="s">
        <v>166</v>
      </c>
      <c r="H250" s="160">
        <v>43.4</v>
      </c>
      <c r="I250" s="161"/>
      <c r="L250" s="157"/>
      <c r="M250" s="162"/>
      <c r="U250" s="326"/>
      <c r="V250" s="1" t="str">
        <f t="shared" si="2"/>
        <v/>
      </c>
      <c r="AT250" s="158" t="s">
        <v>163</v>
      </c>
      <c r="AU250" s="158" t="s">
        <v>88</v>
      </c>
      <c r="AV250" s="14" t="s">
        <v>159</v>
      </c>
      <c r="AW250" s="14" t="s">
        <v>36</v>
      </c>
      <c r="AX250" s="14" t="s">
        <v>82</v>
      </c>
      <c r="AY250" s="158" t="s">
        <v>151</v>
      </c>
    </row>
    <row r="251" spans="2:65" s="1" customFormat="1" ht="16.5" customHeight="1" x14ac:dyDescent="0.2">
      <c r="B251" s="32"/>
      <c r="C251" s="128" t="s">
        <v>362</v>
      </c>
      <c r="D251" s="128" t="s">
        <v>154</v>
      </c>
      <c r="E251" s="129" t="s">
        <v>363</v>
      </c>
      <c r="F251" s="130" t="s">
        <v>364</v>
      </c>
      <c r="G251" s="131" t="s">
        <v>180</v>
      </c>
      <c r="H251" s="132">
        <v>13.817</v>
      </c>
      <c r="I251" s="133"/>
      <c r="J251" s="134">
        <f>ROUND(I251*H251,2)</f>
        <v>0</v>
      </c>
      <c r="K251" s="130" t="s">
        <v>158</v>
      </c>
      <c r="L251" s="32"/>
      <c r="M251" s="135" t="s">
        <v>19</v>
      </c>
      <c r="N251" s="136" t="s">
        <v>47</v>
      </c>
      <c r="P251" s="137">
        <f>O251*H251</f>
        <v>0</v>
      </c>
      <c r="Q251" s="137">
        <v>0</v>
      </c>
      <c r="R251" s="137">
        <f>Q251*H251</f>
        <v>0</v>
      </c>
      <c r="S251" s="137">
        <v>0.18099999999999999</v>
      </c>
      <c r="T251" s="137">
        <f>S251*H251</f>
        <v>2.500877</v>
      </c>
      <c r="U251" s="322" t="s">
        <v>19</v>
      </c>
      <c r="V251" s="1" t="str">
        <f t="shared" si="2"/>
        <v/>
      </c>
      <c r="AR251" s="139" t="s">
        <v>159</v>
      </c>
      <c r="AT251" s="139" t="s">
        <v>154</v>
      </c>
      <c r="AU251" s="139" t="s">
        <v>88</v>
      </c>
      <c r="AY251" s="17" t="s">
        <v>151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7" t="s">
        <v>88</v>
      </c>
      <c r="BK251" s="140">
        <f>ROUND(I251*H251,2)</f>
        <v>0</v>
      </c>
      <c r="BL251" s="17" t="s">
        <v>159</v>
      </c>
      <c r="BM251" s="139" t="s">
        <v>365</v>
      </c>
    </row>
    <row r="252" spans="2:65" s="1" customFormat="1" ht="11.25" x14ac:dyDescent="0.2">
      <c r="B252" s="32"/>
      <c r="D252" s="141" t="s">
        <v>161</v>
      </c>
      <c r="F252" s="142" t="s">
        <v>366</v>
      </c>
      <c r="I252" s="143"/>
      <c r="L252" s="32"/>
      <c r="M252" s="144"/>
      <c r="U252" s="323"/>
      <c r="V252" s="1" t="str">
        <f t="shared" si="2"/>
        <v/>
      </c>
      <c r="AT252" s="17" t="s">
        <v>161</v>
      </c>
      <c r="AU252" s="17" t="s">
        <v>88</v>
      </c>
    </row>
    <row r="253" spans="2:65" s="13" customFormat="1" ht="11.25" x14ac:dyDescent="0.2">
      <c r="B253" s="151"/>
      <c r="D253" s="146" t="s">
        <v>163</v>
      </c>
      <c r="E253" s="152" t="s">
        <v>19</v>
      </c>
      <c r="F253" s="153" t="s">
        <v>367</v>
      </c>
      <c r="H253" s="154">
        <v>15.321999999999999</v>
      </c>
      <c r="I253" s="155"/>
      <c r="L253" s="151"/>
      <c r="M253" s="156"/>
      <c r="U253" s="325"/>
      <c r="V253" s="1" t="str">
        <f t="shared" si="2"/>
        <v/>
      </c>
      <c r="AT253" s="152" t="s">
        <v>163</v>
      </c>
      <c r="AU253" s="152" t="s">
        <v>88</v>
      </c>
      <c r="AV253" s="13" t="s">
        <v>88</v>
      </c>
      <c r="AW253" s="13" t="s">
        <v>36</v>
      </c>
      <c r="AX253" s="13" t="s">
        <v>75</v>
      </c>
      <c r="AY253" s="152" t="s">
        <v>151</v>
      </c>
    </row>
    <row r="254" spans="2:65" s="13" customFormat="1" ht="11.25" x14ac:dyDescent="0.2">
      <c r="B254" s="151"/>
      <c r="D254" s="146" t="s">
        <v>163</v>
      </c>
      <c r="E254" s="152" t="s">
        <v>19</v>
      </c>
      <c r="F254" s="153" t="s">
        <v>368</v>
      </c>
      <c r="H254" s="154">
        <v>-1.5049999999999999</v>
      </c>
      <c r="I254" s="155"/>
      <c r="L254" s="151"/>
      <c r="M254" s="156"/>
      <c r="U254" s="325"/>
      <c r="V254" s="1" t="str">
        <f t="shared" si="2"/>
        <v/>
      </c>
      <c r="AT254" s="152" t="s">
        <v>163</v>
      </c>
      <c r="AU254" s="152" t="s">
        <v>88</v>
      </c>
      <c r="AV254" s="13" t="s">
        <v>88</v>
      </c>
      <c r="AW254" s="13" t="s">
        <v>36</v>
      </c>
      <c r="AX254" s="13" t="s">
        <v>75</v>
      </c>
      <c r="AY254" s="152" t="s">
        <v>151</v>
      </c>
    </row>
    <row r="255" spans="2:65" s="14" customFormat="1" ht="11.25" x14ac:dyDescent="0.2">
      <c r="B255" s="157"/>
      <c r="D255" s="146" t="s">
        <v>163</v>
      </c>
      <c r="E255" s="158" t="s">
        <v>19</v>
      </c>
      <c r="F255" s="159" t="s">
        <v>166</v>
      </c>
      <c r="H255" s="160">
        <v>13.817</v>
      </c>
      <c r="I255" s="161"/>
      <c r="L255" s="157"/>
      <c r="M255" s="162"/>
      <c r="U255" s="326"/>
      <c r="V255" s="1" t="str">
        <f t="shared" si="2"/>
        <v/>
      </c>
      <c r="AT255" s="158" t="s">
        <v>163</v>
      </c>
      <c r="AU255" s="158" t="s">
        <v>88</v>
      </c>
      <c r="AV255" s="14" t="s">
        <v>159</v>
      </c>
      <c r="AW255" s="14" t="s">
        <v>36</v>
      </c>
      <c r="AX255" s="14" t="s">
        <v>82</v>
      </c>
      <c r="AY255" s="158" t="s">
        <v>151</v>
      </c>
    </row>
    <row r="256" spans="2:65" s="1" customFormat="1" ht="24.2" customHeight="1" x14ac:dyDescent="0.2">
      <c r="B256" s="32"/>
      <c r="C256" s="128" t="s">
        <v>369</v>
      </c>
      <c r="D256" s="128" t="s">
        <v>154</v>
      </c>
      <c r="E256" s="129" t="s">
        <v>370</v>
      </c>
      <c r="F256" s="130" t="s">
        <v>371</v>
      </c>
      <c r="G256" s="131" t="s">
        <v>174</v>
      </c>
      <c r="H256" s="132">
        <v>13.04</v>
      </c>
      <c r="I256" s="133"/>
      <c r="J256" s="134">
        <f>ROUND(I256*H256,2)</f>
        <v>0</v>
      </c>
      <c r="K256" s="130" t="s">
        <v>158</v>
      </c>
      <c r="L256" s="32"/>
      <c r="M256" s="135" t="s">
        <v>19</v>
      </c>
      <c r="N256" s="136" t="s">
        <v>47</v>
      </c>
      <c r="P256" s="137">
        <f>O256*H256</f>
        <v>0</v>
      </c>
      <c r="Q256" s="137">
        <v>0</v>
      </c>
      <c r="R256" s="137">
        <f>Q256*H256</f>
        <v>0</v>
      </c>
      <c r="S256" s="137">
        <v>8.9999999999999993E-3</v>
      </c>
      <c r="T256" s="137">
        <f>S256*H256</f>
        <v>0.11735999999999998</v>
      </c>
      <c r="U256" s="322" t="s">
        <v>19</v>
      </c>
      <c r="V256" s="1" t="str">
        <f t="shared" si="2"/>
        <v/>
      </c>
      <c r="AR256" s="139" t="s">
        <v>159</v>
      </c>
      <c r="AT256" s="139" t="s">
        <v>154</v>
      </c>
      <c r="AU256" s="139" t="s">
        <v>88</v>
      </c>
      <c r="AY256" s="17" t="s">
        <v>151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7" t="s">
        <v>88</v>
      </c>
      <c r="BK256" s="140">
        <f>ROUND(I256*H256,2)</f>
        <v>0</v>
      </c>
      <c r="BL256" s="17" t="s">
        <v>159</v>
      </c>
      <c r="BM256" s="139" t="s">
        <v>372</v>
      </c>
    </row>
    <row r="257" spans="2:65" s="1" customFormat="1" ht="11.25" x14ac:dyDescent="0.2">
      <c r="B257" s="32"/>
      <c r="D257" s="141" t="s">
        <v>161</v>
      </c>
      <c r="F257" s="142" t="s">
        <v>373</v>
      </c>
      <c r="I257" s="143"/>
      <c r="L257" s="32"/>
      <c r="M257" s="144"/>
      <c r="U257" s="323"/>
      <c r="V257" s="1" t="str">
        <f t="shared" si="2"/>
        <v/>
      </c>
      <c r="AT257" s="17" t="s">
        <v>161</v>
      </c>
      <c r="AU257" s="17" t="s">
        <v>88</v>
      </c>
    </row>
    <row r="258" spans="2:65" s="13" customFormat="1" ht="11.25" x14ac:dyDescent="0.2">
      <c r="B258" s="151"/>
      <c r="D258" s="146" t="s">
        <v>163</v>
      </c>
      <c r="E258" s="152" t="s">
        <v>19</v>
      </c>
      <c r="F258" s="153" t="s">
        <v>374</v>
      </c>
      <c r="H258" s="154">
        <v>13.04</v>
      </c>
      <c r="I258" s="155"/>
      <c r="L258" s="151"/>
      <c r="M258" s="156"/>
      <c r="U258" s="325"/>
      <c r="V258" s="1" t="str">
        <f t="shared" si="2"/>
        <v/>
      </c>
      <c r="AT258" s="152" t="s">
        <v>163</v>
      </c>
      <c r="AU258" s="152" t="s">
        <v>88</v>
      </c>
      <c r="AV258" s="13" t="s">
        <v>88</v>
      </c>
      <c r="AW258" s="13" t="s">
        <v>36</v>
      </c>
      <c r="AX258" s="13" t="s">
        <v>75</v>
      </c>
      <c r="AY258" s="152" t="s">
        <v>151</v>
      </c>
    </row>
    <row r="259" spans="2:65" s="14" customFormat="1" ht="11.25" x14ac:dyDescent="0.2">
      <c r="B259" s="157"/>
      <c r="D259" s="146" t="s">
        <v>163</v>
      </c>
      <c r="E259" s="158" t="s">
        <v>19</v>
      </c>
      <c r="F259" s="159" t="s">
        <v>166</v>
      </c>
      <c r="H259" s="160">
        <v>13.04</v>
      </c>
      <c r="I259" s="161"/>
      <c r="L259" s="157"/>
      <c r="M259" s="162"/>
      <c r="U259" s="326"/>
      <c r="V259" s="1" t="str">
        <f t="shared" si="2"/>
        <v/>
      </c>
      <c r="AT259" s="158" t="s">
        <v>163</v>
      </c>
      <c r="AU259" s="158" t="s">
        <v>88</v>
      </c>
      <c r="AV259" s="14" t="s">
        <v>159</v>
      </c>
      <c r="AW259" s="14" t="s">
        <v>36</v>
      </c>
      <c r="AX259" s="14" t="s">
        <v>82</v>
      </c>
      <c r="AY259" s="158" t="s">
        <v>151</v>
      </c>
    </row>
    <row r="260" spans="2:65" s="1" customFormat="1" ht="24.2" customHeight="1" x14ac:dyDescent="0.2">
      <c r="B260" s="32"/>
      <c r="C260" s="128" t="s">
        <v>375</v>
      </c>
      <c r="D260" s="128" t="s">
        <v>154</v>
      </c>
      <c r="E260" s="129" t="s">
        <v>376</v>
      </c>
      <c r="F260" s="130" t="s">
        <v>377</v>
      </c>
      <c r="G260" s="131" t="s">
        <v>174</v>
      </c>
      <c r="H260" s="132">
        <v>1.2</v>
      </c>
      <c r="I260" s="133"/>
      <c r="J260" s="134">
        <f>ROUND(I260*H260,2)</f>
        <v>0</v>
      </c>
      <c r="K260" s="130" t="s">
        <v>158</v>
      </c>
      <c r="L260" s="32"/>
      <c r="M260" s="135" t="s">
        <v>19</v>
      </c>
      <c r="N260" s="136" t="s">
        <v>47</v>
      </c>
      <c r="P260" s="137">
        <f>O260*H260</f>
        <v>0</v>
      </c>
      <c r="Q260" s="137">
        <v>0</v>
      </c>
      <c r="R260" s="137">
        <f>Q260*H260</f>
        <v>0</v>
      </c>
      <c r="S260" s="137">
        <v>4.2000000000000003E-2</v>
      </c>
      <c r="T260" s="137">
        <f>S260*H260</f>
        <v>5.04E-2</v>
      </c>
      <c r="U260" s="322" t="s">
        <v>19</v>
      </c>
      <c r="V260" s="1" t="str">
        <f t="shared" si="2"/>
        <v/>
      </c>
      <c r="AR260" s="139" t="s">
        <v>159</v>
      </c>
      <c r="AT260" s="139" t="s">
        <v>154</v>
      </c>
      <c r="AU260" s="139" t="s">
        <v>88</v>
      </c>
      <c r="AY260" s="17" t="s">
        <v>151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7" t="s">
        <v>88</v>
      </c>
      <c r="BK260" s="140">
        <f>ROUND(I260*H260,2)</f>
        <v>0</v>
      </c>
      <c r="BL260" s="17" t="s">
        <v>159</v>
      </c>
      <c r="BM260" s="139" t="s">
        <v>378</v>
      </c>
    </row>
    <row r="261" spans="2:65" s="1" customFormat="1" ht="11.25" x14ac:dyDescent="0.2">
      <c r="B261" s="32"/>
      <c r="D261" s="141" t="s">
        <v>161</v>
      </c>
      <c r="F261" s="142" t="s">
        <v>379</v>
      </c>
      <c r="I261" s="143"/>
      <c r="L261" s="32"/>
      <c r="M261" s="144"/>
      <c r="U261" s="323"/>
      <c r="V261" s="1" t="str">
        <f t="shared" si="2"/>
        <v/>
      </c>
      <c r="AT261" s="17" t="s">
        <v>161</v>
      </c>
      <c r="AU261" s="17" t="s">
        <v>88</v>
      </c>
    </row>
    <row r="262" spans="2:65" s="13" customFormat="1" ht="11.25" x14ac:dyDescent="0.2">
      <c r="B262" s="151"/>
      <c r="D262" s="146" t="s">
        <v>163</v>
      </c>
      <c r="E262" s="152" t="s">
        <v>19</v>
      </c>
      <c r="F262" s="153" t="s">
        <v>380</v>
      </c>
      <c r="H262" s="154">
        <v>1.2</v>
      </c>
      <c r="I262" s="155"/>
      <c r="L262" s="151"/>
      <c r="M262" s="156"/>
      <c r="U262" s="325"/>
      <c r="V262" s="1" t="str">
        <f t="shared" si="2"/>
        <v/>
      </c>
      <c r="AT262" s="152" t="s">
        <v>163</v>
      </c>
      <c r="AU262" s="152" t="s">
        <v>88</v>
      </c>
      <c r="AV262" s="13" t="s">
        <v>88</v>
      </c>
      <c r="AW262" s="13" t="s">
        <v>36</v>
      </c>
      <c r="AX262" s="13" t="s">
        <v>75</v>
      </c>
      <c r="AY262" s="152" t="s">
        <v>151</v>
      </c>
    </row>
    <row r="263" spans="2:65" s="14" customFormat="1" ht="11.25" x14ac:dyDescent="0.2">
      <c r="B263" s="157"/>
      <c r="D263" s="146" t="s">
        <v>163</v>
      </c>
      <c r="E263" s="158" t="s">
        <v>19</v>
      </c>
      <c r="F263" s="159" t="s">
        <v>166</v>
      </c>
      <c r="H263" s="160">
        <v>1.2</v>
      </c>
      <c r="I263" s="161"/>
      <c r="L263" s="157"/>
      <c r="M263" s="162"/>
      <c r="U263" s="326"/>
      <c r="V263" s="1" t="str">
        <f t="shared" si="2"/>
        <v/>
      </c>
      <c r="AT263" s="158" t="s">
        <v>163</v>
      </c>
      <c r="AU263" s="158" t="s">
        <v>88</v>
      </c>
      <c r="AV263" s="14" t="s">
        <v>159</v>
      </c>
      <c r="AW263" s="14" t="s">
        <v>36</v>
      </c>
      <c r="AX263" s="14" t="s">
        <v>82</v>
      </c>
      <c r="AY263" s="158" t="s">
        <v>151</v>
      </c>
    </row>
    <row r="264" spans="2:65" s="1" customFormat="1" ht="24.2" customHeight="1" x14ac:dyDescent="0.2">
      <c r="B264" s="32"/>
      <c r="C264" s="128" t="s">
        <v>381</v>
      </c>
      <c r="D264" s="128" t="s">
        <v>154</v>
      </c>
      <c r="E264" s="129" t="s">
        <v>382</v>
      </c>
      <c r="F264" s="130" t="s">
        <v>383</v>
      </c>
      <c r="G264" s="131" t="s">
        <v>157</v>
      </c>
      <c r="H264" s="132">
        <v>1</v>
      </c>
      <c r="I264" s="133"/>
      <c r="J264" s="134">
        <f>ROUND(I264*H264,2)</f>
        <v>0</v>
      </c>
      <c r="K264" s="130" t="s">
        <v>158</v>
      </c>
      <c r="L264" s="32"/>
      <c r="M264" s="135" t="s">
        <v>19</v>
      </c>
      <c r="N264" s="136" t="s">
        <v>47</v>
      </c>
      <c r="P264" s="137">
        <f>O264*H264</f>
        <v>0</v>
      </c>
      <c r="Q264" s="137">
        <v>0</v>
      </c>
      <c r="R264" s="137">
        <f>Q264*H264</f>
        <v>0</v>
      </c>
      <c r="S264" s="137">
        <v>1.4999999999999999E-2</v>
      </c>
      <c r="T264" s="137">
        <f>S264*H264</f>
        <v>1.4999999999999999E-2</v>
      </c>
      <c r="U264" s="322" t="s">
        <v>19</v>
      </c>
      <c r="V264" s="1" t="str">
        <f t="shared" si="2"/>
        <v/>
      </c>
      <c r="AR264" s="139" t="s">
        <v>159</v>
      </c>
      <c r="AT264" s="139" t="s">
        <v>154</v>
      </c>
      <c r="AU264" s="139" t="s">
        <v>88</v>
      </c>
      <c r="AY264" s="17" t="s">
        <v>151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7" t="s">
        <v>88</v>
      </c>
      <c r="BK264" s="140">
        <f>ROUND(I264*H264,2)</f>
        <v>0</v>
      </c>
      <c r="BL264" s="17" t="s">
        <v>159</v>
      </c>
      <c r="BM264" s="139" t="s">
        <v>384</v>
      </c>
    </row>
    <row r="265" spans="2:65" s="1" customFormat="1" ht="11.25" x14ac:dyDescent="0.2">
      <c r="B265" s="32"/>
      <c r="D265" s="141" t="s">
        <v>161</v>
      </c>
      <c r="F265" s="142" t="s">
        <v>385</v>
      </c>
      <c r="I265" s="143"/>
      <c r="L265" s="32"/>
      <c r="M265" s="144"/>
      <c r="U265" s="323"/>
      <c r="V265" s="1" t="str">
        <f t="shared" si="2"/>
        <v/>
      </c>
      <c r="AT265" s="17" t="s">
        <v>161</v>
      </c>
      <c r="AU265" s="17" t="s">
        <v>88</v>
      </c>
    </row>
    <row r="266" spans="2:65" s="13" customFormat="1" ht="11.25" x14ac:dyDescent="0.2">
      <c r="B266" s="151"/>
      <c r="D266" s="146" t="s">
        <v>163</v>
      </c>
      <c r="E266" s="152" t="s">
        <v>19</v>
      </c>
      <c r="F266" s="153" t="s">
        <v>386</v>
      </c>
      <c r="H266" s="154">
        <v>1</v>
      </c>
      <c r="I266" s="155"/>
      <c r="L266" s="151"/>
      <c r="M266" s="156"/>
      <c r="U266" s="325"/>
      <c r="V266" s="1" t="str">
        <f t="shared" si="2"/>
        <v/>
      </c>
      <c r="AT266" s="152" t="s">
        <v>163</v>
      </c>
      <c r="AU266" s="152" t="s">
        <v>88</v>
      </c>
      <c r="AV266" s="13" t="s">
        <v>88</v>
      </c>
      <c r="AW266" s="13" t="s">
        <v>36</v>
      </c>
      <c r="AX266" s="13" t="s">
        <v>75</v>
      </c>
      <c r="AY266" s="152" t="s">
        <v>151</v>
      </c>
    </row>
    <row r="267" spans="2:65" s="14" customFormat="1" ht="11.25" x14ac:dyDescent="0.2">
      <c r="B267" s="157"/>
      <c r="D267" s="146" t="s">
        <v>163</v>
      </c>
      <c r="E267" s="158" t="s">
        <v>19</v>
      </c>
      <c r="F267" s="159" t="s">
        <v>166</v>
      </c>
      <c r="H267" s="160">
        <v>1</v>
      </c>
      <c r="I267" s="161"/>
      <c r="L267" s="157"/>
      <c r="M267" s="162"/>
      <c r="U267" s="326"/>
      <c r="V267" s="1" t="str">
        <f t="shared" si="2"/>
        <v/>
      </c>
      <c r="AT267" s="158" t="s">
        <v>163</v>
      </c>
      <c r="AU267" s="158" t="s">
        <v>88</v>
      </c>
      <c r="AV267" s="14" t="s">
        <v>159</v>
      </c>
      <c r="AW267" s="14" t="s">
        <v>36</v>
      </c>
      <c r="AX267" s="14" t="s">
        <v>82</v>
      </c>
      <c r="AY267" s="158" t="s">
        <v>151</v>
      </c>
    </row>
    <row r="268" spans="2:65" s="1" customFormat="1" ht="21.75" customHeight="1" x14ac:dyDescent="0.2">
      <c r="B268" s="32"/>
      <c r="C268" s="128" t="s">
        <v>387</v>
      </c>
      <c r="D268" s="128" t="s">
        <v>154</v>
      </c>
      <c r="E268" s="129" t="s">
        <v>388</v>
      </c>
      <c r="F268" s="130" t="s">
        <v>389</v>
      </c>
      <c r="G268" s="131" t="s">
        <v>174</v>
      </c>
      <c r="H268" s="132">
        <v>3.5</v>
      </c>
      <c r="I268" s="133"/>
      <c r="J268" s="134">
        <f>ROUND(I268*H268,2)</f>
        <v>0</v>
      </c>
      <c r="K268" s="130" t="s">
        <v>158</v>
      </c>
      <c r="L268" s="32"/>
      <c r="M268" s="135" t="s">
        <v>19</v>
      </c>
      <c r="N268" s="136" t="s">
        <v>47</v>
      </c>
      <c r="P268" s="137">
        <f>O268*H268</f>
        <v>0</v>
      </c>
      <c r="Q268" s="137">
        <v>0</v>
      </c>
      <c r="R268" s="137">
        <f>Q268*H268</f>
        <v>0</v>
      </c>
      <c r="S268" s="137">
        <v>8.9999999999999993E-3</v>
      </c>
      <c r="T268" s="137">
        <f>S268*H268</f>
        <v>3.15E-2</v>
      </c>
      <c r="U268" s="322" t="s">
        <v>19</v>
      </c>
      <c r="V268" s="1" t="str">
        <f t="shared" si="2"/>
        <v/>
      </c>
      <c r="AR268" s="139" t="s">
        <v>159</v>
      </c>
      <c r="AT268" s="139" t="s">
        <v>154</v>
      </c>
      <c r="AU268" s="139" t="s">
        <v>88</v>
      </c>
      <c r="AY268" s="17" t="s">
        <v>151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88</v>
      </c>
      <c r="BK268" s="140">
        <f>ROUND(I268*H268,2)</f>
        <v>0</v>
      </c>
      <c r="BL268" s="17" t="s">
        <v>159</v>
      </c>
      <c r="BM268" s="139" t="s">
        <v>390</v>
      </c>
    </row>
    <row r="269" spans="2:65" s="1" customFormat="1" ht="11.25" x14ac:dyDescent="0.2">
      <c r="B269" s="32"/>
      <c r="D269" s="141" t="s">
        <v>161</v>
      </c>
      <c r="F269" s="142" t="s">
        <v>391</v>
      </c>
      <c r="I269" s="143"/>
      <c r="L269" s="32"/>
      <c r="M269" s="144"/>
      <c r="U269" s="323"/>
      <c r="V269" s="1" t="str">
        <f t="shared" si="2"/>
        <v/>
      </c>
      <c r="AT269" s="17" t="s">
        <v>161</v>
      </c>
      <c r="AU269" s="17" t="s">
        <v>88</v>
      </c>
    </row>
    <row r="270" spans="2:65" s="13" customFormat="1" ht="11.25" x14ac:dyDescent="0.2">
      <c r="B270" s="151"/>
      <c r="D270" s="146" t="s">
        <v>163</v>
      </c>
      <c r="E270" s="152" t="s">
        <v>19</v>
      </c>
      <c r="F270" s="153" t="s">
        <v>392</v>
      </c>
      <c r="H270" s="154">
        <v>3.5</v>
      </c>
      <c r="I270" s="155"/>
      <c r="L270" s="151"/>
      <c r="M270" s="156"/>
      <c r="U270" s="325"/>
      <c r="V270" s="1" t="str">
        <f t="shared" si="2"/>
        <v/>
      </c>
      <c r="AT270" s="152" t="s">
        <v>163</v>
      </c>
      <c r="AU270" s="152" t="s">
        <v>88</v>
      </c>
      <c r="AV270" s="13" t="s">
        <v>88</v>
      </c>
      <c r="AW270" s="13" t="s">
        <v>36</v>
      </c>
      <c r="AX270" s="13" t="s">
        <v>75</v>
      </c>
      <c r="AY270" s="152" t="s">
        <v>151</v>
      </c>
    </row>
    <row r="271" spans="2:65" s="14" customFormat="1" ht="11.25" x14ac:dyDescent="0.2">
      <c r="B271" s="157"/>
      <c r="D271" s="146" t="s">
        <v>163</v>
      </c>
      <c r="E271" s="158" t="s">
        <v>19</v>
      </c>
      <c r="F271" s="159" t="s">
        <v>166</v>
      </c>
      <c r="H271" s="160">
        <v>3.5</v>
      </c>
      <c r="I271" s="161"/>
      <c r="L271" s="157"/>
      <c r="M271" s="162"/>
      <c r="U271" s="326"/>
      <c r="V271" s="1" t="str">
        <f t="shared" si="2"/>
        <v/>
      </c>
      <c r="AT271" s="158" t="s">
        <v>163</v>
      </c>
      <c r="AU271" s="158" t="s">
        <v>88</v>
      </c>
      <c r="AV271" s="14" t="s">
        <v>159</v>
      </c>
      <c r="AW271" s="14" t="s">
        <v>36</v>
      </c>
      <c r="AX271" s="14" t="s">
        <v>82</v>
      </c>
      <c r="AY271" s="158" t="s">
        <v>151</v>
      </c>
    </row>
    <row r="272" spans="2:65" s="1" customFormat="1" ht="16.5" customHeight="1" x14ac:dyDescent="0.2">
      <c r="B272" s="32"/>
      <c r="C272" s="128" t="s">
        <v>393</v>
      </c>
      <c r="D272" s="128" t="s">
        <v>154</v>
      </c>
      <c r="E272" s="129" t="s">
        <v>394</v>
      </c>
      <c r="F272" s="130" t="s">
        <v>395</v>
      </c>
      <c r="G272" s="131" t="s">
        <v>174</v>
      </c>
      <c r="H272" s="132">
        <v>12</v>
      </c>
      <c r="I272" s="133"/>
      <c r="J272" s="134">
        <f>ROUND(I272*H272,2)</f>
        <v>0</v>
      </c>
      <c r="K272" s="130" t="s">
        <v>158</v>
      </c>
      <c r="L272" s="32"/>
      <c r="M272" s="135" t="s">
        <v>19</v>
      </c>
      <c r="N272" s="136" t="s">
        <v>47</v>
      </c>
      <c r="P272" s="137">
        <f>O272*H272</f>
        <v>0</v>
      </c>
      <c r="Q272" s="137">
        <v>3.0000000000000001E-5</v>
      </c>
      <c r="R272" s="137">
        <f>Q272*H272</f>
        <v>3.6000000000000002E-4</v>
      </c>
      <c r="S272" s="137">
        <v>3.0000000000000001E-3</v>
      </c>
      <c r="T272" s="137">
        <f>S272*H272</f>
        <v>3.6000000000000004E-2</v>
      </c>
      <c r="U272" s="322" t="s">
        <v>19</v>
      </c>
      <c r="V272" s="1" t="str">
        <f t="shared" si="2"/>
        <v/>
      </c>
      <c r="AR272" s="139" t="s">
        <v>159</v>
      </c>
      <c r="AT272" s="139" t="s">
        <v>154</v>
      </c>
      <c r="AU272" s="139" t="s">
        <v>88</v>
      </c>
      <c r="AY272" s="17" t="s">
        <v>151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7" t="s">
        <v>88</v>
      </c>
      <c r="BK272" s="140">
        <f>ROUND(I272*H272,2)</f>
        <v>0</v>
      </c>
      <c r="BL272" s="17" t="s">
        <v>159</v>
      </c>
      <c r="BM272" s="139" t="s">
        <v>396</v>
      </c>
    </row>
    <row r="273" spans="2:65" s="1" customFormat="1" ht="11.25" x14ac:dyDescent="0.2">
      <c r="B273" s="32"/>
      <c r="D273" s="141" t="s">
        <v>161</v>
      </c>
      <c r="F273" s="142" t="s">
        <v>397</v>
      </c>
      <c r="I273" s="143"/>
      <c r="L273" s="32"/>
      <c r="M273" s="144"/>
      <c r="U273" s="323"/>
      <c r="V273" s="1" t="str">
        <f t="shared" si="2"/>
        <v/>
      </c>
      <c r="AT273" s="17" t="s">
        <v>161</v>
      </c>
      <c r="AU273" s="17" t="s">
        <v>88</v>
      </c>
    </row>
    <row r="274" spans="2:65" s="1" customFormat="1" ht="19.5" x14ac:dyDescent="0.2">
      <c r="B274" s="32"/>
      <c r="D274" s="146" t="s">
        <v>233</v>
      </c>
      <c r="F274" s="163" t="s">
        <v>263</v>
      </c>
      <c r="I274" s="143"/>
      <c r="L274" s="32"/>
      <c r="M274" s="144"/>
      <c r="U274" s="323"/>
      <c r="V274" s="1" t="str">
        <f t="shared" si="2"/>
        <v/>
      </c>
      <c r="AT274" s="17" t="s">
        <v>233</v>
      </c>
      <c r="AU274" s="17" t="s">
        <v>88</v>
      </c>
    </row>
    <row r="275" spans="2:65" s="13" customFormat="1" ht="11.25" x14ac:dyDescent="0.2">
      <c r="B275" s="151"/>
      <c r="D275" s="146" t="s">
        <v>163</v>
      </c>
      <c r="E275" s="152" t="s">
        <v>19</v>
      </c>
      <c r="F275" s="153" t="s">
        <v>398</v>
      </c>
      <c r="H275" s="154">
        <v>12</v>
      </c>
      <c r="I275" s="155"/>
      <c r="L275" s="151"/>
      <c r="M275" s="156"/>
      <c r="U275" s="325"/>
      <c r="V275" s="1" t="str">
        <f t="shared" si="2"/>
        <v/>
      </c>
      <c r="AT275" s="152" t="s">
        <v>163</v>
      </c>
      <c r="AU275" s="152" t="s">
        <v>88</v>
      </c>
      <c r="AV275" s="13" t="s">
        <v>88</v>
      </c>
      <c r="AW275" s="13" t="s">
        <v>36</v>
      </c>
      <c r="AX275" s="13" t="s">
        <v>75</v>
      </c>
      <c r="AY275" s="152" t="s">
        <v>151</v>
      </c>
    </row>
    <row r="276" spans="2:65" s="14" customFormat="1" ht="11.25" x14ac:dyDescent="0.2">
      <c r="B276" s="157"/>
      <c r="D276" s="146" t="s">
        <v>163</v>
      </c>
      <c r="E276" s="158" t="s">
        <v>19</v>
      </c>
      <c r="F276" s="159" t="s">
        <v>166</v>
      </c>
      <c r="H276" s="160">
        <v>12</v>
      </c>
      <c r="I276" s="161"/>
      <c r="L276" s="157"/>
      <c r="M276" s="162"/>
      <c r="U276" s="326"/>
      <c r="V276" s="1" t="str">
        <f t="shared" si="2"/>
        <v/>
      </c>
      <c r="AT276" s="158" t="s">
        <v>163</v>
      </c>
      <c r="AU276" s="158" t="s">
        <v>88</v>
      </c>
      <c r="AV276" s="14" t="s">
        <v>159</v>
      </c>
      <c r="AW276" s="14" t="s">
        <v>36</v>
      </c>
      <c r="AX276" s="14" t="s">
        <v>82</v>
      </c>
      <c r="AY276" s="158" t="s">
        <v>151</v>
      </c>
    </row>
    <row r="277" spans="2:65" s="1" customFormat="1" ht="24.2" customHeight="1" x14ac:dyDescent="0.2">
      <c r="B277" s="32"/>
      <c r="C277" s="128" t="s">
        <v>399</v>
      </c>
      <c r="D277" s="128" t="s">
        <v>154</v>
      </c>
      <c r="E277" s="129" t="s">
        <v>400</v>
      </c>
      <c r="F277" s="130" t="s">
        <v>401</v>
      </c>
      <c r="G277" s="131" t="s">
        <v>157</v>
      </c>
      <c r="H277" s="132">
        <v>1</v>
      </c>
      <c r="I277" s="133"/>
      <c r="J277" s="134">
        <f>ROUND(I277*H277,2)</f>
        <v>0</v>
      </c>
      <c r="K277" s="130" t="s">
        <v>158</v>
      </c>
      <c r="L277" s="32"/>
      <c r="M277" s="135" t="s">
        <v>19</v>
      </c>
      <c r="N277" s="136" t="s">
        <v>47</v>
      </c>
      <c r="P277" s="137">
        <f>O277*H277</f>
        <v>0</v>
      </c>
      <c r="Q277" s="137">
        <v>0</v>
      </c>
      <c r="R277" s="137">
        <f>Q277*H277</f>
        <v>0</v>
      </c>
      <c r="S277" s="137">
        <v>4.0000000000000001E-3</v>
      </c>
      <c r="T277" s="137">
        <f>S277*H277</f>
        <v>4.0000000000000001E-3</v>
      </c>
      <c r="U277" s="322" t="s">
        <v>19</v>
      </c>
      <c r="V277" s="1" t="str">
        <f t="shared" si="2"/>
        <v/>
      </c>
      <c r="AR277" s="139" t="s">
        <v>230</v>
      </c>
      <c r="AT277" s="139" t="s">
        <v>154</v>
      </c>
      <c r="AU277" s="139" t="s">
        <v>88</v>
      </c>
      <c r="AY277" s="17" t="s">
        <v>151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7" t="s">
        <v>88</v>
      </c>
      <c r="BK277" s="140">
        <f>ROUND(I277*H277,2)</f>
        <v>0</v>
      </c>
      <c r="BL277" s="17" t="s">
        <v>230</v>
      </c>
      <c r="BM277" s="139" t="s">
        <v>402</v>
      </c>
    </row>
    <row r="278" spans="2:65" s="1" customFormat="1" ht="11.25" x14ac:dyDescent="0.2">
      <c r="B278" s="32"/>
      <c r="D278" s="141" t="s">
        <v>161</v>
      </c>
      <c r="F278" s="142" t="s">
        <v>403</v>
      </c>
      <c r="I278" s="143"/>
      <c r="L278" s="32"/>
      <c r="M278" s="144"/>
      <c r="U278" s="323"/>
      <c r="V278" s="1" t="str">
        <f t="shared" si="2"/>
        <v/>
      </c>
      <c r="AT278" s="17" t="s">
        <v>161</v>
      </c>
      <c r="AU278" s="17" t="s">
        <v>88</v>
      </c>
    </row>
    <row r="279" spans="2:65" s="13" customFormat="1" ht="11.25" x14ac:dyDescent="0.2">
      <c r="B279" s="151"/>
      <c r="D279" s="146" t="s">
        <v>163</v>
      </c>
      <c r="E279" s="152" t="s">
        <v>19</v>
      </c>
      <c r="F279" s="153" t="s">
        <v>404</v>
      </c>
      <c r="H279" s="154">
        <v>1</v>
      </c>
      <c r="I279" s="155"/>
      <c r="L279" s="151"/>
      <c r="M279" s="156"/>
      <c r="U279" s="325"/>
      <c r="V279" s="1" t="str">
        <f t="shared" si="2"/>
        <v/>
      </c>
      <c r="AT279" s="152" t="s">
        <v>163</v>
      </c>
      <c r="AU279" s="152" t="s">
        <v>88</v>
      </c>
      <c r="AV279" s="13" t="s">
        <v>88</v>
      </c>
      <c r="AW279" s="13" t="s">
        <v>36</v>
      </c>
      <c r="AX279" s="13" t="s">
        <v>75</v>
      </c>
      <c r="AY279" s="152" t="s">
        <v>151</v>
      </c>
    </row>
    <row r="280" spans="2:65" s="14" customFormat="1" ht="11.25" x14ac:dyDescent="0.2">
      <c r="B280" s="157"/>
      <c r="D280" s="146" t="s">
        <v>163</v>
      </c>
      <c r="E280" s="158" t="s">
        <v>19</v>
      </c>
      <c r="F280" s="159" t="s">
        <v>166</v>
      </c>
      <c r="H280" s="160">
        <v>1</v>
      </c>
      <c r="I280" s="161"/>
      <c r="L280" s="157"/>
      <c r="M280" s="162"/>
      <c r="U280" s="326"/>
      <c r="V280" s="1" t="str">
        <f t="shared" si="2"/>
        <v/>
      </c>
      <c r="AT280" s="158" t="s">
        <v>163</v>
      </c>
      <c r="AU280" s="158" t="s">
        <v>88</v>
      </c>
      <c r="AV280" s="14" t="s">
        <v>159</v>
      </c>
      <c r="AW280" s="14" t="s">
        <v>36</v>
      </c>
      <c r="AX280" s="14" t="s">
        <v>82</v>
      </c>
      <c r="AY280" s="158" t="s">
        <v>151</v>
      </c>
    </row>
    <row r="281" spans="2:65" s="1" customFormat="1" ht="24.2" customHeight="1" x14ac:dyDescent="0.2">
      <c r="B281" s="32"/>
      <c r="C281" s="128" t="s">
        <v>405</v>
      </c>
      <c r="D281" s="128" t="s">
        <v>154</v>
      </c>
      <c r="E281" s="129" t="s">
        <v>406</v>
      </c>
      <c r="F281" s="130" t="s">
        <v>407</v>
      </c>
      <c r="G281" s="131" t="s">
        <v>180</v>
      </c>
      <c r="H281" s="132">
        <v>1.04</v>
      </c>
      <c r="I281" s="133"/>
      <c r="J281" s="134">
        <f>ROUND(I281*H281,2)</f>
        <v>0</v>
      </c>
      <c r="K281" s="130" t="s">
        <v>158</v>
      </c>
      <c r="L281" s="32"/>
      <c r="M281" s="135" t="s">
        <v>19</v>
      </c>
      <c r="N281" s="136" t="s">
        <v>47</v>
      </c>
      <c r="P281" s="137">
        <f>O281*H281</f>
        <v>0</v>
      </c>
      <c r="Q281" s="137">
        <v>0</v>
      </c>
      <c r="R281" s="137">
        <f>Q281*H281</f>
        <v>0</v>
      </c>
      <c r="S281" s="137">
        <v>3.5000000000000003E-2</v>
      </c>
      <c r="T281" s="137">
        <f>S281*H281</f>
        <v>3.6400000000000002E-2</v>
      </c>
      <c r="U281" s="322" t="s">
        <v>19</v>
      </c>
      <c r="V281" s="1" t="str">
        <f t="shared" si="2"/>
        <v/>
      </c>
      <c r="AR281" s="139" t="s">
        <v>159</v>
      </c>
      <c r="AT281" s="139" t="s">
        <v>154</v>
      </c>
      <c r="AU281" s="139" t="s">
        <v>88</v>
      </c>
      <c r="AY281" s="17" t="s">
        <v>151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7" t="s">
        <v>88</v>
      </c>
      <c r="BK281" s="140">
        <f>ROUND(I281*H281,2)</f>
        <v>0</v>
      </c>
      <c r="BL281" s="17" t="s">
        <v>159</v>
      </c>
      <c r="BM281" s="139" t="s">
        <v>408</v>
      </c>
    </row>
    <row r="282" spans="2:65" s="1" customFormat="1" ht="11.25" x14ac:dyDescent="0.2">
      <c r="B282" s="32"/>
      <c r="D282" s="141" t="s">
        <v>161</v>
      </c>
      <c r="F282" s="142" t="s">
        <v>409</v>
      </c>
      <c r="I282" s="143"/>
      <c r="L282" s="32"/>
      <c r="M282" s="144"/>
      <c r="U282" s="323"/>
      <c r="V282" s="1" t="str">
        <f t="shared" si="2"/>
        <v/>
      </c>
      <c r="AT282" s="17" t="s">
        <v>161</v>
      </c>
      <c r="AU282" s="17" t="s">
        <v>88</v>
      </c>
    </row>
    <row r="283" spans="2:65" s="12" customFormat="1" ht="11.25" x14ac:dyDescent="0.2">
      <c r="B283" s="145"/>
      <c r="D283" s="146" t="s">
        <v>163</v>
      </c>
      <c r="E283" s="147" t="s">
        <v>19</v>
      </c>
      <c r="F283" s="148" t="s">
        <v>235</v>
      </c>
      <c r="H283" s="147" t="s">
        <v>19</v>
      </c>
      <c r="I283" s="149"/>
      <c r="L283" s="145"/>
      <c r="M283" s="150"/>
      <c r="U283" s="324"/>
      <c r="V283" s="1" t="str">
        <f t="shared" si="2"/>
        <v/>
      </c>
      <c r="AT283" s="147" t="s">
        <v>163</v>
      </c>
      <c r="AU283" s="147" t="s">
        <v>88</v>
      </c>
      <c r="AV283" s="12" t="s">
        <v>82</v>
      </c>
      <c r="AW283" s="12" t="s">
        <v>36</v>
      </c>
      <c r="AX283" s="12" t="s">
        <v>75</v>
      </c>
      <c r="AY283" s="147" t="s">
        <v>151</v>
      </c>
    </row>
    <row r="284" spans="2:65" s="13" customFormat="1" ht="11.25" x14ac:dyDescent="0.2">
      <c r="B284" s="151"/>
      <c r="D284" s="146" t="s">
        <v>163</v>
      </c>
      <c r="E284" s="152" t="s">
        <v>19</v>
      </c>
      <c r="F284" s="153" t="s">
        <v>239</v>
      </c>
      <c r="H284" s="154">
        <v>1.04</v>
      </c>
      <c r="I284" s="155"/>
      <c r="L284" s="151"/>
      <c r="M284" s="156"/>
      <c r="U284" s="325"/>
      <c r="V284" s="1" t="str">
        <f t="shared" si="2"/>
        <v/>
      </c>
      <c r="AT284" s="152" t="s">
        <v>163</v>
      </c>
      <c r="AU284" s="152" t="s">
        <v>88</v>
      </c>
      <c r="AV284" s="13" t="s">
        <v>88</v>
      </c>
      <c r="AW284" s="13" t="s">
        <v>36</v>
      </c>
      <c r="AX284" s="13" t="s">
        <v>75</v>
      </c>
      <c r="AY284" s="152" t="s">
        <v>151</v>
      </c>
    </row>
    <row r="285" spans="2:65" s="14" customFormat="1" ht="11.25" x14ac:dyDescent="0.2">
      <c r="B285" s="157"/>
      <c r="D285" s="146" t="s">
        <v>163</v>
      </c>
      <c r="E285" s="158" t="s">
        <v>19</v>
      </c>
      <c r="F285" s="159" t="s">
        <v>166</v>
      </c>
      <c r="H285" s="160">
        <v>1.04</v>
      </c>
      <c r="I285" s="161"/>
      <c r="L285" s="157"/>
      <c r="M285" s="162"/>
      <c r="U285" s="326"/>
      <c r="V285" s="1" t="str">
        <f t="shared" si="2"/>
        <v/>
      </c>
      <c r="AT285" s="158" t="s">
        <v>163</v>
      </c>
      <c r="AU285" s="158" t="s">
        <v>88</v>
      </c>
      <c r="AV285" s="14" t="s">
        <v>159</v>
      </c>
      <c r="AW285" s="14" t="s">
        <v>36</v>
      </c>
      <c r="AX285" s="14" t="s">
        <v>82</v>
      </c>
      <c r="AY285" s="158" t="s">
        <v>151</v>
      </c>
    </row>
    <row r="286" spans="2:65" s="1" customFormat="1" ht="24.2" customHeight="1" x14ac:dyDescent="0.2">
      <c r="B286" s="32"/>
      <c r="C286" s="128" t="s">
        <v>410</v>
      </c>
      <c r="D286" s="128" t="s">
        <v>154</v>
      </c>
      <c r="E286" s="129" t="s">
        <v>411</v>
      </c>
      <c r="F286" s="130" t="s">
        <v>412</v>
      </c>
      <c r="G286" s="131" t="s">
        <v>180</v>
      </c>
      <c r="H286" s="132">
        <v>10.148999999999999</v>
      </c>
      <c r="I286" s="133"/>
      <c r="J286" s="134">
        <f>ROUND(I286*H286,2)</f>
        <v>0</v>
      </c>
      <c r="K286" s="130" t="s">
        <v>158</v>
      </c>
      <c r="L286" s="32"/>
      <c r="M286" s="135" t="s">
        <v>19</v>
      </c>
      <c r="N286" s="136" t="s">
        <v>47</v>
      </c>
      <c r="P286" s="137">
        <f>O286*H286</f>
        <v>0</v>
      </c>
      <c r="Q286" s="137">
        <v>0</v>
      </c>
      <c r="R286" s="137">
        <f>Q286*H286</f>
        <v>0</v>
      </c>
      <c r="S286" s="137">
        <v>6.8000000000000005E-2</v>
      </c>
      <c r="T286" s="137">
        <f>S286*H286</f>
        <v>0.69013199999999997</v>
      </c>
      <c r="U286" s="322" t="s">
        <v>19</v>
      </c>
      <c r="V286" s="1" t="str">
        <f t="shared" si="2"/>
        <v/>
      </c>
      <c r="AR286" s="139" t="s">
        <v>159</v>
      </c>
      <c r="AT286" s="139" t="s">
        <v>154</v>
      </c>
      <c r="AU286" s="139" t="s">
        <v>88</v>
      </c>
      <c r="AY286" s="17" t="s">
        <v>151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7" t="s">
        <v>88</v>
      </c>
      <c r="BK286" s="140">
        <f>ROUND(I286*H286,2)</f>
        <v>0</v>
      </c>
      <c r="BL286" s="17" t="s">
        <v>159</v>
      </c>
      <c r="BM286" s="139" t="s">
        <v>413</v>
      </c>
    </row>
    <row r="287" spans="2:65" s="1" customFormat="1" ht="11.25" x14ac:dyDescent="0.2">
      <c r="B287" s="32"/>
      <c r="D287" s="141" t="s">
        <v>161</v>
      </c>
      <c r="F287" s="142" t="s">
        <v>414</v>
      </c>
      <c r="I287" s="143"/>
      <c r="L287" s="32"/>
      <c r="M287" s="144"/>
      <c r="U287" s="323"/>
      <c r="V287" s="1" t="str">
        <f t="shared" si="2"/>
        <v/>
      </c>
      <c r="AT287" s="17" t="s">
        <v>161</v>
      </c>
      <c r="AU287" s="17" t="s">
        <v>88</v>
      </c>
    </row>
    <row r="288" spans="2:65" s="12" customFormat="1" ht="11.25" x14ac:dyDescent="0.2">
      <c r="B288" s="145"/>
      <c r="D288" s="146" t="s">
        <v>163</v>
      </c>
      <c r="E288" s="147" t="s">
        <v>19</v>
      </c>
      <c r="F288" s="148" t="s">
        <v>235</v>
      </c>
      <c r="H288" s="147" t="s">
        <v>19</v>
      </c>
      <c r="I288" s="149"/>
      <c r="L288" s="145"/>
      <c r="M288" s="150"/>
      <c r="U288" s="324"/>
      <c r="V288" s="1" t="str">
        <f t="shared" si="2"/>
        <v/>
      </c>
      <c r="AT288" s="147" t="s">
        <v>163</v>
      </c>
      <c r="AU288" s="147" t="s">
        <v>88</v>
      </c>
      <c r="AV288" s="12" t="s">
        <v>82</v>
      </c>
      <c r="AW288" s="12" t="s">
        <v>36</v>
      </c>
      <c r="AX288" s="12" t="s">
        <v>75</v>
      </c>
      <c r="AY288" s="147" t="s">
        <v>151</v>
      </c>
    </row>
    <row r="289" spans="2:65" s="13" customFormat="1" ht="11.25" x14ac:dyDescent="0.2">
      <c r="B289" s="151"/>
      <c r="D289" s="146" t="s">
        <v>163</v>
      </c>
      <c r="E289" s="152" t="s">
        <v>19</v>
      </c>
      <c r="F289" s="153" t="s">
        <v>415</v>
      </c>
      <c r="H289" s="154">
        <v>1.44</v>
      </c>
      <c r="I289" s="155"/>
      <c r="L289" s="151"/>
      <c r="M289" s="156"/>
      <c r="U289" s="325"/>
      <c r="V289" s="1" t="str">
        <f t="shared" si="2"/>
        <v/>
      </c>
      <c r="AT289" s="152" t="s">
        <v>163</v>
      </c>
      <c r="AU289" s="152" t="s">
        <v>88</v>
      </c>
      <c r="AV289" s="13" t="s">
        <v>88</v>
      </c>
      <c r="AW289" s="13" t="s">
        <v>36</v>
      </c>
      <c r="AX289" s="13" t="s">
        <v>75</v>
      </c>
      <c r="AY289" s="152" t="s">
        <v>151</v>
      </c>
    </row>
    <row r="290" spans="2:65" s="13" customFormat="1" ht="11.25" x14ac:dyDescent="0.2">
      <c r="B290" s="151"/>
      <c r="D290" s="146" t="s">
        <v>163</v>
      </c>
      <c r="E290" s="152" t="s">
        <v>19</v>
      </c>
      <c r="F290" s="153" t="s">
        <v>416</v>
      </c>
      <c r="H290" s="154">
        <v>8.7089999999999996</v>
      </c>
      <c r="I290" s="155"/>
      <c r="L290" s="151"/>
      <c r="M290" s="156"/>
      <c r="U290" s="325"/>
      <c r="V290" s="1" t="str">
        <f t="shared" si="2"/>
        <v/>
      </c>
      <c r="AT290" s="152" t="s">
        <v>163</v>
      </c>
      <c r="AU290" s="152" t="s">
        <v>88</v>
      </c>
      <c r="AV290" s="13" t="s">
        <v>88</v>
      </c>
      <c r="AW290" s="13" t="s">
        <v>36</v>
      </c>
      <c r="AX290" s="13" t="s">
        <v>75</v>
      </c>
      <c r="AY290" s="152" t="s">
        <v>151</v>
      </c>
    </row>
    <row r="291" spans="2:65" s="14" customFormat="1" ht="11.25" x14ac:dyDescent="0.2">
      <c r="B291" s="157"/>
      <c r="D291" s="146" t="s">
        <v>163</v>
      </c>
      <c r="E291" s="158" t="s">
        <v>19</v>
      </c>
      <c r="F291" s="159" t="s">
        <v>166</v>
      </c>
      <c r="H291" s="160">
        <v>10.148999999999999</v>
      </c>
      <c r="I291" s="161"/>
      <c r="L291" s="157"/>
      <c r="M291" s="162"/>
      <c r="U291" s="326"/>
      <c r="V291" s="1" t="str">
        <f t="shared" si="2"/>
        <v/>
      </c>
      <c r="AT291" s="158" t="s">
        <v>163</v>
      </c>
      <c r="AU291" s="158" t="s">
        <v>88</v>
      </c>
      <c r="AV291" s="14" t="s">
        <v>159</v>
      </c>
      <c r="AW291" s="14" t="s">
        <v>36</v>
      </c>
      <c r="AX291" s="14" t="s">
        <v>82</v>
      </c>
      <c r="AY291" s="158" t="s">
        <v>151</v>
      </c>
    </row>
    <row r="292" spans="2:65" s="1" customFormat="1" ht="21.75" customHeight="1" x14ac:dyDescent="0.2">
      <c r="B292" s="32"/>
      <c r="C292" s="128" t="s">
        <v>417</v>
      </c>
      <c r="D292" s="128" t="s">
        <v>154</v>
      </c>
      <c r="E292" s="129" t="s">
        <v>418</v>
      </c>
      <c r="F292" s="130" t="s">
        <v>419</v>
      </c>
      <c r="G292" s="131" t="s">
        <v>180</v>
      </c>
      <c r="H292" s="132">
        <v>17.260000000000002</v>
      </c>
      <c r="I292" s="133"/>
      <c r="J292" s="134">
        <f>ROUND(I292*H292,2)</f>
        <v>0</v>
      </c>
      <c r="K292" s="130" t="s">
        <v>158</v>
      </c>
      <c r="L292" s="32"/>
      <c r="M292" s="135" t="s">
        <v>19</v>
      </c>
      <c r="N292" s="136" t="s">
        <v>47</v>
      </c>
      <c r="P292" s="137">
        <f>O292*H292</f>
        <v>0</v>
      </c>
      <c r="Q292" s="137">
        <v>0</v>
      </c>
      <c r="R292" s="137">
        <f>Q292*H292</f>
        <v>0</v>
      </c>
      <c r="S292" s="137">
        <v>0.01</v>
      </c>
      <c r="T292" s="137">
        <f>S292*H292</f>
        <v>0.17260000000000003</v>
      </c>
      <c r="U292" s="322" t="s">
        <v>19</v>
      </c>
      <c r="V292" s="1" t="str">
        <f t="shared" si="2"/>
        <v/>
      </c>
      <c r="AR292" s="139" t="s">
        <v>159</v>
      </c>
      <c r="AT292" s="139" t="s">
        <v>154</v>
      </c>
      <c r="AU292" s="139" t="s">
        <v>88</v>
      </c>
      <c r="AY292" s="17" t="s">
        <v>151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7" t="s">
        <v>88</v>
      </c>
      <c r="BK292" s="140">
        <f>ROUND(I292*H292,2)</f>
        <v>0</v>
      </c>
      <c r="BL292" s="17" t="s">
        <v>159</v>
      </c>
      <c r="BM292" s="139" t="s">
        <v>420</v>
      </c>
    </row>
    <row r="293" spans="2:65" s="1" customFormat="1" ht="11.25" x14ac:dyDescent="0.2">
      <c r="B293" s="32"/>
      <c r="D293" s="141" t="s">
        <v>161</v>
      </c>
      <c r="F293" s="142" t="s">
        <v>421</v>
      </c>
      <c r="I293" s="143"/>
      <c r="L293" s="32"/>
      <c r="M293" s="144"/>
      <c r="U293" s="323"/>
      <c r="V293" s="1" t="str">
        <f t="shared" si="2"/>
        <v/>
      </c>
      <c r="AT293" s="17" t="s">
        <v>161</v>
      </c>
      <c r="AU293" s="17" t="s">
        <v>88</v>
      </c>
    </row>
    <row r="294" spans="2:65" s="12" customFormat="1" ht="11.25" x14ac:dyDescent="0.2">
      <c r="B294" s="145"/>
      <c r="D294" s="146" t="s">
        <v>163</v>
      </c>
      <c r="E294" s="147" t="s">
        <v>19</v>
      </c>
      <c r="F294" s="148" t="s">
        <v>422</v>
      </c>
      <c r="H294" s="147" t="s">
        <v>19</v>
      </c>
      <c r="I294" s="149"/>
      <c r="L294" s="145"/>
      <c r="M294" s="150"/>
      <c r="U294" s="324"/>
      <c r="V294" s="1" t="str">
        <f t="shared" si="2"/>
        <v/>
      </c>
      <c r="AT294" s="147" t="s">
        <v>163</v>
      </c>
      <c r="AU294" s="147" t="s">
        <v>88</v>
      </c>
      <c r="AV294" s="12" t="s">
        <v>82</v>
      </c>
      <c r="AW294" s="12" t="s">
        <v>36</v>
      </c>
      <c r="AX294" s="12" t="s">
        <v>75</v>
      </c>
      <c r="AY294" s="147" t="s">
        <v>151</v>
      </c>
    </row>
    <row r="295" spans="2:65" s="13" customFormat="1" ht="11.25" x14ac:dyDescent="0.2">
      <c r="B295" s="151"/>
      <c r="D295" s="146" t="s">
        <v>163</v>
      </c>
      <c r="E295" s="152" t="s">
        <v>19</v>
      </c>
      <c r="F295" s="153" t="s">
        <v>238</v>
      </c>
      <c r="H295" s="154">
        <v>17.260000000000002</v>
      </c>
      <c r="I295" s="155"/>
      <c r="L295" s="151"/>
      <c r="M295" s="156"/>
      <c r="U295" s="325"/>
      <c r="V295" s="1" t="str">
        <f t="shared" si="2"/>
        <v/>
      </c>
      <c r="AT295" s="152" t="s">
        <v>163</v>
      </c>
      <c r="AU295" s="152" t="s">
        <v>88</v>
      </c>
      <c r="AV295" s="13" t="s">
        <v>88</v>
      </c>
      <c r="AW295" s="13" t="s">
        <v>36</v>
      </c>
      <c r="AX295" s="13" t="s">
        <v>75</v>
      </c>
      <c r="AY295" s="152" t="s">
        <v>151</v>
      </c>
    </row>
    <row r="296" spans="2:65" s="14" customFormat="1" ht="11.25" x14ac:dyDescent="0.2">
      <c r="B296" s="157"/>
      <c r="D296" s="146" t="s">
        <v>163</v>
      </c>
      <c r="E296" s="158" t="s">
        <v>19</v>
      </c>
      <c r="F296" s="159" t="s">
        <v>166</v>
      </c>
      <c r="H296" s="160">
        <v>17.260000000000002</v>
      </c>
      <c r="I296" s="161"/>
      <c r="L296" s="157"/>
      <c r="M296" s="162"/>
      <c r="U296" s="326"/>
      <c r="V296" s="1" t="str">
        <f t="shared" si="2"/>
        <v/>
      </c>
      <c r="AT296" s="158" t="s">
        <v>163</v>
      </c>
      <c r="AU296" s="158" t="s">
        <v>88</v>
      </c>
      <c r="AV296" s="14" t="s">
        <v>159</v>
      </c>
      <c r="AW296" s="14" t="s">
        <v>36</v>
      </c>
      <c r="AX296" s="14" t="s">
        <v>82</v>
      </c>
      <c r="AY296" s="158" t="s">
        <v>151</v>
      </c>
    </row>
    <row r="297" spans="2:65" s="1" customFormat="1" ht="24.2" customHeight="1" x14ac:dyDescent="0.2">
      <c r="B297" s="32"/>
      <c r="C297" s="128" t="s">
        <v>423</v>
      </c>
      <c r="D297" s="128" t="s">
        <v>154</v>
      </c>
      <c r="E297" s="129" t="s">
        <v>424</v>
      </c>
      <c r="F297" s="130" t="s">
        <v>425</v>
      </c>
      <c r="G297" s="131" t="s">
        <v>180</v>
      </c>
      <c r="H297" s="132">
        <v>120.04</v>
      </c>
      <c r="I297" s="133"/>
      <c r="J297" s="134">
        <f>ROUND(I297*H297,2)</f>
        <v>0</v>
      </c>
      <c r="K297" s="130" t="s">
        <v>158</v>
      </c>
      <c r="L297" s="32"/>
      <c r="M297" s="135" t="s">
        <v>19</v>
      </c>
      <c r="N297" s="136" t="s">
        <v>47</v>
      </c>
      <c r="P297" s="137">
        <f>O297*H297</f>
        <v>0</v>
      </c>
      <c r="Q297" s="137">
        <v>0</v>
      </c>
      <c r="R297" s="137">
        <f>Q297*H297</f>
        <v>0</v>
      </c>
      <c r="S297" s="137">
        <v>0.01</v>
      </c>
      <c r="T297" s="137">
        <f>S297*H297</f>
        <v>1.2004000000000001</v>
      </c>
      <c r="U297" s="322" t="s">
        <v>19</v>
      </c>
      <c r="V297" s="1" t="str">
        <f t="shared" si="2"/>
        <v/>
      </c>
      <c r="AR297" s="139" t="s">
        <v>159</v>
      </c>
      <c r="AT297" s="139" t="s">
        <v>154</v>
      </c>
      <c r="AU297" s="139" t="s">
        <v>88</v>
      </c>
      <c r="AY297" s="17" t="s">
        <v>151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7" t="s">
        <v>88</v>
      </c>
      <c r="BK297" s="140">
        <f>ROUND(I297*H297,2)</f>
        <v>0</v>
      </c>
      <c r="BL297" s="17" t="s">
        <v>159</v>
      </c>
      <c r="BM297" s="139" t="s">
        <v>426</v>
      </c>
    </row>
    <row r="298" spans="2:65" s="1" customFormat="1" ht="11.25" x14ac:dyDescent="0.2">
      <c r="B298" s="32"/>
      <c r="D298" s="141" t="s">
        <v>161</v>
      </c>
      <c r="F298" s="142" t="s">
        <v>427</v>
      </c>
      <c r="I298" s="143"/>
      <c r="L298" s="32"/>
      <c r="M298" s="144"/>
      <c r="U298" s="323"/>
      <c r="V298" s="1" t="str">
        <f t="shared" ref="V298:V361" si="3">IF(U298="investice",J298,"")</f>
        <v/>
      </c>
      <c r="AT298" s="17" t="s">
        <v>161</v>
      </c>
      <c r="AU298" s="17" t="s">
        <v>88</v>
      </c>
    </row>
    <row r="299" spans="2:65" s="1" customFormat="1" ht="19.5" x14ac:dyDescent="0.2">
      <c r="B299" s="32"/>
      <c r="D299" s="146" t="s">
        <v>233</v>
      </c>
      <c r="F299" s="163" t="s">
        <v>428</v>
      </c>
      <c r="I299" s="143"/>
      <c r="L299" s="32"/>
      <c r="M299" s="144"/>
      <c r="U299" s="323"/>
      <c r="V299" s="1" t="str">
        <f t="shared" si="3"/>
        <v/>
      </c>
      <c r="AT299" s="17" t="s">
        <v>233</v>
      </c>
      <c r="AU299" s="17" t="s">
        <v>88</v>
      </c>
    </row>
    <row r="300" spans="2:65" s="13" customFormat="1" ht="11.25" x14ac:dyDescent="0.2">
      <c r="B300" s="151"/>
      <c r="D300" s="146" t="s">
        <v>163</v>
      </c>
      <c r="E300" s="152" t="s">
        <v>19</v>
      </c>
      <c r="F300" s="153" t="s">
        <v>429</v>
      </c>
      <c r="H300" s="154">
        <v>78.566000000000003</v>
      </c>
      <c r="I300" s="155"/>
      <c r="L300" s="151"/>
      <c r="M300" s="156"/>
      <c r="U300" s="325"/>
      <c r="V300" s="1" t="str">
        <f t="shared" si="3"/>
        <v/>
      </c>
      <c r="AT300" s="152" t="s">
        <v>163</v>
      </c>
      <c r="AU300" s="152" t="s">
        <v>88</v>
      </c>
      <c r="AV300" s="13" t="s">
        <v>88</v>
      </c>
      <c r="AW300" s="13" t="s">
        <v>36</v>
      </c>
      <c r="AX300" s="13" t="s">
        <v>75</v>
      </c>
      <c r="AY300" s="152" t="s">
        <v>151</v>
      </c>
    </row>
    <row r="301" spans="2:65" s="13" customFormat="1" ht="11.25" x14ac:dyDescent="0.2">
      <c r="B301" s="151"/>
      <c r="D301" s="146" t="s">
        <v>163</v>
      </c>
      <c r="E301" s="152" t="s">
        <v>19</v>
      </c>
      <c r="F301" s="153" t="s">
        <v>430</v>
      </c>
      <c r="H301" s="154">
        <v>-7.282</v>
      </c>
      <c r="I301" s="155"/>
      <c r="L301" s="151"/>
      <c r="M301" s="156"/>
      <c r="U301" s="325"/>
      <c r="V301" s="1" t="str">
        <f t="shared" si="3"/>
        <v/>
      </c>
      <c r="AT301" s="152" t="s">
        <v>163</v>
      </c>
      <c r="AU301" s="152" t="s">
        <v>88</v>
      </c>
      <c r="AV301" s="13" t="s">
        <v>88</v>
      </c>
      <c r="AW301" s="13" t="s">
        <v>36</v>
      </c>
      <c r="AX301" s="13" t="s">
        <v>75</v>
      </c>
      <c r="AY301" s="152" t="s">
        <v>151</v>
      </c>
    </row>
    <row r="302" spans="2:65" s="13" customFormat="1" ht="11.25" x14ac:dyDescent="0.2">
      <c r="B302" s="151"/>
      <c r="D302" s="146" t="s">
        <v>163</v>
      </c>
      <c r="E302" s="152" t="s">
        <v>19</v>
      </c>
      <c r="F302" s="153" t="s">
        <v>431</v>
      </c>
      <c r="H302" s="154">
        <v>55.25</v>
      </c>
      <c r="I302" s="155"/>
      <c r="L302" s="151"/>
      <c r="M302" s="156"/>
      <c r="U302" s="325"/>
      <c r="V302" s="1" t="str">
        <f t="shared" si="3"/>
        <v/>
      </c>
      <c r="AT302" s="152" t="s">
        <v>163</v>
      </c>
      <c r="AU302" s="152" t="s">
        <v>88</v>
      </c>
      <c r="AV302" s="13" t="s">
        <v>88</v>
      </c>
      <c r="AW302" s="13" t="s">
        <v>36</v>
      </c>
      <c r="AX302" s="13" t="s">
        <v>75</v>
      </c>
      <c r="AY302" s="152" t="s">
        <v>151</v>
      </c>
    </row>
    <row r="303" spans="2:65" s="13" customFormat="1" ht="11.25" x14ac:dyDescent="0.2">
      <c r="B303" s="151"/>
      <c r="D303" s="146" t="s">
        <v>163</v>
      </c>
      <c r="E303" s="152" t="s">
        <v>19</v>
      </c>
      <c r="F303" s="153" t="s">
        <v>432</v>
      </c>
      <c r="H303" s="154">
        <v>-8.0690000000000008</v>
      </c>
      <c r="I303" s="155"/>
      <c r="L303" s="151"/>
      <c r="M303" s="156"/>
      <c r="U303" s="325"/>
      <c r="V303" s="1" t="str">
        <f t="shared" si="3"/>
        <v/>
      </c>
      <c r="AT303" s="152" t="s">
        <v>163</v>
      </c>
      <c r="AU303" s="152" t="s">
        <v>88</v>
      </c>
      <c r="AV303" s="13" t="s">
        <v>88</v>
      </c>
      <c r="AW303" s="13" t="s">
        <v>36</v>
      </c>
      <c r="AX303" s="13" t="s">
        <v>75</v>
      </c>
      <c r="AY303" s="152" t="s">
        <v>151</v>
      </c>
    </row>
    <row r="304" spans="2:65" s="13" customFormat="1" ht="11.25" x14ac:dyDescent="0.2">
      <c r="B304" s="151"/>
      <c r="D304" s="146" t="s">
        <v>163</v>
      </c>
      <c r="E304" s="152" t="s">
        <v>19</v>
      </c>
      <c r="F304" s="153" t="s">
        <v>433</v>
      </c>
      <c r="H304" s="154">
        <v>1.575</v>
      </c>
      <c r="I304" s="155"/>
      <c r="L304" s="151"/>
      <c r="M304" s="156"/>
      <c r="U304" s="325"/>
      <c r="V304" s="1" t="str">
        <f t="shared" si="3"/>
        <v/>
      </c>
      <c r="AT304" s="152" t="s">
        <v>163</v>
      </c>
      <c r="AU304" s="152" t="s">
        <v>88</v>
      </c>
      <c r="AV304" s="13" t="s">
        <v>88</v>
      </c>
      <c r="AW304" s="13" t="s">
        <v>36</v>
      </c>
      <c r="AX304" s="13" t="s">
        <v>75</v>
      </c>
      <c r="AY304" s="152" t="s">
        <v>151</v>
      </c>
    </row>
    <row r="305" spans="2:65" s="14" customFormat="1" ht="11.25" x14ac:dyDescent="0.2">
      <c r="B305" s="157"/>
      <c r="D305" s="146" t="s">
        <v>163</v>
      </c>
      <c r="E305" s="158" t="s">
        <v>19</v>
      </c>
      <c r="F305" s="159" t="s">
        <v>166</v>
      </c>
      <c r="H305" s="160">
        <v>120.04</v>
      </c>
      <c r="I305" s="161"/>
      <c r="L305" s="157"/>
      <c r="M305" s="162"/>
      <c r="U305" s="326"/>
      <c r="V305" s="1" t="str">
        <f t="shared" si="3"/>
        <v/>
      </c>
      <c r="AT305" s="158" t="s">
        <v>163</v>
      </c>
      <c r="AU305" s="158" t="s">
        <v>88</v>
      </c>
      <c r="AV305" s="14" t="s">
        <v>159</v>
      </c>
      <c r="AW305" s="14" t="s">
        <v>36</v>
      </c>
      <c r="AX305" s="14" t="s">
        <v>82</v>
      </c>
      <c r="AY305" s="158" t="s">
        <v>151</v>
      </c>
    </row>
    <row r="306" spans="2:65" s="1" customFormat="1" ht="24.2" customHeight="1" x14ac:dyDescent="0.2">
      <c r="B306" s="32"/>
      <c r="C306" s="128" t="s">
        <v>434</v>
      </c>
      <c r="D306" s="128" t="s">
        <v>154</v>
      </c>
      <c r="E306" s="129" t="s">
        <v>435</v>
      </c>
      <c r="F306" s="130" t="s">
        <v>436</v>
      </c>
      <c r="G306" s="131" t="s">
        <v>180</v>
      </c>
      <c r="H306" s="132">
        <v>1.8480000000000001</v>
      </c>
      <c r="I306" s="133"/>
      <c r="J306" s="134">
        <f>ROUND(I306*H306,2)</f>
        <v>0</v>
      </c>
      <c r="K306" s="130" t="s">
        <v>158</v>
      </c>
      <c r="L306" s="32"/>
      <c r="M306" s="135" t="s">
        <v>19</v>
      </c>
      <c r="N306" s="136" t="s">
        <v>47</v>
      </c>
      <c r="P306" s="137">
        <f>O306*H306</f>
        <v>0</v>
      </c>
      <c r="Q306" s="137">
        <v>0</v>
      </c>
      <c r="R306" s="137">
        <f>Q306*H306</f>
        <v>0</v>
      </c>
      <c r="S306" s="137">
        <v>7.5999999999999998E-2</v>
      </c>
      <c r="T306" s="137">
        <f>S306*H306</f>
        <v>0.14044799999999999</v>
      </c>
      <c r="U306" s="322" t="s">
        <v>19</v>
      </c>
      <c r="V306" s="1" t="str">
        <f t="shared" si="3"/>
        <v/>
      </c>
      <c r="AR306" s="139" t="s">
        <v>159</v>
      </c>
      <c r="AT306" s="139" t="s">
        <v>154</v>
      </c>
      <c r="AU306" s="139" t="s">
        <v>88</v>
      </c>
      <c r="AY306" s="17" t="s">
        <v>151</v>
      </c>
      <c r="BE306" s="140">
        <f>IF(N306="základní",J306,0)</f>
        <v>0</v>
      </c>
      <c r="BF306" s="140">
        <f>IF(N306="snížená",J306,0)</f>
        <v>0</v>
      </c>
      <c r="BG306" s="140">
        <f>IF(N306="zákl. přenesená",J306,0)</f>
        <v>0</v>
      </c>
      <c r="BH306" s="140">
        <f>IF(N306="sníž. přenesená",J306,0)</f>
        <v>0</v>
      </c>
      <c r="BI306" s="140">
        <f>IF(N306="nulová",J306,0)</f>
        <v>0</v>
      </c>
      <c r="BJ306" s="17" t="s">
        <v>88</v>
      </c>
      <c r="BK306" s="140">
        <f>ROUND(I306*H306,2)</f>
        <v>0</v>
      </c>
      <c r="BL306" s="17" t="s">
        <v>159</v>
      </c>
      <c r="BM306" s="139" t="s">
        <v>437</v>
      </c>
    </row>
    <row r="307" spans="2:65" s="1" customFormat="1" ht="11.25" x14ac:dyDescent="0.2">
      <c r="B307" s="32"/>
      <c r="D307" s="141" t="s">
        <v>161</v>
      </c>
      <c r="F307" s="142" t="s">
        <v>438</v>
      </c>
      <c r="I307" s="143"/>
      <c r="L307" s="32"/>
      <c r="M307" s="144"/>
      <c r="U307" s="323"/>
      <c r="V307" s="1" t="str">
        <f t="shared" si="3"/>
        <v/>
      </c>
      <c r="AT307" s="17" t="s">
        <v>161</v>
      </c>
      <c r="AU307" s="17" t="s">
        <v>88</v>
      </c>
    </row>
    <row r="308" spans="2:65" s="13" customFormat="1" ht="11.25" x14ac:dyDescent="0.2">
      <c r="B308" s="151"/>
      <c r="D308" s="146" t="s">
        <v>163</v>
      </c>
      <c r="E308" s="152" t="s">
        <v>19</v>
      </c>
      <c r="F308" s="153" t="s">
        <v>439</v>
      </c>
      <c r="H308" s="154">
        <v>1.8480000000000001</v>
      </c>
      <c r="I308" s="155"/>
      <c r="L308" s="151"/>
      <c r="M308" s="156"/>
      <c r="U308" s="325"/>
      <c r="V308" s="1" t="str">
        <f t="shared" si="3"/>
        <v/>
      </c>
      <c r="AT308" s="152" t="s">
        <v>163</v>
      </c>
      <c r="AU308" s="152" t="s">
        <v>88</v>
      </c>
      <c r="AV308" s="13" t="s">
        <v>88</v>
      </c>
      <c r="AW308" s="13" t="s">
        <v>36</v>
      </c>
      <c r="AX308" s="13" t="s">
        <v>75</v>
      </c>
      <c r="AY308" s="152" t="s">
        <v>151</v>
      </c>
    </row>
    <row r="309" spans="2:65" s="14" customFormat="1" ht="11.25" x14ac:dyDescent="0.2">
      <c r="B309" s="157"/>
      <c r="D309" s="146" t="s">
        <v>163</v>
      </c>
      <c r="E309" s="158" t="s">
        <v>19</v>
      </c>
      <c r="F309" s="159" t="s">
        <v>166</v>
      </c>
      <c r="H309" s="160">
        <v>1.8480000000000001</v>
      </c>
      <c r="I309" s="161"/>
      <c r="L309" s="157"/>
      <c r="M309" s="162"/>
      <c r="U309" s="326"/>
      <c r="V309" s="1" t="str">
        <f t="shared" si="3"/>
        <v/>
      </c>
      <c r="AT309" s="158" t="s">
        <v>163</v>
      </c>
      <c r="AU309" s="158" t="s">
        <v>88</v>
      </c>
      <c r="AV309" s="14" t="s">
        <v>159</v>
      </c>
      <c r="AW309" s="14" t="s">
        <v>36</v>
      </c>
      <c r="AX309" s="14" t="s">
        <v>82</v>
      </c>
      <c r="AY309" s="158" t="s">
        <v>151</v>
      </c>
    </row>
    <row r="310" spans="2:65" s="1" customFormat="1" ht="24.2" customHeight="1" x14ac:dyDescent="0.2">
      <c r="B310" s="32"/>
      <c r="C310" s="128" t="s">
        <v>440</v>
      </c>
      <c r="D310" s="128" t="s">
        <v>154</v>
      </c>
      <c r="E310" s="129" t="s">
        <v>441</v>
      </c>
      <c r="F310" s="130" t="s">
        <v>442</v>
      </c>
      <c r="G310" s="131" t="s">
        <v>174</v>
      </c>
      <c r="H310" s="132">
        <v>2.16</v>
      </c>
      <c r="I310" s="133"/>
      <c r="J310" s="134">
        <f>ROUND(I310*H310,2)</f>
        <v>0</v>
      </c>
      <c r="K310" s="130" t="s">
        <v>158</v>
      </c>
      <c r="L310" s="32"/>
      <c r="M310" s="135" t="s">
        <v>19</v>
      </c>
      <c r="N310" s="136" t="s">
        <v>47</v>
      </c>
      <c r="P310" s="137">
        <f>O310*H310</f>
        <v>0</v>
      </c>
      <c r="Q310" s="137">
        <v>0</v>
      </c>
      <c r="R310" s="137">
        <f>Q310*H310</f>
        <v>0</v>
      </c>
      <c r="S310" s="137">
        <v>2.1999999999999999E-2</v>
      </c>
      <c r="T310" s="137">
        <f>S310*H310</f>
        <v>4.752E-2</v>
      </c>
      <c r="U310" s="322" t="s">
        <v>19</v>
      </c>
      <c r="V310" s="1" t="str">
        <f t="shared" si="3"/>
        <v/>
      </c>
      <c r="AR310" s="139" t="s">
        <v>443</v>
      </c>
      <c r="AT310" s="139" t="s">
        <v>154</v>
      </c>
      <c r="AU310" s="139" t="s">
        <v>88</v>
      </c>
      <c r="AY310" s="17" t="s">
        <v>151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7" t="s">
        <v>88</v>
      </c>
      <c r="BK310" s="140">
        <f>ROUND(I310*H310,2)</f>
        <v>0</v>
      </c>
      <c r="BL310" s="17" t="s">
        <v>443</v>
      </c>
      <c r="BM310" s="139" t="s">
        <v>444</v>
      </c>
    </row>
    <row r="311" spans="2:65" s="1" customFormat="1" ht="11.25" x14ac:dyDescent="0.2">
      <c r="B311" s="32"/>
      <c r="D311" s="141" t="s">
        <v>161</v>
      </c>
      <c r="F311" s="142" t="s">
        <v>445</v>
      </c>
      <c r="I311" s="143"/>
      <c r="L311" s="32"/>
      <c r="M311" s="144"/>
      <c r="U311" s="323"/>
      <c r="V311" s="1" t="str">
        <f t="shared" si="3"/>
        <v/>
      </c>
      <c r="AT311" s="17" t="s">
        <v>161</v>
      </c>
      <c r="AU311" s="17" t="s">
        <v>88</v>
      </c>
    </row>
    <row r="312" spans="2:65" s="1" customFormat="1" ht="24.2" customHeight="1" x14ac:dyDescent="0.2">
      <c r="B312" s="32"/>
      <c r="C312" s="128" t="s">
        <v>446</v>
      </c>
      <c r="D312" s="128" t="s">
        <v>154</v>
      </c>
      <c r="E312" s="129" t="s">
        <v>447</v>
      </c>
      <c r="F312" s="130" t="s">
        <v>448</v>
      </c>
      <c r="G312" s="131" t="s">
        <v>180</v>
      </c>
      <c r="H312" s="132">
        <v>64.95</v>
      </c>
      <c r="I312" s="133"/>
      <c r="J312" s="134">
        <f>ROUND(I312*H312,2)</f>
        <v>0</v>
      </c>
      <c r="K312" s="130" t="s">
        <v>158</v>
      </c>
      <c r="L312" s="32"/>
      <c r="M312" s="135" t="s">
        <v>19</v>
      </c>
      <c r="N312" s="136" t="s">
        <v>47</v>
      </c>
      <c r="P312" s="137">
        <f>O312*H312</f>
        <v>0</v>
      </c>
      <c r="Q312" s="137">
        <v>4.0000000000000003E-5</v>
      </c>
      <c r="R312" s="137">
        <f>Q312*H312</f>
        <v>2.5980000000000005E-3</v>
      </c>
      <c r="S312" s="137">
        <v>0</v>
      </c>
      <c r="T312" s="137">
        <f>S312*H312</f>
        <v>0</v>
      </c>
      <c r="U312" s="322" t="s">
        <v>19</v>
      </c>
      <c r="V312" s="1" t="str">
        <f t="shared" si="3"/>
        <v/>
      </c>
      <c r="AR312" s="139" t="s">
        <v>159</v>
      </c>
      <c r="AT312" s="139" t="s">
        <v>154</v>
      </c>
      <c r="AU312" s="139" t="s">
        <v>88</v>
      </c>
      <c r="AY312" s="17" t="s">
        <v>151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7" t="s">
        <v>88</v>
      </c>
      <c r="BK312" s="140">
        <f>ROUND(I312*H312,2)</f>
        <v>0</v>
      </c>
      <c r="BL312" s="17" t="s">
        <v>159</v>
      </c>
      <c r="BM312" s="139" t="s">
        <v>449</v>
      </c>
    </row>
    <row r="313" spans="2:65" s="1" customFormat="1" ht="11.25" x14ac:dyDescent="0.2">
      <c r="B313" s="32"/>
      <c r="D313" s="141" t="s">
        <v>161</v>
      </c>
      <c r="F313" s="142" t="s">
        <v>450</v>
      </c>
      <c r="I313" s="143"/>
      <c r="L313" s="32"/>
      <c r="M313" s="144"/>
      <c r="U313" s="323"/>
      <c r="V313" s="1" t="str">
        <f t="shared" si="3"/>
        <v/>
      </c>
      <c r="AT313" s="17" t="s">
        <v>161</v>
      </c>
      <c r="AU313" s="17" t="s">
        <v>88</v>
      </c>
    </row>
    <row r="314" spans="2:65" s="13" customFormat="1" ht="11.25" x14ac:dyDescent="0.2">
      <c r="B314" s="151"/>
      <c r="D314" s="146" t="s">
        <v>163</v>
      </c>
      <c r="E314" s="152" t="s">
        <v>19</v>
      </c>
      <c r="F314" s="153" t="s">
        <v>451</v>
      </c>
      <c r="H314" s="154">
        <v>44.95</v>
      </c>
      <c r="I314" s="155"/>
      <c r="L314" s="151"/>
      <c r="M314" s="156"/>
      <c r="U314" s="325"/>
      <c r="V314" s="1" t="str">
        <f t="shared" si="3"/>
        <v/>
      </c>
      <c r="AT314" s="152" t="s">
        <v>163</v>
      </c>
      <c r="AU314" s="152" t="s">
        <v>88</v>
      </c>
      <c r="AV314" s="13" t="s">
        <v>88</v>
      </c>
      <c r="AW314" s="13" t="s">
        <v>36</v>
      </c>
      <c r="AX314" s="13" t="s">
        <v>75</v>
      </c>
      <c r="AY314" s="152" t="s">
        <v>151</v>
      </c>
    </row>
    <row r="315" spans="2:65" s="13" customFormat="1" ht="11.25" x14ac:dyDescent="0.2">
      <c r="B315" s="151"/>
      <c r="D315" s="146" t="s">
        <v>163</v>
      </c>
      <c r="E315" s="152" t="s">
        <v>19</v>
      </c>
      <c r="F315" s="153" t="s">
        <v>452</v>
      </c>
      <c r="H315" s="154">
        <v>20</v>
      </c>
      <c r="I315" s="155"/>
      <c r="L315" s="151"/>
      <c r="M315" s="156"/>
      <c r="U315" s="325"/>
      <c r="V315" s="1" t="str">
        <f t="shared" si="3"/>
        <v/>
      </c>
      <c r="AT315" s="152" t="s">
        <v>163</v>
      </c>
      <c r="AU315" s="152" t="s">
        <v>88</v>
      </c>
      <c r="AV315" s="13" t="s">
        <v>88</v>
      </c>
      <c r="AW315" s="13" t="s">
        <v>36</v>
      </c>
      <c r="AX315" s="13" t="s">
        <v>75</v>
      </c>
      <c r="AY315" s="152" t="s">
        <v>151</v>
      </c>
    </row>
    <row r="316" spans="2:65" s="14" customFormat="1" ht="11.25" x14ac:dyDescent="0.2">
      <c r="B316" s="157"/>
      <c r="D316" s="146" t="s">
        <v>163</v>
      </c>
      <c r="E316" s="158" t="s">
        <v>19</v>
      </c>
      <c r="F316" s="159" t="s">
        <v>166</v>
      </c>
      <c r="H316" s="160">
        <v>64.95</v>
      </c>
      <c r="I316" s="161"/>
      <c r="L316" s="157"/>
      <c r="M316" s="162"/>
      <c r="U316" s="326"/>
      <c r="V316" s="1" t="str">
        <f t="shared" si="3"/>
        <v/>
      </c>
      <c r="AT316" s="158" t="s">
        <v>163</v>
      </c>
      <c r="AU316" s="158" t="s">
        <v>88</v>
      </c>
      <c r="AV316" s="14" t="s">
        <v>159</v>
      </c>
      <c r="AW316" s="14" t="s">
        <v>36</v>
      </c>
      <c r="AX316" s="14" t="s">
        <v>82</v>
      </c>
      <c r="AY316" s="158" t="s">
        <v>151</v>
      </c>
    </row>
    <row r="317" spans="2:65" s="1" customFormat="1" ht="16.5" customHeight="1" x14ac:dyDescent="0.2">
      <c r="B317" s="32"/>
      <c r="C317" s="128" t="s">
        <v>453</v>
      </c>
      <c r="D317" s="128" t="s">
        <v>154</v>
      </c>
      <c r="E317" s="129" t="s">
        <v>454</v>
      </c>
      <c r="F317" s="130" t="s">
        <v>455</v>
      </c>
      <c r="G317" s="131" t="s">
        <v>350</v>
      </c>
      <c r="H317" s="132">
        <v>1</v>
      </c>
      <c r="I317" s="133"/>
      <c r="J317" s="134">
        <f>ROUND(I317*H317,2)</f>
        <v>0</v>
      </c>
      <c r="K317" s="130" t="s">
        <v>19</v>
      </c>
      <c r="L317" s="32"/>
      <c r="M317" s="135" t="s">
        <v>19</v>
      </c>
      <c r="N317" s="136" t="s">
        <v>47</v>
      </c>
      <c r="P317" s="137">
        <f>O317*H317</f>
        <v>0</v>
      </c>
      <c r="Q317" s="137">
        <v>0</v>
      </c>
      <c r="R317" s="137">
        <f>Q317*H317</f>
        <v>0</v>
      </c>
      <c r="S317" s="137">
        <v>0</v>
      </c>
      <c r="T317" s="137">
        <f>S317*H317</f>
        <v>0</v>
      </c>
      <c r="U317" s="322" t="s">
        <v>19</v>
      </c>
      <c r="V317" s="1" t="str">
        <f t="shared" si="3"/>
        <v/>
      </c>
      <c r="AR317" s="139" t="s">
        <v>159</v>
      </c>
      <c r="AT317" s="139" t="s">
        <v>154</v>
      </c>
      <c r="AU317" s="139" t="s">
        <v>88</v>
      </c>
      <c r="AY317" s="17" t="s">
        <v>151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7" t="s">
        <v>88</v>
      </c>
      <c r="BK317" s="140">
        <f>ROUND(I317*H317,2)</f>
        <v>0</v>
      </c>
      <c r="BL317" s="17" t="s">
        <v>159</v>
      </c>
      <c r="BM317" s="139" t="s">
        <v>456</v>
      </c>
    </row>
    <row r="318" spans="2:65" s="11" customFormat="1" ht="22.9" customHeight="1" x14ac:dyDescent="0.2">
      <c r="B318" s="116"/>
      <c r="D318" s="117" t="s">
        <v>74</v>
      </c>
      <c r="E318" s="126" t="s">
        <v>457</v>
      </c>
      <c r="F318" s="126" t="s">
        <v>458</v>
      </c>
      <c r="I318" s="119"/>
      <c r="J318" s="127">
        <f>BK318</f>
        <v>0</v>
      </c>
      <c r="L318" s="116"/>
      <c r="M318" s="121"/>
      <c r="P318" s="122">
        <f>SUM(P319:P340)</f>
        <v>0</v>
      </c>
      <c r="R318" s="122">
        <f>SUM(R319:R340)</f>
        <v>0</v>
      </c>
      <c r="T318" s="122">
        <f>SUM(T319:T340)</f>
        <v>0</v>
      </c>
      <c r="U318" s="321"/>
      <c r="V318" s="1" t="str">
        <f t="shared" si="3"/>
        <v/>
      </c>
      <c r="AR318" s="117" t="s">
        <v>82</v>
      </c>
      <c r="AT318" s="124" t="s">
        <v>74</v>
      </c>
      <c r="AU318" s="124" t="s">
        <v>82</v>
      </c>
      <c r="AY318" s="117" t="s">
        <v>151</v>
      </c>
      <c r="BK318" s="125">
        <f>SUM(BK319:BK340)</f>
        <v>0</v>
      </c>
    </row>
    <row r="319" spans="2:65" s="1" customFormat="1" ht="24.2" customHeight="1" x14ac:dyDescent="0.2">
      <c r="B319" s="32"/>
      <c r="C319" s="128" t="s">
        <v>459</v>
      </c>
      <c r="D319" s="128" t="s">
        <v>154</v>
      </c>
      <c r="E319" s="129" t="s">
        <v>460</v>
      </c>
      <c r="F319" s="130" t="s">
        <v>461</v>
      </c>
      <c r="G319" s="131" t="s">
        <v>462</v>
      </c>
      <c r="H319" s="132">
        <v>5.5780000000000003</v>
      </c>
      <c r="I319" s="133"/>
      <c r="J319" s="134">
        <f>ROUND(I319*H319,2)</f>
        <v>0</v>
      </c>
      <c r="K319" s="130" t="s">
        <v>158</v>
      </c>
      <c r="L319" s="32"/>
      <c r="M319" s="135" t="s">
        <v>19</v>
      </c>
      <c r="N319" s="136" t="s">
        <v>47</v>
      </c>
      <c r="P319" s="137">
        <f>O319*H319</f>
        <v>0</v>
      </c>
      <c r="Q319" s="137">
        <v>0</v>
      </c>
      <c r="R319" s="137">
        <f>Q319*H319</f>
        <v>0</v>
      </c>
      <c r="S319" s="137">
        <v>0</v>
      </c>
      <c r="T319" s="137">
        <f>S319*H319</f>
        <v>0</v>
      </c>
      <c r="U319" s="322" t="s">
        <v>19</v>
      </c>
      <c r="V319" s="1" t="str">
        <f t="shared" si="3"/>
        <v/>
      </c>
      <c r="AR319" s="139" t="s">
        <v>159</v>
      </c>
      <c r="AT319" s="139" t="s">
        <v>154</v>
      </c>
      <c r="AU319" s="139" t="s">
        <v>88</v>
      </c>
      <c r="AY319" s="17" t="s">
        <v>151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7" t="s">
        <v>88</v>
      </c>
      <c r="BK319" s="140">
        <f>ROUND(I319*H319,2)</f>
        <v>0</v>
      </c>
      <c r="BL319" s="17" t="s">
        <v>159</v>
      </c>
      <c r="BM319" s="139" t="s">
        <v>463</v>
      </c>
    </row>
    <row r="320" spans="2:65" s="1" customFormat="1" ht="11.25" x14ac:dyDescent="0.2">
      <c r="B320" s="32"/>
      <c r="D320" s="141" t="s">
        <v>161</v>
      </c>
      <c r="F320" s="142" t="s">
        <v>464</v>
      </c>
      <c r="I320" s="143"/>
      <c r="L320" s="32"/>
      <c r="M320" s="144"/>
      <c r="U320" s="323"/>
      <c r="V320" s="1" t="str">
        <f t="shared" si="3"/>
        <v/>
      </c>
      <c r="AT320" s="17" t="s">
        <v>161</v>
      </c>
      <c r="AU320" s="17" t="s">
        <v>88</v>
      </c>
    </row>
    <row r="321" spans="2:65" s="1" customFormat="1" ht="21.75" customHeight="1" x14ac:dyDescent="0.2">
      <c r="B321" s="32"/>
      <c r="C321" s="128" t="s">
        <v>465</v>
      </c>
      <c r="D321" s="128" t="s">
        <v>154</v>
      </c>
      <c r="E321" s="129" t="s">
        <v>466</v>
      </c>
      <c r="F321" s="130" t="s">
        <v>467</v>
      </c>
      <c r="G321" s="131" t="s">
        <v>462</v>
      </c>
      <c r="H321" s="132">
        <v>5.5780000000000003</v>
      </c>
      <c r="I321" s="133"/>
      <c r="J321" s="134">
        <f>ROUND(I321*H321,2)</f>
        <v>0</v>
      </c>
      <c r="K321" s="130" t="s">
        <v>158</v>
      </c>
      <c r="L321" s="32"/>
      <c r="M321" s="135" t="s">
        <v>19</v>
      </c>
      <c r="N321" s="136" t="s">
        <v>47</v>
      </c>
      <c r="P321" s="137">
        <f>O321*H321</f>
        <v>0</v>
      </c>
      <c r="Q321" s="137">
        <v>0</v>
      </c>
      <c r="R321" s="137">
        <f>Q321*H321</f>
        <v>0</v>
      </c>
      <c r="S321" s="137">
        <v>0</v>
      </c>
      <c r="T321" s="137">
        <f>S321*H321</f>
        <v>0</v>
      </c>
      <c r="U321" s="322" t="s">
        <v>19</v>
      </c>
      <c r="V321" s="1" t="str">
        <f t="shared" si="3"/>
        <v/>
      </c>
      <c r="AR321" s="139" t="s">
        <v>159</v>
      </c>
      <c r="AT321" s="139" t="s">
        <v>154</v>
      </c>
      <c r="AU321" s="139" t="s">
        <v>88</v>
      </c>
      <c r="AY321" s="17" t="s">
        <v>151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7" t="s">
        <v>88</v>
      </c>
      <c r="BK321" s="140">
        <f>ROUND(I321*H321,2)</f>
        <v>0</v>
      </c>
      <c r="BL321" s="17" t="s">
        <v>159</v>
      </c>
      <c r="BM321" s="139" t="s">
        <v>468</v>
      </c>
    </row>
    <row r="322" spans="2:65" s="1" customFormat="1" ht="11.25" x14ac:dyDescent="0.2">
      <c r="B322" s="32"/>
      <c r="D322" s="141" t="s">
        <v>161</v>
      </c>
      <c r="F322" s="142" t="s">
        <v>469</v>
      </c>
      <c r="I322" s="143"/>
      <c r="L322" s="32"/>
      <c r="M322" s="144"/>
      <c r="U322" s="323"/>
      <c r="V322" s="1" t="str">
        <f t="shared" si="3"/>
        <v/>
      </c>
      <c r="AT322" s="17" t="s">
        <v>161</v>
      </c>
      <c r="AU322" s="17" t="s">
        <v>88</v>
      </c>
    </row>
    <row r="323" spans="2:65" s="1" customFormat="1" ht="24.2" customHeight="1" x14ac:dyDescent="0.2">
      <c r="B323" s="32"/>
      <c r="C323" s="128" t="s">
        <v>470</v>
      </c>
      <c r="D323" s="128" t="s">
        <v>154</v>
      </c>
      <c r="E323" s="129" t="s">
        <v>471</v>
      </c>
      <c r="F323" s="130" t="s">
        <v>472</v>
      </c>
      <c r="G323" s="131" t="s">
        <v>462</v>
      </c>
      <c r="H323" s="132">
        <v>50.201999999999998</v>
      </c>
      <c r="I323" s="133"/>
      <c r="J323" s="134">
        <f>ROUND(I323*H323,2)</f>
        <v>0</v>
      </c>
      <c r="K323" s="130" t="s">
        <v>158</v>
      </c>
      <c r="L323" s="32"/>
      <c r="M323" s="135" t="s">
        <v>19</v>
      </c>
      <c r="N323" s="136" t="s">
        <v>47</v>
      </c>
      <c r="P323" s="137">
        <f>O323*H323</f>
        <v>0</v>
      </c>
      <c r="Q323" s="137">
        <v>0</v>
      </c>
      <c r="R323" s="137">
        <f>Q323*H323</f>
        <v>0</v>
      </c>
      <c r="S323" s="137">
        <v>0</v>
      </c>
      <c r="T323" s="137">
        <f>S323*H323</f>
        <v>0</v>
      </c>
      <c r="U323" s="322" t="s">
        <v>19</v>
      </c>
      <c r="V323" s="1" t="str">
        <f t="shared" si="3"/>
        <v/>
      </c>
      <c r="AR323" s="139" t="s">
        <v>159</v>
      </c>
      <c r="AT323" s="139" t="s">
        <v>154</v>
      </c>
      <c r="AU323" s="139" t="s">
        <v>88</v>
      </c>
      <c r="AY323" s="17" t="s">
        <v>151</v>
      </c>
      <c r="BE323" s="140">
        <f>IF(N323="základní",J323,0)</f>
        <v>0</v>
      </c>
      <c r="BF323" s="140">
        <f>IF(N323="snížená",J323,0)</f>
        <v>0</v>
      </c>
      <c r="BG323" s="140">
        <f>IF(N323="zákl. přenesená",J323,0)</f>
        <v>0</v>
      </c>
      <c r="BH323" s="140">
        <f>IF(N323="sníž. přenesená",J323,0)</f>
        <v>0</v>
      </c>
      <c r="BI323" s="140">
        <f>IF(N323="nulová",J323,0)</f>
        <v>0</v>
      </c>
      <c r="BJ323" s="17" t="s">
        <v>88</v>
      </c>
      <c r="BK323" s="140">
        <f>ROUND(I323*H323,2)</f>
        <v>0</v>
      </c>
      <c r="BL323" s="17" t="s">
        <v>159</v>
      </c>
      <c r="BM323" s="139" t="s">
        <v>473</v>
      </c>
    </row>
    <row r="324" spans="2:65" s="1" customFormat="1" ht="11.25" x14ac:dyDescent="0.2">
      <c r="B324" s="32"/>
      <c r="D324" s="141" t="s">
        <v>161</v>
      </c>
      <c r="F324" s="142" t="s">
        <v>474</v>
      </c>
      <c r="I324" s="143"/>
      <c r="L324" s="32"/>
      <c r="M324" s="144"/>
      <c r="U324" s="323"/>
      <c r="V324" s="1" t="str">
        <f t="shared" si="3"/>
        <v/>
      </c>
      <c r="AT324" s="17" t="s">
        <v>161</v>
      </c>
      <c r="AU324" s="17" t="s">
        <v>88</v>
      </c>
    </row>
    <row r="325" spans="2:65" s="1" customFormat="1" ht="19.5" x14ac:dyDescent="0.2">
      <c r="B325" s="32"/>
      <c r="D325" s="146" t="s">
        <v>233</v>
      </c>
      <c r="F325" s="163" t="s">
        <v>475</v>
      </c>
      <c r="I325" s="143"/>
      <c r="L325" s="32"/>
      <c r="M325" s="144"/>
      <c r="U325" s="323"/>
      <c r="V325" s="1" t="str">
        <f t="shared" si="3"/>
        <v/>
      </c>
      <c r="AT325" s="17" t="s">
        <v>233</v>
      </c>
      <c r="AU325" s="17" t="s">
        <v>88</v>
      </c>
    </row>
    <row r="326" spans="2:65" s="13" customFormat="1" ht="11.25" x14ac:dyDescent="0.2">
      <c r="B326" s="151"/>
      <c r="D326" s="146" t="s">
        <v>163</v>
      </c>
      <c r="F326" s="153" t="s">
        <v>476</v>
      </c>
      <c r="H326" s="154">
        <v>50.201999999999998</v>
      </c>
      <c r="I326" s="155"/>
      <c r="L326" s="151"/>
      <c r="M326" s="156"/>
      <c r="U326" s="325"/>
      <c r="V326" s="1" t="str">
        <f t="shared" si="3"/>
        <v/>
      </c>
      <c r="AT326" s="152" t="s">
        <v>163</v>
      </c>
      <c r="AU326" s="152" t="s">
        <v>88</v>
      </c>
      <c r="AV326" s="13" t="s">
        <v>88</v>
      </c>
      <c r="AW326" s="13" t="s">
        <v>4</v>
      </c>
      <c r="AX326" s="13" t="s">
        <v>82</v>
      </c>
      <c r="AY326" s="152" t="s">
        <v>151</v>
      </c>
    </row>
    <row r="327" spans="2:65" s="1" customFormat="1" ht="24.2" customHeight="1" x14ac:dyDescent="0.2">
      <c r="B327" s="32"/>
      <c r="C327" s="128" t="s">
        <v>477</v>
      </c>
      <c r="D327" s="128" t="s">
        <v>154</v>
      </c>
      <c r="E327" s="129" t="s">
        <v>478</v>
      </c>
      <c r="F327" s="130" t="s">
        <v>479</v>
      </c>
      <c r="G327" s="131" t="s">
        <v>462</v>
      </c>
      <c r="H327" s="132">
        <v>2.7549999999999999</v>
      </c>
      <c r="I327" s="133"/>
      <c r="J327" s="134">
        <f>ROUND(I327*H327,2)</f>
        <v>0</v>
      </c>
      <c r="K327" s="130" t="s">
        <v>158</v>
      </c>
      <c r="L327" s="32"/>
      <c r="M327" s="135" t="s">
        <v>19</v>
      </c>
      <c r="N327" s="136" t="s">
        <v>47</v>
      </c>
      <c r="P327" s="137">
        <f>O327*H327</f>
        <v>0</v>
      </c>
      <c r="Q327" s="137">
        <v>0</v>
      </c>
      <c r="R327" s="137">
        <f>Q327*H327</f>
        <v>0</v>
      </c>
      <c r="S327" s="137">
        <v>0</v>
      </c>
      <c r="T327" s="137">
        <f>S327*H327</f>
        <v>0</v>
      </c>
      <c r="U327" s="322" t="s">
        <v>19</v>
      </c>
      <c r="V327" s="1" t="str">
        <f t="shared" si="3"/>
        <v/>
      </c>
      <c r="AR327" s="139" t="s">
        <v>159</v>
      </c>
      <c r="AT327" s="139" t="s">
        <v>154</v>
      </c>
      <c r="AU327" s="139" t="s">
        <v>88</v>
      </c>
      <c r="AY327" s="17" t="s">
        <v>151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7" t="s">
        <v>88</v>
      </c>
      <c r="BK327" s="140">
        <f>ROUND(I327*H327,2)</f>
        <v>0</v>
      </c>
      <c r="BL327" s="17" t="s">
        <v>159</v>
      </c>
      <c r="BM327" s="139" t="s">
        <v>480</v>
      </c>
    </row>
    <row r="328" spans="2:65" s="1" customFormat="1" ht="11.25" x14ac:dyDescent="0.2">
      <c r="B328" s="32"/>
      <c r="D328" s="141" t="s">
        <v>161</v>
      </c>
      <c r="F328" s="142" t="s">
        <v>481</v>
      </c>
      <c r="I328" s="143"/>
      <c r="L328" s="32"/>
      <c r="M328" s="144"/>
      <c r="U328" s="323"/>
      <c r="V328" s="1" t="str">
        <f t="shared" si="3"/>
        <v/>
      </c>
      <c r="AT328" s="17" t="s">
        <v>161</v>
      </c>
      <c r="AU328" s="17" t="s">
        <v>88</v>
      </c>
    </row>
    <row r="329" spans="2:65" s="13" customFormat="1" ht="11.25" x14ac:dyDescent="0.2">
      <c r="B329" s="151"/>
      <c r="D329" s="146" t="s">
        <v>163</v>
      </c>
      <c r="E329" s="152" t="s">
        <v>19</v>
      </c>
      <c r="F329" s="153" t="s">
        <v>482</v>
      </c>
      <c r="H329" s="154">
        <v>2.7549999999999999</v>
      </c>
      <c r="I329" s="155"/>
      <c r="L329" s="151"/>
      <c r="M329" s="156"/>
      <c r="U329" s="325"/>
      <c r="V329" s="1" t="str">
        <f t="shared" si="3"/>
        <v/>
      </c>
      <c r="AT329" s="152" t="s">
        <v>163</v>
      </c>
      <c r="AU329" s="152" t="s">
        <v>88</v>
      </c>
      <c r="AV329" s="13" t="s">
        <v>88</v>
      </c>
      <c r="AW329" s="13" t="s">
        <v>36</v>
      </c>
      <c r="AX329" s="13" t="s">
        <v>75</v>
      </c>
      <c r="AY329" s="152" t="s">
        <v>151</v>
      </c>
    </row>
    <row r="330" spans="2:65" s="14" customFormat="1" ht="11.25" x14ac:dyDescent="0.2">
      <c r="B330" s="157"/>
      <c r="D330" s="146" t="s">
        <v>163</v>
      </c>
      <c r="E330" s="158" t="s">
        <v>19</v>
      </c>
      <c r="F330" s="159" t="s">
        <v>166</v>
      </c>
      <c r="H330" s="160">
        <v>2.7549999999999999</v>
      </c>
      <c r="I330" s="161"/>
      <c r="L330" s="157"/>
      <c r="M330" s="162"/>
      <c r="U330" s="326"/>
      <c r="V330" s="1" t="str">
        <f t="shared" si="3"/>
        <v/>
      </c>
      <c r="AT330" s="158" t="s">
        <v>163</v>
      </c>
      <c r="AU330" s="158" t="s">
        <v>88</v>
      </c>
      <c r="AV330" s="14" t="s">
        <v>159</v>
      </c>
      <c r="AW330" s="14" t="s">
        <v>36</v>
      </c>
      <c r="AX330" s="14" t="s">
        <v>82</v>
      </c>
      <c r="AY330" s="158" t="s">
        <v>151</v>
      </c>
    </row>
    <row r="331" spans="2:65" s="1" customFormat="1" ht="24.2" customHeight="1" x14ac:dyDescent="0.2">
      <c r="B331" s="32"/>
      <c r="C331" s="128" t="s">
        <v>483</v>
      </c>
      <c r="D331" s="128" t="s">
        <v>154</v>
      </c>
      <c r="E331" s="129" t="s">
        <v>484</v>
      </c>
      <c r="F331" s="130" t="s">
        <v>485</v>
      </c>
      <c r="G331" s="131" t="s">
        <v>462</v>
      </c>
      <c r="H331" s="132">
        <v>0.72599999999999998</v>
      </c>
      <c r="I331" s="133"/>
      <c r="J331" s="134">
        <f>ROUND(I331*H331,2)</f>
        <v>0</v>
      </c>
      <c r="K331" s="130" t="s">
        <v>158</v>
      </c>
      <c r="L331" s="32"/>
      <c r="M331" s="135" t="s">
        <v>19</v>
      </c>
      <c r="N331" s="136" t="s">
        <v>47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7">
        <f>S331*H331</f>
        <v>0</v>
      </c>
      <c r="U331" s="322" t="s">
        <v>19</v>
      </c>
      <c r="V331" s="1" t="str">
        <f t="shared" si="3"/>
        <v/>
      </c>
      <c r="AR331" s="139" t="s">
        <v>159</v>
      </c>
      <c r="AT331" s="139" t="s">
        <v>154</v>
      </c>
      <c r="AU331" s="139" t="s">
        <v>88</v>
      </c>
      <c r="AY331" s="17" t="s">
        <v>151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7" t="s">
        <v>88</v>
      </c>
      <c r="BK331" s="140">
        <f>ROUND(I331*H331,2)</f>
        <v>0</v>
      </c>
      <c r="BL331" s="17" t="s">
        <v>159</v>
      </c>
      <c r="BM331" s="139" t="s">
        <v>486</v>
      </c>
    </row>
    <row r="332" spans="2:65" s="1" customFormat="1" ht="11.25" x14ac:dyDescent="0.2">
      <c r="B332" s="32"/>
      <c r="D332" s="141" t="s">
        <v>161</v>
      </c>
      <c r="F332" s="142" t="s">
        <v>487</v>
      </c>
      <c r="I332" s="143"/>
      <c r="L332" s="32"/>
      <c r="M332" s="144"/>
      <c r="U332" s="323"/>
      <c r="V332" s="1" t="str">
        <f t="shared" si="3"/>
        <v/>
      </c>
      <c r="AT332" s="17" t="s">
        <v>161</v>
      </c>
      <c r="AU332" s="17" t="s">
        <v>88</v>
      </c>
    </row>
    <row r="333" spans="2:65" s="13" customFormat="1" ht="11.25" x14ac:dyDescent="0.2">
      <c r="B333" s="151"/>
      <c r="D333" s="146" t="s">
        <v>163</v>
      </c>
      <c r="E333" s="152" t="s">
        <v>19</v>
      </c>
      <c r="F333" s="153" t="s">
        <v>488</v>
      </c>
      <c r="H333" s="154">
        <v>0.72599999999999998</v>
      </c>
      <c r="I333" s="155"/>
      <c r="L333" s="151"/>
      <c r="M333" s="156"/>
      <c r="U333" s="325"/>
      <c r="V333" s="1" t="str">
        <f t="shared" si="3"/>
        <v/>
      </c>
      <c r="AT333" s="152" t="s">
        <v>163</v>
      </c>
      <c r="AU333" s="152" t="s">
        <v>88</v>
      </c>
      <c r="AV333" s="13" t="s">
        <v>88</v>
      </c>
      <c r="AW333" s="13" t="s">
        <v>36</v>
      </c>
      <c r="AX333" s="13" t="s">
        <v>75</v>
      </c>
      <c r="AY333" s="152" t="s">
        <v>151</v>
      </c>
    </row>
    <row r="334" spans="2:65" s="14" customFormat="1" ht="11.25" x14ac:dyDescent="0.2">
      <c r="B334" s="157"/>
      <c r="D334" s="146" t="s">
        <v>163</v>
      </c>
      <c r="E334" s="158" t="s">
        <v>19</v>
      </c>
      <c r="F334" s="159" t="s">
        <v>166</v>
      </c>
      <c r="H334" s="160">
        <v>0.72599999999999998</v>
      </c>
      <c r="I334" s="161"/>
      <c r="L334" s="157"/>
      <c r="M334" s="162"/>
      <c r="U334" s="326"/>
      <c r="V334" s="1" t="str">
        <f t="shared" si="3"/>
        <v/>
      </c>
      <c r="AT334" s="158" t="s">
        <v>163</v>
      </c>
      <c r="AU334" s="158" t="s">
        <v>88</v>
      </c>
      <c r="AV334" s="14" t="s">
        <v>159</v>
      </c>
      <c r="AW334" s="14" t="s">
        <v>36</v>
      </c>
      <c r="AX334" s="14" t="s">
        <v>82</v>
      </c>
      <c r="AY334" s="158" t="s">
        <v>151</v>
      </c>
    </row>
    <row r="335" spans="2:65" s="1" customFormat="1" ht="24.2" customHeight="1" x14ac:dyDescent="0.2">
      <c r="B335" s="32"/>
      <c r="C335" s="128" t="s">
        <v>489</v>
      </c>
      <c r="D335" s="128" t="s">
        <v>154</v>
      </c>
      <c r="E335" s="129" t="s">
        <v>490</v>
      </c>
      <c r="F335" s="130" t="s">
        <v>491</v>
      </c>
      <c r="G335" s="131" t="s">
        <v>462</v>
      </c>
      <c r="H335" s="132">
        <v>2.097</v>
      </c>
      <c r="I335" s="133"/>
      <c r="J335" s="134">
        <f>ROUND(I335*H335,2)</f>
        <v>0</v>
      </c>
      <c r="K335" s="130" t="s">
        <v>158</v>
      </c>
      <c r="L335" s="32"/>
      <c r="M335" s="135" t="s">
        <v>19</v>
      </c>
      <c r="N335" s="136" t="s">
        <v>47</v>
      </c>
      <c r="P335" s="137">
        <f>O335*H335</f>
        <v>0</v>
      </c>
      <c r="Q335" s="137">
        <v>0</v>
      </c>
      <c r="R335" s="137">
        <f>Q335*H335</f>
        <v>0</v>
      </c>
      <c r="S335" s="137">
        <v>0</v>
      </c>
      <c r="T335" s="137">
        <f>S335*H335</f>
        <v>0</v>
      </c>
      <c r="U335" s="322" t="s">
        <v>19</v>
      </c>
      <c r="V335" s="1" t="str">
        <f t="shared" si="3"/>
        <v/>
      </c>
      <c r="AR335" s="139" t="s">
        <v>159</v>
      </c>
      <c r="AT335" s="139" t="s">
        <v>154</v>
      </c>
      <c r="AU335" s="139" t="s">
        <v>88</v>
      </c>
      <c r="AY335" s="17" t="s">
        <v>151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7" t="s">
        <v>88</v>
      </c>
      <c r="BK335" s="140">
        <f>ROUND(I335*H335,2)</f>
        <v>0</v>
      </c>
      <c r="BL335" s="17" t="s">
        <v>159</v>
      </c>
      <c r="BM335" s="139" t="s">
        <v>492</v>
      </c>
    </row>
    <row r="336" spans="2:65" s="1" customFormat="1" ht="11.25" x14ac:dyDescent="0.2">
      <c r="B336" s="32"/>
      <c r="D336" s="141" t="s">
        <v>161</v>
      </c>
      <c r="F336" s="142" t="s">
        <v>493</v>
      </c>
      <c r="I336" s="143"/>
      <c r="L336" s="32"/>
      <c r="M336" s="144"/>
      <c r="U336" s="323"/>
      <c r="V336" s="1" t="str">
        <f t="shared" si="3"/>
        <v/>
      </c>
      <c r="AT336" s="17" t="s">
        <v>161</v>
      </c>
      <c r="AU336" s="17" t="s">
        <v>88</v>
      </c>
    </row>
    <row r="337" spans="2:65" s="13" customFormat="1" ht="11.25" x14ac:dyDescent="0.2">
      <c r="B337" s="151"/>
      <c r="D337" s="146" t="s">
        <v>163</v>
      </c>
      <c r="E337" s="152" t="s">
        <v>19</v>
      </c>
      <c r="F337" s="153" t="s">
        <v>494</v>
      </c>
      <c r="H337" s="154">
        <v>5.5780000000000003</v>
      </c>
      <c r="I337" s="155"/>
      <c r="L337" s="151"/>
      <c r="M337" s="156"/>
      <c r="U337" s="325"/>
      <c r="V337" s="1" t="str">
        <f t="shared" si="3"/>
        <v/>
      </c>
      <c r="AT337" s="152" t="s">
        <v>163</v>
      </c>
      <c r="AU337" s="152" t="s">
        <v>88</v>
      </c>
      <c r="AV337" s="13" t="s">
        <v>88</v>
      </c>
      <c r="AW337" s="13" t="s">
        <v>36</v>
      </c>
      <c r="AX337" s="13" t="s">
        <v>75</v>
      </c>
      <c r="AY337" s="152" t="s">
        <v>151</v>
      </c>
    </row>
    <row r="338" spans="2:65" s="13" customFormat="1" ht="11.25" x14ac:dyDescent="0.2">
      <c r="B338" s="151"/>
      <c r="D338" s="146" t="s">
        <v>163</v>
      </c>
      <c r="E338" s="152" t="s">
        <v>19</v>
      </c>
      <c r="F338" s="153" t="s">
        <v>495</v>
      </c>
      <c r="H338" s="154">
        <v>-2.7549999999999999</v>
      </c>
      <c r="I338" s="155"/>
      <c r="L338" s="151"/>
      <c r="M338" s="156"/>
      <c r="U338" s="325"/>
      <c r="V338" s="1" t="str">
        <f t="shared" si="3"/>
        <v/>
      </c>
      <c r="AT338" s="152" t="s">
        <v>163</v>
      </c>
      <c r="AU338" s="152" t="s">
        <v>88</v>
      </c>
      <c r="AV338" s="13" t="s">
        <v>88</v>
      </c>
      <c r="AW338" s="13" t="s">
        <v>36</v>
      </c>
      <c r="AX338" s="13" t="s">
        <v>75</v>
      </c>
      <c r="AY338" s="152" t="s">
        <v>151</v>
      </c>
    </row>
    <row r="339" spans="2:65" s="13" customFormat="1" ht="11.25" x14ac:dyDescent="0.2">
      <c r="B339" s="151"/>
      <c r="D339" s="146" t="s">
        <v>163</v>
      </c>
      <c r="E339" s="152" t="s">
        <v>19</v>
      </c>
      <c r="F339" s="153" t="s">
        <v>496</v>
      </c>
      <c r="H339" s="154">
        <v>-0.72599999999999998</v>
      </c>
      <c r="I339" s="155"/>
      <c r="L339" s="151"/>
      <c r="M339" s="156"/>
      <c r="U339" s="325"/>
      <c r="V339" s="1" t="str">
        <f t="shared" si="3"/>
        <v/>
      </c>
      <c r="AT339" s="152" t="s">
        <v>163</v>
      </c>
      <c r="AU339" s="152" t="s">
        <v>88</v>
      </c>
      <c r="AV339" s="13" t="s">
        <v>88</v>
      </c>
      <c r="AW339" s="13" t="s">
        <v>36</v>
      </c>
      <c r="AX339" s="13" t="s">
        <v>75</v>
      </c>
      <c r="AY339" s="152" t="s">
        <v>151</v>
      </c>
    </row>
    <row r="340" spans="2:65" s="14" customFormat="1" ht="11.25" x14ac:dyDescent="0.2">
      <c r="B340" s="157"/>
      <c r="D340" s="146" t="s">
        <v>163</v>
      </c>
      <c r="E340" s="158" t="s">
        <v>19</v>
      </c>
      <c r="F340" s="159" t="s">
        <v>166</v>
      </c>
      <c r="H340" s="160">
        <v>2.0970000000000004</v>
      </c>
      <c r="I340" s="161"/>
      <c r="L340" s="157"/>
      <c r="M340" s="162"/>
      <c r="U340" s="326"/>
      <c r="V340" s="1" t="str">
        <f t="shared" si="3"/>
        <v/>
      </c>
      <c r="AT340" s="158" t="s">
        <v>163</v>
      </c>
      <c r="AU340" s="158" t="s">
        <v>88</v>
      </c>
      <c r="AV340" s="14" t="s">
        <v>159</v>
      </c>
      <c r="AW340" s="14" t="s">
        <v>36</v>
      </c>
      <c r="AX340" s="14" t="s">
        <v>82</v>
      </c>
      <c r="AY340" s="158" t="s">
        <v>151</v>
      </c>
    </row>
    <row r="341" spans="2:65" s="11" customFormat="1" ht="22.9" customHeight="1" x14ac:dyDescent="0.2">
      <c r="B341" s="116"/>
      <c r="D341" s="117" t="s">
        <v>74</v>
      </c>
      <c r="E341" s="126" t="s">
        <v>497</v>
      </c>
      <c r="F341" s="126" t="s">
        <v>498</v>
      </c>
      <c r="I341" s="119"/>
      <c r="J341" s="127">
        <f>BK341</f>
        <v>0</v>
      </c>
      <c r="L341" s="116"/>
      <c r="M341" s="121"/>
      <c r="P341" s="122">
        <f>SUM(P342:P343)</f>
        <v>0</v>
      </c>
      <c r="R341" s="122">
        <f>SUM(R342:R343)</f>
        <v>0</v>
      </c>
      <c r="T341" s="122">
        <f>SUM(T342:T343)</f>
        <v>0</v>
      </c>
      <c r="U341" s="321"/>
      <c r="V341" s="1" t="str">
        <f t="shared" si="3"/>
        <v/>
      </c>
      <c r="AR341" s="117" t="s">
        <v>82</v>
      </c>
      <c r="AT341" s="124" t="s">
        <v>74</v>
      </c>
      <c r="AU341" s="124" t="s">
        <v>82</v>
      </c>
      <c r="AY341" s="117" t="s">
        <v>151</v>
      </c>
      <c r="BK341" s="125">
        <f>SUM(BK342:BK343)</f>
        <v>0</v>
      </c>
    </row>
    <row r="342" spans="2:65" s="1" customFormat="1" ht="33" customHeight="1" x14ac:dyDescent="0.2">
      <c r="B342" s="32"/>
      <c r="C342" s="128" t="s">
        <v>499</v>
      </c>
      <c r="D342" s="128" t="s">
        <v>154</v>
      </c>
      <c r="E342" s="129" t="s">
        <v>500</v>
      </c>
      <c r="F342" s="130" t="s">
        <v>501</v>
      </c>
      <c r="G342" s="131" t="s">
        <v>462</v>
      </c>
      <c r="H342" s="132">
        <v>8.6110000000000007</v>
      </c>
      <c r="I342" s="133"/>
      <c r="J342" s="134">
        <f>ROUND(I342*H342,2)</f>
        <v>0</v>
      </c>
      <c r="K342" s="130" t="s">
        <v>158</v>
      </c>
      <c r="L342" s="32"/>
      <c r="M342" s="135" t="s">
        <v>19</v>
      </c>
      <c r="N342" s="136" t="s">
        <v>47</v>
      </c>
      <c r="P342" s="137">
        <f>O342*H342</f>
        <v>0</v>
      </c>
      <c r="Q342" s="137">
        <v>0</v>
      </c>
      <c r="R342" s="137">
        <f>Q342*H342</f>
        <v>0</v>
      </c>
      <c r="S342" s="137">
        <v>0</v>
      </c>
      <c r="T342" s="137">
        <f>S342*H342</f>
        <v>0</v>
      </c>
      <c r="U342" s="322" t="s">
        <v>19</v>
      </c>
      <c r="V342" s="1" t="str">
        <f t="shared" si="3"/>
        <v/>
      </c>
      <c r="AR342" s="139" t="s">
        <v>159</v>
      </c>
      <c r="AT342" s="139" t="s">
        <v>154</v>
      </c>
      <c r="AU342" s="139" t="s">
        <v>88</v>
      </c>
      <c r="AY342" s="17" t="s">
        <v>151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7" t="s">
        <v>88</v>
      </c>
      <c r="BK342" s="140">
        <f>ROUND(I342*H342,2)</f>
        <v>0</v>
      </c>
      <c r="BL342" s="17" t="s">
        <v>159</v>
      </c>
      <c r="BM342" s="139" t="s">
        <v>502</v>
      </c>
    </row>
    <row r="343" spans="2:65" s="1" customFormat="1" ht="11.25" x14ac:dyDescent="0.2">
      <c r="B343" s="32"/>
      <c r="D343" s="141" t="s">
        <v>161</v>
      </c>
      <c r="F343" s="142" t="s">
        <v>503</v>
      </c>
      <c r="I343" s="143"/>
      <c r="L343" s="32"/>
      <c r="M343" s="144"/>
      <c r="U343" s="323"/>
      <c r="V343" s="1" t="str">
        <f t="shared" si="3"/>
        <v/>
      </c>
      <c r="AT343" s="17" t="s">
        <v>161</v>
      </c>
      <c r="AU343" s="17" t="s">
        <v>88</v>
      </c>
    </row>
    <row r="344" spans="2:65" s="11" customFormat="1" ht="25.9" customHeight="1" x14ac:dyDescent="0.2">
      <c r="B344" s="116"/>
      <c r="D344" s="117" t="s">
        <v>74</v>
      </c>
      <c r="E344" s="118" t="s">
        <v>504</v>
      </c>
      <c r="F344" s="118" t="s">
        <v>505</v>
      </c>
      <c r="I344" s="119"/>
      <c r="J344" s="120">
        <f>BK344</f>
        <v>0</v>
      </c>
      <c r="L344" s="116"/>
      <c r="M344" s="121"/>
      <c r="P344" s="122">
        <f>P345+P347+P350+P352+P357+P365+P395+P425+P449+P484+P538+P579+P614</f>
        <v>0</v>
      </c>
      <c r="R344" s="122">
        <f>R345+R347+R350+R352+R357+R365+R395+R425+R449+R484+R538+R579+R614</f>
        <v>1.56561752</v>
      </c>
      <c r="T344" s="122">
        <f>T345+T347+T350+T352+T357+T365+T395+T425+T449+T484+T538+T579+T614</f>
        <v>0.38783754999999998</v>
      </c>
      <c r="U344" s="321"/>
      <c r="V344" s="1" t="str">
        <f t="shared" si="3"/>
        <v/>
      </c>
      <c r="AR344" s="117" t="s">
        <v>88</v>
      </c>
      <c r="AT344" s="124" t="s">
        <v>74</v>
      </c>
      <c r="AU344" s="124" t="s">
        <v>75</v>
      </c>
      <c r="AY344" s="117" t="s">
        <v>151</v>
      </c>
      <c r="BK344" s="125">
        <f>BK345+BK347+BK350+BK352+BK357+BK365+BK395+BK425+BK449+BK484+BK538+BK579+BK614</f>
        <v>0</v>
      </c>
    </row>
    <row r="345" spans="2:65" s="11" customFormat="1" ht="22.9" customHeight="1" x14ac:dyDescent="0.2">
      <c r="B345" s="116"/>
      <c r="D345" s="117" t="s">
        <v>74</v>
      </c>
      <c r="E345" s="126" t="s">
        <v>506</v>
      </c>
      <c r="F345" s="126" t="s">
        <v>507</v>
      </c>
      <c r="I345" s="119"/>
      <c r="J345" s="127">
        <f>BK345</f>
        <v>0</v>
      </c>
      <c r="L345" s="116"/>
      <c r="M345" s="121"/>
      <c r="P345" s="122">
        <f>P346</f>
        <v>0</v>
      </c>
      <c r="R345" s="122">
        <f>R346</f>
        <v>0</v>
      </c>
      <c r="T345" s="122">
        <f>T346</f>
        <v>1.98E-3</v>
      </c>
      <c r="U345" s="321"/>
      <c r="V345" s="1" t="str">
        <f t="shared" si="3"/>
        <v/>
      </c>
      <c r="AR345" s="117" t="s">
        <v>88</v>
      </c>
      <c r="AT345" s="124" t="s">
        <v>74</v>
      </c>
      <c r="AU345" s="124" t="s">
        <v>82</v>
      </c>
      <c r="AY345" s="117" t="s">
        <v>151</v>
      </c>
      <c r="BK345" s="125">
        <f>BK346</f>
        <v>0</v>
      </c>
    </row>
    <row r="346" spans="2:65" s="1" customFormat="1" ht="16.5" customHeight="1" x14ac:dyDescent="0.2">
      <c r="B346" s="32"/>
      <c r="C346" s="128" t="s">
        <v>508</v>
      </c>
      <c r="D346" s="128" t="s">
        <v>154</v>
      </c>
      <c r="E346" s="129" t="s">
        <v>509</v>
      </c>
      <c r="F346" s="130" t="s">
        <v>510</v>
      </c>
      <c r="G346" s="131" t="s">
        <v>174</v>
      </c>
      <c r="H346" s="132">
        <v>1</v>
      </c>
      <c r="I346" s="133"/>
      <c r="J346" s="134">
        <f>ROUND(I346*H346,2)</f>
        <v>0</v>
      </c>
      <c r="K346" s="130" t="s">
        <v>19</v>
      </c>
      <c r="L346" s="32"/>
      <c r="M346" s="135" t="s">
        <v>19</v>
      </c>
      <c r="N346" s="136" t="s">
        <v>47</v>
      </c>
      <c r="P346" s="137">
        <f>O346*H346</f>
        <v>0</v>
      </c>
      <c r="Q346" s="137">
        <v>0</v>
      </c>
      <c r="R346" s="137">
        <f>Q346*H346</f>
        <v>0</v>
      </c>
      <c r="S346" s="137">
        <v>1.98E-3</v>
      </c>
      <c r="T346" s="137">
        <f>S346*H346</f>
        <v>1.98E-3</v>
      </c>
      <c r="U346" s="322" t="s">
        <v>19</v>
      </c>
      <c r="V346" s="1" t="str">
        <f t="shared" si="3"/>
        <v/>
      </c>
      <c r="AR346" s="139" t="s">
        <v>230</v>
      </c>
      <c r="AT346" s="139" t="s">
        <v>154</v>
      </c>
      <c r="AU346" s="139" t="s">
        <v>88</v>
      </c>
      <c r="AY346" s="17" t="s">
        <v>151</v>
      </c>
      <c r="BE346" s="140">
        <f>IF(N346="základní",J346,0)</f>
        <v>0</v>
      </c>
      <c r="BF346" s="140">
        <f>IF(N346="snížená",J346,0)</f>
        <v>0</v>
      </c>
      <c r="BG346" s="140">
        <f>IF(N346="zákl. přenesená",J346,0)</f>
        <v>0</v>
      </c>
      <c r="BH346" s="140">
        <f>IF(N346="sníž. přenesená",J346,0)</f>
        <v>0</v>
      </c>
      <c r="BI346" s="140">
        <f>IF(N346="nulová",J346,0)</f>
        <v>0</v>
      </c>
      <c r="BJ346" s="17" t="s">
        <v>88</v>
      </c>
      <c r="BK346" s="140">
        <f>ROUND(I346*H346,2)</f>
        <v>0</v>
      </c>
      <c r="BL346" s="17" t="s">
        <v>230</v>
      </c>
      <c r="BM346" s="139" t="s">
        <v>511</v>
      </c>
    </row>
    <row r="347" spans="2:65" s="11" customFormat="1" ht="22.9" customHeight="1" x14ac:dyDescent="0.2">
      <c r="B347" s="116"/>
      <c r="D347" s="117" t="s">
        <v>74</v>
      </c>
      <c r="E347" s="126" t="s">
        <v>512</v>
      </c>
      <c r="F347" s="126" t="s">
        <v>513</v>
      </c>
      <c r="I347" s="119"/>
      <c r="J347" s="127">
        <f>BK347</f>
        <v>0</v>
      </c>
      <c r="L347" s="116"/>
      <c r="M347" s="121"/>
      <c r="P347" s="122">
        <f>SUM(P348:P349)</f>
        <v>0</v>
      </c>
      <c r="R347" s="122">
        <f>SUM(R348:R349)</f>
        <v>0</v>
      </c>
      <c r="T347" s="122">
        <f>SUM(T348:T349)</f>
        <v>9.572E-2</v>
      </c>
      <c r="U347" s="321"/>
      <c r="V347" s="1" t="str">
        <f t="shared" si="3"/>
        <v/>
      </c>
      <c r="AR347" s="117" t="s">
        <v>88</v>
      </c>
      <c r="AT347" s="124" t="s">
        <v>74</v>
      </c>
      <c r="AU347" s="124" t="s">
        <v>82</v>
      </c>
      <c r="AY347" s="117" t="s">
        <v>151</v>
      </c>
      <c r="BK347" s="125">
        <f>SUM(BK348:BK349)</f>
        <v>0</v>
      </c>
    </row>
    <row r="348" spans="2:65" s="1" customFormat="1" ht="16.5" customHeight="1" x14ac:dyDescent="0.2">
      <c r="B348" s="32"/>
      <c r="C348" s="128" t="s">
        <v>514</v>
      </c>
      <c r="D348" s="128" t="s">
        <v>154</v>
      </c>
      <c r="E348" s="129" t="s">
        <v>515</v>
      </c>
      <c r="F348" s="130" t="s">
        <v>516</v>
      </c>
      <c r="G348" s="131" t="s">
        <v>174</v>
      </c>
      <c r="H348" s="132">
        <v>1</v>
      </c>
      <c r="I348" s="133"/>
      <c r="J348" s="134">
        <f>ROUND(I348*H348,2)</f>
        <v>0</v>
      </c>
      <c r="K348" s="130" t="s">
        <v>19</v>
      </c>
      <c r="L348" s="32"/>
      <c r="M348" s="135" t="s">
        <v>19</v>
      </c>
      <c r="N348" s="136" t="s">
        <v>47</v>
      </c>
      <c r="P348" s="137">
        <f>O348*H348</f>
        <v>0</v>
      </c>
      <c r="Q348" s="137">
        <v>0</v>
      </c>
      <c r="R348" s="137">
        <f>Q348*H348</f>
        <v>0</v>
      </c>
      <c r="S348" s="137">
        <v>4.786E-2</v>
      </c>
      <c r="T348" s="137">
        <f>S348*H348</f>
        <v>4.786E-2</v>
      </c>
      <c r="U348" s="322" t="s">
        <v>19</v>
      </c>
      <c r="V348" s="1" t="str">
        <f t="shared" si="3"/>
        <v/>
      </c>
      <c r="AR348" s="139" t="s">
        <v>230</v>
      </c>
      <c r="AT348" s="139" t="s">
        <v>154</v>
      </c>
      <c r="AU348" s="139" t="s">
        <v>88</v>
      </c>
      <c r="AY348" s="17" t="s">
        <v>151</v>
      </c>
      <c r="BE348" s="140">
        <f>IF(N348="základní",J348,0)</f>
        <v>0</v>
      </c>
      <c r="BF348" s="140">
        <f>IF(N348="snížená",J348,0)</f>
        <v>0</v>
      </c>
      <c r="BG348" s="140">
        <f>IF(N348="zákl. přenesená",J348,0)</f>
        <v>0</v>
      </c>
      <c r="BH348" s="140">
        <f>IF(N348="sníž. přenesená",J348,0)</f>
        <v>0</v>
      </c>
      <c r="BI348" s="140">
        <f>IF(N348="nulová",J348,0)</f>
        <v>0</v>
      </c>
      <c r="BJ348" s="17" t="s">
        <v>88</v>
      </c>
      <c r="BK348" s="140">
        <f>ROUND(I348*H348,2)</f>
        <v>0</v>
      </c>
      <c r="BL348" s="17" t="s">
        <v>230</v>
      </c>
      <c r="BM348" s="139" t="s">
        <v>517</v>
      </c>
    </row>
    <row r="349" spans="2:65" s="1" customFormat="1" ht="16.5" customHeight="1" x14ac:dyDescent="0.2">
      <c r="B349" s="32"/>
      <c r="C349" s="128" t="s">
        <v>518</v>
      </c>
      <c r="D349" s="128" t="s">
        <v>154</v>
      </c>
      <c r="E349" s="129" t="s">
        <v>519</v>
      </c>
      <c r="F349" s="130" t="s">
        <v>520</v>
      </c>
      <c r="G349" s="131" t="s">
        <v>174</v>
      </c>
      <c r="H349" s="132">
        <v>1</v>
      </c>
      <c r="I349" s="133"/>
      <c r="J349" s="134">
        <f>ROUND(I349*H349,2)</f>
        <v>0</v>
      </c>
      <c r="K349" s="130" t="s">
        <v>19</v>
      </c>
      <c r="L349" s="32"/>
      <c r="M349" s="135" t="s">
        <v>19</v>
      </c>
      <c r="N349" s="136" t="s">
        <v>47</v>
      </c>
      <c r="P349" s="137">
        <f>O349*H349</f>
        <v>0</v>
      </c>
      <c r="Q349" s="137">
        <v>0</v>
      </c>
      <c r="R349" s="137">
        <f>Q349*H349</f>
        <v>0</v>
      </c>
      <c r="S349" s="137">
        <v>4.786E-2</v>
      </c>
      <c r="T349" s="137">
        <f>S349*H349</f>
        <v>4.786E-2</v>
      </c>
      <c r="U349" s="322" t="s">
        <v>19</v>
      </c>
      <c r="V349" s="1" t="str">
        <f t="shared" si="3"/>
        <v/>
      </c>
      <c r="AR349" s="139" t="s">
        <v>230</v>
      </c>
      <c r="AT349" s="139" t="s">
        <v>154</v>
      </c>
      <c r="AU349" s="139" t="s">
        <v>88</v>
      </c>
      <c r="AY349" s="17" t="s">
        <v>151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7" t="s">
        <v>88</v>
      </c>
      <c r="BK349" s="140">
        <f>ROUND(I349*H349,2)</f>
        <v>0</v>
      </c>
      <c r="BL349" s="17" t="s">
        <v>230</v>
      </c>
      <c r="BM349" s="139" t="s">
        <v>521</v>
      </c>
    </row>
    <row r="350" spans="2:65" s="11" customFormat="1" ht="22.9" customHeight="1" x14ac:dyDescent="0.2">
      <c r="B350" s="116"/>
      <c r="D350" s="117" t="s">
        <v>74</v>
      </c>
      <c r="E350" s="126" t="s">
        <v>522</v>
      </c>
      <c r="F350" s="126" t="s">
        <v>523</v>
      </c>
      <c r="I350" s="119"/>
      <c r="J350" s="127">
        <f>BK350</f>
        <v>0</v>
      </c>
      <c r="L350" s="116"/>
      <c r="M350" s="121"/>
      <c r="P350" s="122">
        <f>P351</f>
        <v>0</v>
      </c>
      <c r="R350" s="122">
        <f>R351</f>
        <v>1.1000000000000001E-3</v>
      </c>
      <c r="T350" s="122">
        <f>T351</f>
        <v>2.1499999999999998E-2</v>
      </c>
      <c r="U350" s="321"/>
      <c r="V350" s="1" t="str">
        <f t="shared" si="3"/>
        <v/>
      </c>
      <c r="AR350" s="117" t="s">
        <v>88</v>
      </c>
      <c r="AT350" s="124" t="s">
        <v>74</v>
      </c>
      <c r="AU350" s="124" t="s">
        <v>82</v>
      </c>
      <c r="AY350" s="117" t="s">
        <v>151</v>
      </c>
      <c r="BK350" s="125">
        <f>BK351</f>
        <v>0</v>
      </c>
    </row>
    <row r="351" spans="2:65" s="1" customFormat="1" ht="16.5" customHeight="1" x14ac:dyDescent="0.2">
      <c r="B351" s="32"/>
      <c r="C351" s="128" t="s">
        <v>524</v>
      </c>
      <c r="D351" s="128" t="s">
        <v>154</v>
      </c>
      <c r="E351" s="129" t="s">
        <v>525</v>
      </c>
      <c r="F351" s="130" t="s">
        <v>526</v>
      </c>
      <c r="G351" s="131" t="s">
        <v>174</v>
      </c>
      <c r="H351" s="132">
        <v>10</v>
      </c>
      <c r="I351" s="133"/>
      <c r="J351" s="134">
        <f>ROUND(I351*H351,2)</f>
        <v>0</v>
      </c>
      <c r="K351" s="130" t="s">
        <v>19</v>
      </c>
      <c r="L351" s="32"/>
      <c r="M351" s="135" t="s">
        <v>19</v>
      </c>
      <c r="N351" s="136" t="s">
        <v>47</v>
      </c>
      <c r="P351" s="137">
        <f>O351*H351</f>
        <v>0</v>
      </c>
      <c r="Q351" s="137">
        <v>1.1E-4</v>
      </c>
      <c r="R351" s="137">
        <f>Q351*H351</f>
        <v>1.1000000000000001E-3</v>
      </c>
      <c r="S351" s="137">
        <v>2.15E-3</v>
      </c>
      <c r="T351" s="137">
        <f>S351*H351</f>
        <v>2.1499999999999998E-2</v>
      </c>
      <c r="U351" s="322" t="s">
        <v>19</v>
      </c>
      <c r="V351" s="1" t="str">
        <f t="shared" si="3"/>
        <v/>
      </c>
      <c r="AR351" s="139" t="s">
        <v>230</v>
      </c>
      <c r="AT351" s="139" t="s">
        <v>154</v>
      </c>
      <c r="AU351" s="139" t="s">
        <v>88</v>
      </c>
      <c r="AY351" s="17" t="s">
        <v>151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7" t="s">
        <v>88</v>
      </c>
      <c r="BK351" s="140">
        <f>ROUND(I351*H351,2)</f>
        <v>0</v>
      </c>
      <c r="BL351" s="17" t="s">
        <v>230</v>
      </c>
      <c r="BM351" s="139" t="s">
        <v>527</v>
      </c>
    </row>
    <row r="352" spans="2:65" s="11" customFormat="1" ht="22.9" customHeight="1" x14ac:dyDescent="0.2">
      <c r="B352" s="116"/>
      <c r="D352" s="117" t="s">
        <v>74</v>
      </c>
      <c r="E352" s="126" t="s">
        <v>528</v>
      </c>
      <c r="F352" s="126" t="s">
        <v>529</v>
      </c>
      <c r="I352" s="119"/>
      <c r="J352" s="127">
        <f>BK352</f>
        <v>0</v>
      </c>
      <c r="L352" s="116"/>
      <c r="M352" s="121"/>
      <c r="P352" s="122">
        <f>SUM(P353:P356)</f>
        <v>0</v>
      </c>
      <c r="R352" s="122">
        <f>SUM(R353:R356)</f>
        <v>0</v>
      </c>
      <c r="T352" s="122">
        <f>SUM(T353:T356)</f>
        <v>2.6749999999999999E-2</v>
      </c>
      <c r="U352" s="321"/>
      <c r="V352" s="1" t="str">
        <f t="shared" si="3"/>
        <v/>
      </c>
      <c r="AR352" s="117" t="s">
        <v>88</v>
      </c>
      <c r="AT352" s="124" t="s">
        <v>74</v>
      </c>
      <c r="AU352" s="124" t="s">
        <v>82</v>
      </c>
      <c r="AY352" s="117" t="s">
        <v>151</v>
      </c>
      <c r="BK352" s="125">
        <f>SUM(BK353:BK356)</f>
        <v>0</v>
      </c>
    </row>
    <row r="353" spans="2:65" s="1" customFormat="1" ht="16.5" customHeight="1" x14ac:dyDescent="0.2">
      <c r="B353" s="32"/>
      <c r="C353" s="128" t="s">
        <v>530</v>
      </c>
      <c r="D353" s="128" t="s">
        <v>154</v>
      </c>
      <c r="E353" s="129" t="s">
        <v>531</v>
      </c>
      <c r="F353" s="130" t="s">
        <v>532</v>
      </c>
      <c r="G353" s="131" t="s">
        <v>350</v>
      </c>
      <c r="H353" s="132">
        <v>1</v>
      </c>
      <c r="I353" s="133"/>
      <c r="J353" s="134">
        <f>ROUND(I353*H353,2)</f>
        <v>0</v>
      </c>
      <c r="K353" s="130" t="s">
        <v>158</v>
      </c>
      <c r="L353" s="32"/>
      <c r="M353" s="135" t="s">
        <v>19</v>
      </c>
      <c r="N353" s="136" t="s">
        <v>47</v>
      </c>
      <c r="P353" s="137">
        <f>O353*H353</f>
        <v>0</v>
      </c>
      <c r="Q353" s="137">
        <v>0</v>
      </c>
      <c r="R353" s="137">
        <f>Q353*H353</f>
        <v>0</v>
      </c>
      <c r="S353" s="137">
        <v>2.4500000000000001E-2</v>
      </c>
      <c r="T353" s="137">
        <f>S353*H353</f>
        <v>2.4500000000000001E-2</v>
      </c>
      <c r="U353" s="322" t="s">
        <v>19</v>
      </c>
      <c r="V353" s="1" t="str">
        <f t="shared" si="3"/>
        <v/>
      </c>
      <c r="AR353" s="139" t="s">
        <v>230</v>
      </c>
      <c r="AT353" s="139" t="s">
        <v>154</v>
      </c>
      <c r="AU353" s="139" t="s">
        <v>88</v>
      </c>
      <c r="AY353" s="17" t="s">
        <v>151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7" t="s">
        <v>88</v>
      </c>
      <c r="BK353" s="140">
        <f>ROUND(I353*H353,2)</f>
        <v>0</v>
      </c>
      <c r="BL353" s="17" t="s">
        <v>230</v>
      </c>
      <c r="BM353" s="139" t="s">
        <v>533</v>
      </c>
    </row>
    <row r="354" spans="2:65" s="1" customFormat="1" ht="11.25" x14ac:dyDescent="0.2">
      <c r="B354" s="32"/>
      <c r="D354" s="141" t="s">
        <v>161</v>
      </c>
      <c r="F354" s="142" t="s">
        <v>534</v>
      </c>
      <c r="I354" s="143"/>
      <c r="L354" s="32"/>
      <c r="M354" s="144"/>
      <c r="U354" s="323"/>
      <c r="V354" s="1" t="str">
        <f t="shared" si="3"/>
        <v/>
      </c>
      <c r="AT354" s="17" t="s">
        <v>161</v>
      </c>
      <c r="AU354" s="17" t="s">
        <v>88</v>
      </c>
    </row>
    <row r="355" spans="2:65" s="1" customFormat="1" ht="16.5" customHeight="1" x14ac:dyDescent="0.2">
      <c r="B355" s="32"/>
      <c r="C355" s="128" t="s">
        <v>535</v>
      </c>
      <c r="D355" s="128" t="s">
        <v>154</v>
      </c>
      <c r="E355" s="129" t="s">
        <v>536</v>
      </c>
      <c r="F355" s="130" t="s">
        <v>537</v>
      </c>
      <c r="G355" s="131" t="s">
        <v>157</v>
      </c>
      <c r="H355" s="132">
        <v>1</v>
      </c>
      <c r="I355" s="133"/>
      <c r="J355" s="134">
        <f>ROUND(I355*H355,2)</f>
        <v>0</v>
      </c>
      <c r="K355" s="130" t="s">
        <v>158</v>
      </c>
      <c r="L355" s="32"/>
      <c r="M355" s="135" t="s">
        <v>19</v>
      </c>
      <c r="N355" s="136" t="s">
        <v>47</v>
      </c>
      <c r="P355" s="137">
        <f>O355*H355</f>
        <v>0</v>
      </c>
      <c r="Q355" s="137">
        <v>0</v>
      </c>
      <c r="R355" s="137">
        <f>Q355*H355</f>
        <v>0</v>
      </c>
      <c r="S355" s="137">
        <v>2.2499999999999998E-3</v>
      </c>
      <c r="T355" s="137">
        <f>S355*H355</f>
        <v>2.2499999999999998E-3</v>
      </c>
      <c r="U355" s="322" t="s">
        <v>19</v>
      </c>
      <c r="V355" s="1" t="str">
        <f t="shared" si="3"/>
        <v/>
      </c>
      <c r="AR355" s="139" t="s">
        <v>230</v>
      </c>
      <c r="AT355" s="139" t="s">
        <v>154</v>
      </c>
      <c r="AU355" s="139" t="s">
        <v>88</v>
      </c>
      <c r="AY355" s="17" t="s">
        <v>151</v>
      </c>
      <c r="BE355" s="140">
        <f>IF(N355="základní",J355,0)</f>
        <v>0</v>
      </c>
      <c r="BF355" s="140">
        <f>IF(N355="snížená",J355,0)</f>
        <v>0</v>
      </c>
      <c r="BG355" s="140">
        <f>IF(N355="zákl. přenesená",J355,0)</f>
        <v>0</v>
      </c>
      <c r="BH355" s="140">
        <f>IF(N355="sníž. přenesená",J355,0)</f>
        <v>0</v>
      </c>
      <c r="BI355" s="140">
        <f>IF(N355="nulová",J355,0)</f>
        <v>0</v>
      </c>
      <c r="BJ355" s="17" t="s">
        <v>88</v>
      </c>
      <c r="BK355" s="140">
        <f>ROUND(I355*H355,2)</f>
        <v>0</v>
      </c>
      <c r="BL355" s="17" t="s">
        <v>230</v>
      </c>
      <c r="BM355" s="139" t="s">
        <v>538</v>
      </c>
    </row>
    <row r="356" spans="2:65" s="1" customFormat="1" ht="11.25" x14ac:dyDescent="0.2">
      <c r="B356" s="32"/>
      <c r="D356" s="141" t="s">
        <v>161</v>
      </c>
      <c r="F356" s="142" t="s">
        <v>539</v>
      </c>
      <c r="I356" s="143"/>
      <c r="L356" s="32"/>
      <c r="M356" s="144"/>
      <c r="U356" s="323"/>
      <c r="V356" s="1" t="str">
        <f t="shared" si="3"/>
        <v/>
      </c>
      <c r="AT356" s="17" t="s">
        <v>161</v>
      </c>
      <c r="AU356" s="17" t="s">
        <v>88</v>
      </c>
    </row>
    <row r="357" spans="2:65" s="11" customFormat="1" ht="22.9" customHeight="1" x14ac:dyDescent="0.2">
      <c r="B357" s="116"/>
      <c r="D357" s="117" t="s">
        <v>74</v>
      </c>
      <c r="E357" s="126" t="s">
        <v>540</v>
      </c>
      <c r="F357" s="126" t="s">
        <v>541</v>
      </c>
      <c r="I357" s="119"/>
      <c r="J357" s="127">
        <f>BK357</f>
        <v>0</v>
      </c>
      <c r="L357" s="116"/>
      <c r="M357" s="121"/>
      <c r="P357" s="122">
        <f>SUM(P358:P364)</f>
        <v>0</v>
      </c>
      <c r="R357" s="122">
        <f>SUM(R358:R364)</f>
        <v>0</v>
      </c>
      <c r="T357" s="122">
        <f>SUM(T358:T364)</f>
        <v>0</v>
      </c>
      <c r="U357" s="321"/>
      <c r="V357" s="1" t="str">
        <f t="shared" si="3"/>
        <v/>
      </c>
      <c r="AR357" s="117" t="s">
        <v>88</v>
      </c>
      <c r="AT357" s="124" t="s">
        <v>74</v>
      </c>
      <c r="AU357" s="124" t="s">
        <v>82</v>
      </c>
      <c r="AY357" s="117" t="s">
        <v>151</v>
      </c>
      <c r="BK357" s="125">
        <f>SUM(BK358:BK364)</f>
        <v>0</v>
      </c>
    </row>
    <row r="358" spans="2:65" s="1" customFormat="1" ht="16.5" customHeight="1" x14ac:dyDescent="0.2">
      <c r="B358" s="32"/>
      <c r="C358" s="128" t="s">
        <v>542</v>
      </c>
      <c r="D358" s="128" t="s">
        <v>154</v>
      </c>
      <c r="E358" s="129" t="s">
        <v>543</v>
      </c>
      <c r="F358" s="130" t="s">
        <v>544</v>
      </c>
      <c r="G358" s="131" t="s">
        <v>180</v>
      </c>
      <c r="H358" s="132">
        <v>10.95</v>
      </c>
      <c r="I358" s="133"/>
      <c r="J358" s="134">
        <f>ROUND(I358*H358,2)</f>
        <v>0</v>
      </c>
      <c r="K358" s="130" t="s">
        <v>158</v>
      </c>
      <c r="L358" s="32"/>
      <c r="M358" s="135" t="s">
        <v>19</v>
      </c>
      <c r="N358" s="136" t="s">
        <v>47</v>
      </c>
      <c r="P358" s="137">
        <f>O358*H358</f>
        <v>0</v>
      </c>
      <c r="Q358" s="137">
        <v>0</v>
      </c>
      <c r="R358" s="137">
        <f>Q358*H358</f>
        <v>0</v>
      </c>
      <c r="S358" s="137">
        <v>0</v>
      </c>
      <c r="T358" s="137">
        <f>S358*H358</f>
        <v>0</v>
      </c>
      <c r="U358" s="322" t="s">
        <v>19</v>
      </c>
      <c r="V358" s="1" t="str">
        <f t="shared" si="3"/>
        <v/>
      </c>
      <c r="AR358" s="139" t="s">
        <v>230</v>
      </c>
      <c r="AT358" s="139" t="s">
        <v>154</v>
      </c>
      <c r="AU358" s="139" t="s">
        <v>88</v>
      </c>
      <c r="AY358" s="17" t="s">
        <v>151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88</v>
      </c>
      <c r="BK358" s="140">
        <f>ROUND(I358*H358,2)</f>
        <v>0</v>
      </c>
      <c r="BL358" s="17" t="s">
        <v>230</v>
      </c>
      <c r="BM358" s="139" t="s">
        <v>545</v>
      </c>
    </row>
    <row r="359" spans="2:65" s="1" customFormat="1" ht="11.25" x14ac:dyDescent="0.2">
      <c r="B359" s="32"/>
      <c r="D359" s="141" t="s">
        <v>161</v>
      </c>
      <c r="F359" s="142" t="s">
        <v>546</v>
      </c>
      <c r="I359" s="143"/>
      <c r="L359" s="32"/>
      <c r="M359" s="144"/>
      <c r="U359" s="323"/>
      <c r="V359" s="1" t="str">
        <f t="shared" si="3"/>
        <v/>
      </c>
      <c r="AT359" s="17" t="s">
        <v>161</v>
      </c>
      <c r="AU359" s="17" t="s">
        <v>88</v>
      </c>
    </row>
    <row r="360" spans="2:65" s="12" customFormat="1" ht="11.25" x14ac:dyDescent="0.2">
      <c r="B360" s="145"/>
      <c r="D360" s="146" t="s">
        <v>163</v>
      </c>
      <c r="E360" s="147" t="s">
        <v>19</v>
      </c>
      <c r="F360" s="148" t="s">
        <v>547</v>
      </c>
      <c r="H360" s="147" t="s">
        <v>19</v>
      </c>
      <c r="I360" s="149"/>
      <c r="L360" s="145"/>
      <c r="M360" s="150"/>
      <c r="U360" s="324"/>
      <c r="V360" s="1" t="str">
        <f t="shared" si="3"/>
        <v/>
      </c>
      <c r="AT360" s="147" t="s">
        <v>163</v>
      </c>
      <c r="AU360" s="147" t="s">
        <v>88</v>
      </c>
      <c r="AV360" s="12" t="s">
        <v>82</v>
      </c>
      <c r="AW360" s="12" t="s">
        <v>36</v>
      </c>
      <c r="AX360" s="12" t="s">
        <v>75</v>
      </c>
      <c r="AY360" s="147" t="s">
        <v>151</v>
      </c>
    </row>
    <row r="361" spans="2:65" s="13" customFormat="1" ht="11.25" x14ac:dyDescent="0.2">
      <c r="B361" s="151"/>
      <c r="D361" s="146" t="s">
        <v>163</v>
      </c>
      <c r="E361" s="152" t="s">
        <v>19</v>
      </c>
      <c r="F361" s="153" t="s">
        <v>548</v>
      </c>
      <c r="H361" s="154">
        <v>6.6</v>
      </c>
      <c r="I361" s="155"/>
      <c r="L361" s="151"/>
      <c r="M361" s="156"/>
      <c r="U361" s="325"/>
      <c r="V361" s="1" t="str">
        <f t="shared" si="3"/>
        <v/>
      </c>
      <c r="AT361" s="152" t="s">
        <v>163</v>
      </c>
      <c r="AU361" s="152" t="s">
        <v>88</v>
      </c>
      <c r="AV361" s="13" t="s">
        <v>88</v>
      </c>
      <c r="AW361" s="13" t="s">
        <v>36</v>
      </c>
      <c r="AX361" s="13" t="s">
        <v>75</v>
      </c>
      <c r="AY361" s="152" t="s">
        <v>151</v>
      </c>
    </row>
    <row r="362" spans="2:65" s="12" customFormat="1" ht="11.25" x14ac:dyDescent="0.2">
      <c r="B362" s="145"/>
      <c r="D362" s="146" t="s">
        <v>163</v>
      </c>
      <c r="E362" s="147" t="s">
        <v>19</v>
      </c>
      <c r="F362" s="148" t="s">
        <v>549</v>
      </c>
      <c r="H362" s="147" t="s">
        <v>19</v>
      </c>
      <c r="I362" s="149"/>
      <c r="L362" s="145"/>
      <c r="M362" s="150"/>
      <c r="U362" s="324"/>
      <c r="V362" s="1" t="str">
        <f t="shared" ref="V362:V425" si="4">IF(U362="investice",J362,"")</f>
        <v/>
      </c>
      <c r="AT362" s="147" t="s">
        <v>163</v>
      </c>
      <c r="AU362" s="147" t="s">
        <v>88</v>
      </c>
      <c r="AV362" s="12" t="s">
        <v>82</v>
      </c>
      <c r="AW362" s="12" t="s">
        <v>36</v>
      </c>
      <c r="AX362" s="12" t="s">
        <v>75</v>
      </c>
      <c r="AY362" s="147" t="s">
        <v>151</v>
      </c>
    </row>
    <row r="363" spans="2:65" s="13" customFormat="1" ht="11.25" x14ac:dyDescent="0.2">
      <c r="B363" s="151"/>
      <c r="D363" s="146" t="s">
        <v>163</v>
      </c>
      <c r="E363" s="152" t="s">
        <v>19</v>
      </c>
      <c r="F363" s="153" t="s">
        <v>550</v>
      </c>
      <c r="H363" s="154">
        <v>4.3499999999999996</v>
      </c>
      <c r="I363" s="155"/>
      <c r="L363" s="151"/>
      <c r="M363" s="156"/>
      <c r="U363" s="325"/>
      <c r="V363" s="1" t="str">
        <f t="shared" si="4"/>
        <v/>
      </c>
      <c r="AT363" s="152" t="s">
        <v>163</v>
      </c>
      <c r="AU363" s="152" t="s">
        <v>88</v>
      </c>
      <c r="AV363" s="13" t="s">
        <v>88</v>
      </c>
      <c r="AW363" s="13" t="s">
        <v>36</v>
      </c>
      <c r="AX363" s="13" t="s">
        <v>75</v>
      </c>
      <c r="AY363" s="152" t="s">
        <v>151</v>
      </c>
    </row>
    <row r="364" spans="2:65" s="14" customFormat="1" ht="11.25" x14ac:dyDescent="0.2">
      <c r="B364" s="157"/>
      <c r="D364" s="146" t="s">
        <v>163</v>
      </c>
      <c r="E364" s="158" t="s">
        <v>19</v>
      </c>
      <c r="F364" s="159" t="s">
        <v>166</v>
      </c>
      <c r="H364" s="160">
        <v>10.95</v>
      </c>
      <c r="I364" s="161"/>
      <c r="L364" s="157"/>
      <c r="M364" s="162"/>
      <c r="U364" s="326"/>
      <c r="V364" s="1" t="str">
        <f t="shared" si="4"/>
        <v/>
      </c>
      <c r="AT364" s="158" t="s">
        <v>163</v>
      </c>
      <c r="AU364" s="158" t="s">
        <v>88</v>
      </c>
      <c r="AV364" s="14" t="s">
        <v>159</v>
      </c>
      <c r="AW364" s="14" t="s">
        <v>36</v>
      </c>
      <c r="AX364" s="14" t="s">
        <v>82</v>
      </c>
      <c r="AY364" s="158" t="s">
        <v>151</v>
      </c>
    </row>
    <row r="365" spans="2:65" s="11" customFormat="1" ht="22.9" customHeight="1" x14ac:dyDescent="0.2">
      <c r="B365" s="116"/>
      <c r="D365" s="117" t="s">
        <v>74</v>
      </c>
      <c r="E365" s="126" t="s">
        <v>551</v>
      </c>
      <c r="F365" s="126" t="s">
        <v>552</v>
      </c>
      <c r="I365" s="119"/>
      <c r="J365" s="127">
        <f>BK365</f>
        <v>0</v>
      </c>
      <c r="L365" s="116"/>
      <c r="M365" s="121"/>
      <c r="P365" s="122">
        <f>SUM(P366:P394)</f>
        <v>0</v>
      </c>
      <c r="R365" s="122">
        <f>SUM(R366:R394)</f>
        <v>0.35469220000000001</v>
      </c>
      <c r="T365" s="122">
        <f>SUM(T366:T394)</f>
        <v>6.3756000000000007E-2</v>
      </c>
      <c r="U365" s="321"/>
      <c r="V365" s="1" t="str">
        <f t="shared" si="4"/>
        <v/>
      </c>
      <c r="AR365" s="117" t="s">
        <v>88</v>
      </c>
      <c r="AT365" s="124" t="s">
        <v>74</v>
      </c>
      <c r="AU365" s="124" t="s">
        <v>82</v>
      </c>
      <c r="AY365" s="117" t="s">
        <v>151</v>
      </c>
      <c r="BK365" s="125">
        <f>SUM(BK366:BK394)</f>
        <v>0</v>
      </c>
    </row>
    <row r="366" spans="2:65" s="1" customFormat="1" ht="24.2" customHeight="1" x14ac:dyDescent="0.2">
      <c r="B366" s="32"/>
      <c r="C366" s="128" t="s">
        <v>553</v>
      </c>
      <c r="D366" s="128" t="s">
        <v>154</v>
      </c>
      <c r="E366" s="129" t="s">
        <v>554</v>
      </c>
      <c r="F366" s="130" t="s">
        <v>555</v>
      </c>
      <c r="G366" s="131" t="s">
        <v>180</v>
      </c>
      <c r="H366" s="132">
        <v>3.6960000000000002</v>
      </c>
      <c r="I366" s="133"/>
      <c r="J366" s="134">
        <f>ROUND(I366*H366,2)</f>
        <v>0</v>
      </c>
      <c r="K366" s="130" t="s">
        <v>158</v>
      </c>
      <c r="L366" s="32"/>
      <c r="M366" s="135" t="s">
        <v>19</v>
      </c>
      <c r="N366" s="136" t="s">
        <v>47</v>
      </c>
      <c r="P366" s="137">
        <f>O366*H366</f>
        <v>0</v>
      </c>
      <c r="Q366" s="137">
        <v>0</v>
      </c>
      <c r="R366" s="137">
        <f>Q366*H366</f>
        <v>0</v>
      </c>
      <c r="S366" s="137">
        <v>1.7250000000000001E-2</v>
      </c>
      <c r="T366" s="137">
        <f>S366*H366</f>
        <v>6.3756000000000007E-2</v>
      </c>
      <c r="U366" s="322" t="s">
        <v>19</v>
      </c>
      <c r="V366" s="1" t="str">
        <f t="shared" si="4"/>
        <v/>
      </c>
      <c r="AR366" s="139" t="s">
        <v>230</v>
      </c>
      <c r="AT366" s="139" t="s">
        <v>154</v>
      </c>
      <c r="AU366" s="139" t="s">
        <v>88</v>
      </c>
      <c r="AY366" s="17" t="s">
        <v>151</v>
      </c>
      <c r="BE366" s="140">
        <f>IF(N366="základní",J366,0)</f>
        <v>0</v>
      </c>
      <c r="BF366" s="140">
        <f>IF(N366="snížená",J366,0)</f>
        <v>0</v>
      </c>
      <c r="BG366" s="140">
        <f>IF(N366="zákl. přenesená",J366,0)</f>
        <v>0</v>
      </c>
      <c r="BH366" s="140">
        <f>IF(N366="sníž. přenesená",J366,0)</f>
        <v>0</v>
      </c>
      <c r="BI366" s="140">
        <f>IF(N366="nulová",J366,0)</f>
        <v>0</v>
      </c>
      <c r="BJ366" s="17" t="s">
        <v>88</v>
      </c>
      <c r="BK366" s="140">
        <f>ROUND(I366*H366,2)</f>
        <v>0</v>
      </c>
      <c r="BL366" s="17" t="s">
        <v>230</v>
      </c>
      <c r="BM366" s="139" t="s">
        <v>556</v>
      </c>
    </row>
    <row r="367" spans="2:65" s="1" customFormat="1" ht="11.25" x14ac:dyDescent="0.2">
      <c r="B367" s="32"/>
      <c r="D367" s="141" t="s">
        <v>161</v>
      </c>
      <c r="F367" s="142" t="s">
        <v>557</v>
      </c>
      <c r="I367" s="143"/>
      <c r="L367" s="32"/>
      <c r="M367" s="144"/>
      <c r="U367" s="323"/>
      <c r="V367" s="1" t="str">
        <f t="shared" si="4"/>
        <v/>
      </c>
      <c r="AT367" s="17" t="s">
        <v>161</v>
      </c>
      <c r="AU367" s="17" t="s">
        <v>88</v>
      </c>
    </row>
    <row r="368" spans="2:65" s="12" customFormat="1" ht="11.25" x14ac:dyDescent="0.2">
      <c r="B368" s="145"/>
      <c r="D368" s="146" t="s">
        <v>163</v>
      </c>
      <c r="E368" s="147" t="s">
        <v>19</v>
      </c>
      <c r="F368" s="148" t="s">
        <v>558</v>
      </c>
      <c r="H368" s="147" t="s">
        <v>19</v>
      </c>
      <c r="I368" s="149"/>
      <c r="L368" s="145"/>
      <c r="M368" s="150"/>
      <c r="U368" s="324"/>
      <c r="V368" s="1" t="str">
        <f t="shared" si="4"/>
        <v/>
      </c>
      <c r="AT368" s="147" t="s">
        <v>163</v>
      </c>
      <c r="AU368" s="147" t="s">
        <v>88</v>
      </c>
      <c r="AV368" s="12" t="s">
        <v>82</v>
      </c>
      <c r="AW368" s="12" t="s">
        <v>36</v>
      </c>
      <c r="AX368" s="12" t="s">
        <v>75</v>
      </c>
      <c r="AY368" s="147" t="s">
        <v>151</v>
      </c>
    </row>
    <row r="369" spans="2:65" s="13" customFormat="1" ht="11.25" x14ac:dyDescent="0.2">
      <c r="B369" s="151"/>
      <c r="D369" s="146" t="s">
        <v>163</v>
      </c>
      <c r="E369" s="152" t="s">
        <v>19</v>
      </c>
      <c r="F369" s="153" t="s">
        <v>559</v>
      </c>
      <c r="H369" s="154">
        <v>3.6960000000000002</v>
      </c>
      <c r="I369" s="155"/>
      <c r="L369" s="151"/>
      <c r="M369" s="156"/>
      <c r="U369" s="325"/>
      <c r="V369" s="1" t="str">
        <f t="shared" si="4"/>
        <v/>
      </c>
      <c r="AT369" s="152" t="s">
        <v>163</v>
      </c>
      <c r="AU369" s="152" t="s">
        <v>88</v>
      </c>
      <c r="AV369" s="13" t="s">
        <v>88</v>
      </c>
      <c r="AW369" s="13" t="s">
        <v>36</v>
      </c>
      <c r="AX369" s="13" t="s">
        <v>75</v>
      </c>
      <c r="AY369" s="152" t="s">
        <v>151</v>
      </c>
    </row>
    <row r="370" spans="2:65" s="14" customFormat="1" ht="11.25" x14ac:dyDescent="0.2">
      <c r="B370" s="157"/>
      <c r="D370" s="146" t="s">
        <v>163</v>
      </c>
      <c r="E370" s="158" t="s">
        <v>19</v>
      </c>
      <c r="F370" s="159" t="s">
        <v>166</v>
      </c>
      <c r="H370" s="160">
        <v>3.6960000000000002</v>
      </c>
      <c r="I370" s="161"/>
      <c r="L370" s="157"/>
      <c r="M370" s="162"/>
      <c r="U370" s="326"/>
      <c r="V370" s="1" t="str">
        <f t="shared" si="4"/>
        <v/>
      </c>
      <c r="AT370" s="158" t="s">
        <v>163</v>
      </c>
      <c r="AU370" s="158" t="s">
        <v>88</v>
      </c>
      <c r="AV370" s="14" t="s">
        <v>159</v>
      </c>
      <c r="AW370" s="14" t="s">
        <v>36</v>
      </c>
      <c r="AX370" s="14" t="s">
        <v>82</v>
      </c>
      <c r="AY370" s="158" t="s">
        <v>151</v>
      </c>
    </row>
    <row r="371" spans="2:65" s="1" customFormat="1" ht="16.5" customHeight="1" x14ac:dyDescent="0.2">
      <c r="B371" s="32"/>
      <c r="C371" s="128" t="s">
        <v>560</v>
      </c>
      <c r="D371" s="128" t="s">
        <v>154</v>
      </c>
      <c r="E371" s="129" t="s">
        <v>561</v>
      </c>
      <c r="F371" s="130" t="s">
        <v>562</v>
      </c>
      <c r="G371" s="131" t="s">
        <v>180</v>
      </c>
      <c r="H371" s="132">
        <v>2</v>
      </c>
      <c r="I371" s="133"/>
      <c r="J371" s="134">
        <f>ROUND(I371*H371,2)</f>
        <v>0</v>
      </c>
      <c r="K371" s="130" t="s">
        <v>19</v>
      </c>
      <c r="L371" s="32"/>
      <c r="M371" s="135" t="s">
        <v>19</v>
      </c>
      <c r="N371" s="136" t="s">
        <v>47</v>
      </c>
      <c r="P371" s="137">
        <f>O371*H371</f>
        <v>0</v>
      </c>
      <c r="Q371" s="137">
        <v>2.2450000000000001E-2</v>
      </c>
      <c r="R371" s="137">
        <f>Q371*H371</f>
        <v>4.4900000000000002E-2</v>
      </c>
      <c r="S371" s="137">
        <v>0</v>
      </c>
      <c r="T371" s="137">
        <f>S371*H371</f>
        <v>0</v>
      </c>
      <c r="U371" s="322" t="s">
        <v>19</v>
      </c>
      <c r="V371" s="1" t="str">
        <f t="shared" si="4"/>
        <v/>
      </c>
      <c r="AR371" s="139" t="s">
        <v>230</v>
      </c>
      <c r="AT371" s="139" t="s">
        <v>154</v>
      </c>
      <c r="AU371" s="139" t="s">
        <v>88</v>
      </c>
      <c r="AY371" s="17" t="s">
        <v>151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7" t="s">
        <v>88</v>
      </c>
      <c r="BK371" s="140">
        <f>ROUND(I371*H371,2)</f>
        <v>0</v>
      </c>
      <c r="BL371" s="17" t="s">
        <v>230</v>
      </c>
      <c r="BM371" s="139" t="s">
        <v>563</v>
      </c>
    </row>
    <row r="372" spans="2:65" s="13" customFormat="1" ht="11.25" x14ac:dyDescent="0.2">
      <c r="B372" s="151"/>
      <c r="D372" s="146" t="s">
        <v>163</v>
      </c>
      <c r="E372" s="152" t="s">
        <v>19</v>
      </c>
      <c r="F372" s="153" t="s">
        <v>564</v>
      </c>
      <c r="H372" s="154">
        <v>2</v>
      </c>
      <c r="I372" s="155"/>
      <c r="L372" s="151"/>
      <c r="M372" s="156"/>
      <c r="U372" s="325"/>
      <c r="V372" s="1" t="str">
        <f t="shared" si="4"/>
        <v/>
      </c>
      <c r="AT372" s="152" t="s">
        <v>163</v>
      </c>
      <c r="AU372" s="152" t="s">
        <v>88</v>
      </c>
      <c r="AV372" s="13" t="s">
        <v>88</v>
      </c>
      <c r="AW372" s="13" t="s">
        <v>36</v>
      </c>
      <c r="AX372" s="13" t="s">
        <v>75</v>
      </c>
      <c r="AY372" s="152" t="s">
        <v>151</v>
      </c>
    </row>
    <row r="373" spans="2:65" s="14" customFormat="1" ht="11.25" x14ac:dyDescent="0.2">
      <c r="B373" s="157"/>
      <c r="D373" s="146" t="s">
        <v>163</v>
      </c>
      <c r="E373" s="158" t="s">
        <v>19</v>
      </c>
      <c r="F373" s="159" t="s">
        <v>166</v>
      </c>
      <c r="H373" s="160">
        <v>2</v>
      </c>
      <c r="I373" s="161"/>
      <c r="L373" s="157"/>
      <c r="M373" s="162"/>
      <c r="U373" s="326"/>
      <c r="V373" s="1" t="str">
        <f t="shared" si="4"/>
        <v/>
      </c>
      <c r="AT373" s="158" t="s">
        <v>163</v>
      </c>
      <c r="AU373" s="158" t="s">
        <v>88</v>
      </c>
      <c r="AV373" s="14" t="s">
        <v>159</v>
      </c>
      <c r="AW373" s="14" t="s">
        <v>36</v>
      </c>
      <c r="AX373" s="14" t="s">
        <v>82</v>
      </c>
      <c r="AY373" s="158" t="s">
        <v>151</v>
      </c>
    </row>
    <row r="374" spans="2:65" s="1" customFormat="1" ht="24.2" customHeight="1" x14ac:dyDescent="0.2">
      <c r="B374" s="32"/>
      <c r="C374" s="128" t="s">
        <v>565</v>
      </c>
      <c r="D374" s="128" t="s">
        <v>154</v>
      </c>
      <c r="E374" s="129" t="s">
        <v>566</v>
      </c>
      <c r="F374" s="130" t="s">
        <v>567</v>
      </c>
      <c r="G374" s="131" t="s">
        <v>180</v>
      </c>
      <c r="H374" s="132">
        <v>21.26</v>
      </c>
      <c r="I374" s="133"/>
      <c r="J374" s="134">
        <f>ROUND(I374*H374,2)</f>
        <v>0</v>
      </c>
      <c r="K374" s="130" t="s">
        <v>158</v>
      </c>
      <c r="L374" s="32"/>
      <c r="M374" s="135" t="s">
        <v>19</v>
      </c>
      <c r="N374" s="136" t="s">
        <v>47</v>
      </c>
      <c r="P374" s="137">
        <f>O374*H374</f>
        <v>0</v>
      </c>
      <c r="Q374" s="137">
        <v>1.217E-2</v>
      </c>
      <c r="R374" s="137">
        <f>Q374*H374</f>
        <v>0.25873420000000003</v>
      </c>
      <c r="S374" s="137">
        <v>0</v>
      </c>
      <c r="T374" s="137">
        <f>S374*H374</f>
        <v>0</v>
      </c>
      <c r="U374" s="322" t="s">
        <v>175</v>
      </c>
      <c r="V374" s="1">
        <f t="shared" si="4"/>
        <v>0</v>
      </c>
      <c r="AR374" s="139" t="s">
        <v>230</v>
      </c>
      <c r="AT374" s="139" t="s">
        <v>154</v>
      </c>
      <c r="AU374" s="139" t="s">
        <v>88</v>
      </c>
      <c r="AY374" s="17" t="s">
        <v>151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7" t="s">
        <v>88</v>
      </c>
      <c r="BK374" s="140">
        <f>ROUND(I374*H374,2)</f>
        <v>0</v>
      </c>
      <c r="BL374" s="17" t="s">
        <v>230</v>
      </c>
      <c r="BM374" s="139" t="s">
        <v>568</v>
      </c>
    </row>
    <row r="375" spans="2:65" s="1" customFormat="1" ht="11.25" x14ac:dyDescent="0.2">
      <c r="B375" s="32"/>
      <c r="D375" s="141" t="s">
        <v>161</v>
      </c>
      <c r="F375" s="142" t="s">
        <v>569</v>
      </c>
      <c r="I375" s="143"/>
      <c r="L375" s="32"/>
      <c r="M375" s="144"/>
      <c r="U375" s="323"/>
      <c r="V375" s="1" t="str">
        <f t="shared" si="4"/>
        <v/>
      </c>
      <c r="AT375" s="17" t="s">
        <v>161</v>
      </c>
      <c r="AU375" s="17" t="s">
        <v>88</v>
      </c>
    </row>
    <row r="376" spans="2:65" s="12" customFormat="1" ht="11.25" x14ac:dyDescent="0.2">
      <c r="B376" s="145"/>
      <c r="D376" s="146" t="s">
        <v>163</v>
      </c>
      <c r="E376" s="147" t="s">
        <v>19</v>
      </c>
      <c r="F376" s="148" t="s">
        <v>422</v>
      </c>
      <c r="H376" s="147" t="s">
        <v>19</v>
      </c>
      <c r="I376" s="149"/>
      <c r="L376" s="145"/>
      <c r="M376" s="150"/>
      <c r="U376" s="324"/>
      <c r="V376" s="1" t="str">
        <f t="shared" si="4"/>
        <v/>
      </c>
      <c r="AT376" s="147" t="s">
        <v>163</v>
      </c>
      <c r="AU376" s="147" t="s">
        <v>88</v>
      </c>
      <c r="AV376" s="12" t="s">
        <v>82</v>
      </c>
      <c r="AW376" s="12" t="s">
        <v>36</v>
      </c>
      <c r="AX376" s="12" t="s">
        <v>75</v>
      </c>
      <c r="AY376" s="147" t="s">
        <v>151</v>
      </c>
    </row>
    <row r="377" spans="2:65" s="13" customFormat="1" ht="11.25" x14ac:dyDescent="0.2">
      <c r="B377" s="151"/>
      <c r="D377" s="146" t="s">
        <v>163</v>
      </c>
      <c r="E377" s="152" t="s">
        <v>19</v>
      </c>
      <c r="F377" s="153" t="s">
        <v>570</v>
      </c>
      <c r="H377" s="154">
        <v>4.55</v>
      </c>
      <c r="I377" s="155"/>
      <c r="L377" s="151"/>
      <c r="M377" s="156"/>
      <c r="U377" s="325"/>
      <c r="V377" s="1" t="str">
        <f t="shared" si="4"/>
        <v/>
      </c>
      <c r="AT377" s="152" t="s">
        <v>163</v>
      </c>
      <c r="AU377" s="152" t="s">
        <v>88</v>
      </c>
      <c r="AV377" s="13" t="s">
        <v>88</v>
      </c>
      <c r="AW377" s="13" t="s">
        <v>36</v>
      </c>
      <c r="AX377" s="13" t="s">
        <v>75</v>
      </c>
      <c r="AY377" s="152" t="s">
        <v>151</v>
      </c>
    </row>
    <row r="378" spans="2:65" s="13" customFormat="1" ht="11.25" x14ac:dyDescent="0.2">
      <c r="B378" s="151"/>
      <c r="D378" s="146" t="s">
        <v>163</v>
      </c>
      <c r="E378" s="152" t="s">
        <v>19</v>
      </c>
      <c r="F378" s="153" t="s">
        <v>571</v>
      </c>
      <c r="H378" s="154">
        <v>15.36</v>
      </c>
      <c r="I378" s="155"/>
      <c r="L378" s="151"/>
      <c r="M378" s="156"/>
      <c r="U378" s="325"/>
      <c r="V378" s="1" t="str">
        <f t="shared" si="4"/>
        <v/>
      </c>
      <c r="AT378" s="152" t="s">
        <v>163</v>
      </c>
      <c r="AU378" s="152" t="s">
        <v>88</v>
      </c>
      <c r="AV378" s="13" t="s">
        <v>88</v>
      </c>
      <c r="AW378" s="13" t="s">
        <v>36</v>
      </c>
      <c r="AX378" s="13" t="s">
        <v>75</v>
      </c>
      <c r="AY378" s="152" t="s">
        <v>151</v>
      </c>
    </row>
    <row r="379" spans="2:65" s="13" customFormat="1" ht="11.25" x14ac:dyDescent="0.2">
      <c r="B379" s="151"/>
      <c r="D379" s="146" t="s">
        <v>163</v>
      </c>
      <c r="E379" s="152" t="s">
        <v>19</v>
      </c>
      <c r="F379" s="153" t="s">
        <v>572</v>
      </c>
      <c r="H379" s="154">
        <v>1.35</v>
      </c>
      <c r="I379" s="155"/>
      <c r="L379" s="151"/>
      <c r="M379" s="156"/>
      <c r="U379" s="325"/>
      <c r="V379" s="1" t="str">
        <f t="shared" si="4"/>
        <v/>
      </c>
      <c r="AT379" s="152" t="s">
        <v>163</v>
      </c>
      <c r="AU379" s="152" t="s">
        <v>88</v>
      </c>
      <c r="AV379" s="13" t="s">
        <v>88</v>
      </c>
      <c r="AW379" s="13" t="s">
        <v>36</v>
      </c>
      <c r="AX379" s="13" t="s">
        <v>75</v>
      </c>
      <c r="AY379" s="152" t="s">
        <v>151</v>
      </c>
    </row>
    <row r="380" spans="2:65" s="14" customFormat="1" ht="11.25" x14ac:dyDescent="0.2">
      <c r="B380" s="157"/>
      <c r="D380" s="146" t="s">
        <v>163</v>
      </c>
      <c r="E380" s="158" t="s">
        <v>19</v>
      </c>
      <c r="F380" s="159" t="s">
        <v>166</v>
      </c>
      <c r="H380" s="160">
        <v>21.26</v>
      </c>
      <c r="I380" s="161"/>
      <c r="L380" s="157"/>
      <c r="M380" s="162"/>
      <c r="U380" s="326"/>
      <c r="V380" s="1" t="str">
        <f t="shared" si="4"/>
        <v/>
      </c>
      <c r="AT380" s="158" t="s">
        <v>163</v>
      </c>
      <c r="AU380" s="158" t="s">
        <v>88</v>
      </c>
      <c r="AV380" s="14" t="s">
        <v>159</v>
      </c>
      <c r="AW380" s="14" t="s">
        <v>36</v>
      </c>
      <c r="AX380" s="14" t="s">
        <v>82</v>
      </c>
      <c r="AY380" s="158" t="s">
        <v>151</v>
      </c>
    </row>
    <row r="381" spans="2:65" s="1" customFormat="1" ht="24.2" customHeight="1" x14ac:dyDescent="0.2">
      <c r="B381" s="32"/>
      <c r="C381" s="128" t="s">
        <v>443</v>
      </c>
      <c r="D381" s="128" t="s">
        <v>154</v>
      </c>
      <c r="E381" s="129" t="s">
        <v>573</v>
      </c>
      <c r="F381" s="130" t="s">
        <v>574</v>
      </c>
      <c r="G381" s="131" t="s">
        <v>180</v>
      </c>
      <c r="H381" s="132">
        <v>3.61</v>
      </c>
      <c r="I381" s="133"/>
      <c r="J381" s="134">
        <f>ROUND(I381*H381,2)</f>
        <v>0</v>
      </c>
      <c r="K381" s="130" t="s">
        <v>158</v>
      </c>
      <c r="L381" s="32"/>
      <c r="M381" s="135" t="s">
        <v>19</v>
      </c>
      <c r="N381" s="136" t="s">
        <v>47</v>
      </c>
      <c r="P381" s="137">
        <f>O381*H381</f>
        <v>0</v>
      </c>
      <c r="Q381" s="137">
        <v>1.18E-2</v>
      </c>
      <c r="R381" s="137">
        <f>Q381*H381</f>
        <v>4.2597999999999997E-2</v>
      </c>
      <c r="S381" s="137">
        <v>0</v>
      </c>
      <c r="T381" s="137">
        <f>S381*H381</f>
        <v>0</v>
      </c>
      <c r="U381" s="322" t="s">
        <v>175</v>
      </c>
      <c r="V381" s="1">
        <f t="shared" si="4"/>
        <v>0</v>
      </c>
      <c r="AR381" s="139" t="s">
        <v>230</v>
      </c>
      <c r="AT381" s="139" t="s">
        <v>154</v>
      </c>
      <c r="AU381" s="139" t="s">
        <v>88</v>
      </c>
      <c r="AY381" s="17" t="s">
        <v>151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7" t="s">
        <v>88</v>
      </c>
      <c r="BK381" s="140">
        <f>ROUND(I381*H381,2)</f>
        <v>0</v>
      </c>
      <c r="BL381" s="17" t="s">
        <v>230</v>
      </c>
      <c r="BM381" s="139" t="s">
        <v>575</v>
      </c>
    </row>
    <row r="382" spans="2:65" s="1" customFormat="1" ht="11.25" x14ac:dyDescent="0.2">
      <c r="B382" s="32"/>
      <c r="D382" s="141" t="s">
        <v>161</v>
      </c>
      <c r="F382" s="142" t="s">
        <v>576</v>
      </c>
      <c r="I382" s="143"/>
      <c r="L382" s="32"/>
      <c r="M382" s="144"/>
      <c r="U382" s="323"/>
      <c r="V382" s="1" t="str">
        <f t="shared" si="4"/>
        <v/>
      </c>
      <c r="AT382" s="17" t="s">
        <v>161</v>
      </c>
      <c r="AU382" s="17" t="s">
        <v>88</v>
      </c>
    </row>
    <row r="383" spans="2:65" s="12" customFormat="1" ht="11.25" x14ac:dyDescent="0.2">
      <c r="B383" s="145"/>
      <c r="D383" s="146" t="s">
        <v>163</v>
      </c>
      <c r="E383" s="147" t="s">
        <v>19</v>
      </c>
      <c r="F383" s="148" t="s">
        <v>422</v>
      </c>
      <c r="H383" s="147" t="s">
        <v>19</v>
      </c>
      <c r="I383" s="149"/>
      <c r="L383" s="145"/>
      <c r="M383" s="150"/>
      <c r="U383" s="324"/>
      <c r="V383" s="1" t="str">
        <f t="shared" si="4"/>
        <v/>
      </c>
      <c r="AT383" s="147" t="s">
        <v>163</v>
      </c>
      <c r="AU383" s="147" t="s">
        <v>88</v>
      </c>
      <c r="AV383" s="12" t="s">
        <v>82</v>
      </c>
      <c r="AW383" s="12" t="s">
        <v>36</v>
      </c>
      <c r="AX383" s="12" t="s">
        <v>75</v>
      </c>
      <c r="AY383" s="147" t="s">
        <v>151</v>
      </c>
    </row>
    <row r="384" spans="2:65" s="13" customFormat="1" ht="11.25" x14ac:dyDescent="0.2">
      <c r="B384" s="151"/>
      <c r="D384" s="146" t="s">
        <v>163</v>
      </c>
      <c r="E384" s="152" t="s">
        <v>19</v>
      </c>
      <c r="F384" s="153" t="s">
        <v>577</v>
      </c>
      <c r="H384" s="154">
        <v>3.61</v>
      </c>
      <c r="I384" s="155"/>
      <c r="L384" s="151"/>
      <c r="M384" s="156"/>
      <c r="U384" s="325"/>
      <c r="V384" s="1" t="str">
        <f t="shared" si="4"/>
        <v/>
      </c>
      <c r="AT384" s="152" t="s">
        <v>163</v>
      </c>
      <c r="AU384" s="152" t="s">
        <v>88</v>
      </c>
      <c r="AV384" s="13" t="s">
        <v>88</v>
      </c>
      <c r="AW384" s="13" t="s">
        <v>36</v>
      </c>
      <c r="AX384" s="13" t="s">
        <v>75</v>
      </c>
      <c r="AY384" s="152" t="s">
        <v>151</v>
      </c>
    </row>
    <row r="385" spans="2:65" s="14" customFormat="1" ht="11.25" x14ac:dyDescent="0.2">
      <c r="B385" s="157"/>
      <c r="D385" s="146" t="s">
        <v>163</v>
      </c>
      <c r="E385" s="158" t="s">
        <v>19</v>
      </c>
      <c r="F385" s="159" t="s">
        <v>166</v>
      </c>
      <c r="H385" s="160">
        <v>3.61</v>
      </c>
      <c r="I385" s="161"/>
      <c r="L385" s="157"/>
      <c r="M385" s="162"/>
      <c r="U385" s="326"/>
      <c r="V385" s="1" t="str">
        <f t="shared" si="4"/>
        <v/>
      </c>
      <c r="AT385" s="158" t="s">
        <v>163</v>
      </c>
      <c r="AU385" s="158" t="s">
        <v>88</v>
      </c>
      <c r="AV385" s="14" t="s">
        <v>159</v>
      </c>
      <c r="AW385" s="14" t="s">
        <v>36</v>
      </c>
      <c r="AX385" s="14" t="s">
        <v>82</v>
      </c>
      <c r="AY385" s="158" t="s">
        <v>151</v>
      </c>
    </row>
    <row r="386" spans="2:65" s="1" customFormat="1" ht="24.2" customHeight="1" x14ac:dyDescent="0.2">
      <c r="B386" s="32"/>
      <c r="C386" s="128" t="s">
        <v>578</v>
      </c>
      <c r="D386" s="128" t="s">
        <v>154</v>
      </c>
      <c r="E386" s="129" t="s">
        <v>579</v>
      </c>
      <c r="F386" s="130" t="s">
        <v>580</v>
      </c>
      <c r="G386" s="131" t="s">
        <v>157</v>
      </c>
      <c r="H386" s="132">
        <v>2</v>
      </c>
      <c r="I386" s="133"/>
      <c r="J386" s="134">
        <f>ROUND(I386*H386,2)</f>
        <v>0</v>
      </c>
      <c r="K386" s="130" t="s">
        <v>158</v>
      </c>
      <c r="L386" s="32"/>
      <c r="M386" s="135" t="s">
        <v>19</v>
      </c>
      <c r="N386" s="136" t="s">
        <v>47</v>
      </c>
      <c r="P386" s="137">
        <f>O386*H386</f>
        <v>0</v>
      </c>
      <c r="Q386" s="137">
        <v>3.0000000000000001E-5</v>
      </c>
      <c r="R386" s="137">
        <f>Q386*H386</f>
        <v>6.0000000000000002E-5</v>
      </c>
      <c r="S386" s="137">
        <v>0</v>
      </c>
      <c r="T386" s="137">
        <f>S386*H386</f>
        <v>0</v>
      </c>
      <c r="U386" s="322" t="s">
        <v>175</v>
      </c>
      <c r="V386" s="1">
        <f t="shared" si="4"/>
        <v>0</v>
      </c>
      <c r="AR386" s="139" t="s">
        <v>230</v>
      </c>
      <c r="AT386" s="139" t="s">
        <v>154</v>
      </c>
      <c r="AU386" s="139" t="s">
        <v>88</v>
      </c>
      <c r="AY386" s="17" t="s">
        <v>151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7" t="s">
        <v>88</v>
      </c>
      <c r="BK386" s="140">
        <f>ROUND(I386*H386,2)</f>
        <v>0</v>
      </c>
      <c r="BL386" s="17" t="s">
        <v>230</v>
      </c>
      <c r="BM386" s="139" t="s">
        <v>581</v>
      </c>
    </row>
    <row r="387" spans="2:65" s="1" customFormat="1" ht="11.25" x14ac:dyDescent="0.2">
      <c r="B387" s="32"/>
      <c r="D387" s="141" t="s">
        <v>161</v>
      </c>
      <c r="F387" s="142" t="s">
        <v>582</v>
      </c>
      <c r="I387" s="143"/>
      <c r="L387" s="32"/>
      <c r="M387" s="144"/>
      <c r="U387" s="323"/>
      <c r="V387" s="1" t="str">
        <f t="shared" si="4"/>
        <v/>
      </c>
      <c r="AT387" s="17" t="s">
        <v>161</v>
      </c>
      <c r="AU387" s="17" t="s">
        <v>88</v>
      </c>
    </row>
    <row r="388" spans="2:65" s="12" customFormat="1" ht="11.25" x14ac:dyDescent="0.2">
      <c r="B388" s="145"/>
      <c r="D388" s="146" t="s">
        <v>163</v>
      </c>
      <c r="E388" s="147" t="s">
        <v>19</v>
      </c>
      <c r="F388" s="148" t="s">
        <v>583</v>
      </c>
      <c r="H388" s="147" t="s">
        <v>19</v>
      </c>
      <c r="I388" s="149"/>
      <c r="L388" s="145"/>
      <c r="M388" s="150"/>
      <c r="U388" s="324"/>
      <c r="V388" s="1" t="str">
        <f t="shared" si="4"/>
        <v/>
      </c>
      <c r="AT388" s="147" t="s">
        <v>163</v>
      </c>
      <c r="AU388" s="147" t="s">
        <v>88</v>
      </c>
      <c r="AV388" s="12" t="s">
        <v>82</v>
      </c>
      <c r="AW388" s="12" t="s">
        <v>36</v>
      </c>
      <c r="AX388" s="12" t="s">
        <v>75</v>
      </c>
      <c r="AY388" s="147" t="s">
        <v>151</v>
      </c>
    </row>
    <row r="389" spans="2:65" s="13" customFormat="1" ht="11.25" x14ac:dyDescent="0.2">
      <c r="B389" s="151"/>
      <c r="D389" s="146" t="s">
        <v>163</v>
      </c>
      <c r="E389" s="152" t="s">
        <v>19</v>
      </c>
      <c r="F389" s="153" t="s">
        <v>584</v>
      </c>
      <c r="H389" s="154">
        <v>2</v>
      </c>
      <c r="I389" s="155"/>
      <c r="L389" s="151"/>
      <c r="M389" s="156"/>
      <c r="U389" s="325"/>
      <c r="V389" s="1" t="str">
        <f t="shared" si="4"/>
        <v/>
      </c>
      <c r="AT389" s="152" t="s">
        <v>163</v>
      </c>
      <c r="AU389" s="152" t="s">
        <v>88</v>
      </c>
      <c r="AV389" s="13" t="s">
        <v>88</v>
      </c>
      <c r="AW389" s="13" t="s">
        <v>36</v>
      </c>
      <c r="AX389" s="13" t="s">
        <v>75</v>
      </c>
      <c r="AY389" s="152" t="s">
        <v>151</v>
      </c>
    </row>
    <row r="390" spans="2:65" s="14" customFormat="1" ht="11.25" x14ac:dyDescent="0.2">
      <c r="B390" s="157"/>
      <c r="D390" s="146" t="s">
        <v>163</v>
      </c>
      <c r="E390" s="158" t="s">
        <v>19</v>
      </c>
      <c r="F390" s="159" t="s">
        <v>166</v>
      </c>
      <c r="H390" s="160">
        <v>2</v>
      </c>
      <c r="I390" s="161"/>
      <c r="L390" s="157"/>
      <c r="M390" s="162"/>
      <c r="U390" s="326"/>
      <c r="V390" s="1" t="str">
        <f t="shared" si="4"/>
        <v/>
      </c>
      <c r="AT390" s="158" t="s">
        <v>163</v>
      </c>
      <c r="AU390" s="158" t="s">
        <v>88</v>
      </c>
      <c r="AV390" s="14" t="s">
        <v>159</v>
      </c>
      <c r="AW390" s="14" t="s">
        <v>36</v>
      </c>
      <c r="AX390" s="14" t="s">
        <v>82</v>
      </c>
      <c r="AY390" s="158" t="s">
        <v>151</v>
      </c>
    </row>
    <row r="391" spans="2:65" s="1" customFormat="1" ht="16.5" customHeight="1" x14ac:dyDescent="0.2">
      <c r="B391" s="32"/>
      <c r="C391" s="164" t="s">
        <v>585</v>
      </c>
      <c r="D391" s="164" t="s">
        <v>322</v>
      </c>
      <c r="E391" s="165" t="s">
        <v>586</v>
      </c>
      <c r="F391" s="166" t="s">
        <v>587</v>
      </c>
      <c r="G391" s="167" t="s">
        <v>157</v>
      </c>
      <c r="H391" s="168">
        <v>2</v>
      </c>
      <c r="I391" s="169"/>
      <c r="J391" s="170">
        <f>ROUND(I391*H391,2)</f>
        <v>0</v>
      </c>
      <c r="K391" s="166" t="s">
        <v>158</v>
      </c>
      <c r="L391" s="171"/>
      <c r="M391" s="172" t="s">
        <v>19</v>
      </c>
      <c r="N391" s="173" t="s">
        <v>47</v>
      </c>
      <c r="P391" s="137">
        <f>O391*H391</f>
        <v>0</v>
      </c>
      <c r="Q391" s="137">
        <v>4.1999999999999997E-3</v>
      </c>
      <c r="R391" s="137">
        <f>Q391*H391</f>
        <v>8.3999999999999995E-3</v>
      </c>
      <c r="S391" s="137">
        <v>0</v>
      </c>
      <c r="T391" s="137">
        <f>S391*H391</f>
        <v>0</v>
      </c>
      <c r="U391" s="322" t="s">
        <v>175</v>
      </c>
      <c r="V391" s="1">
        <f t="shared" si="4"/>
        <v>0</v>
      </c>
      <c r="AR391" s="139" t="s">
        <v>362</v>
      </c>
      <c r="AT391" s="139" t="s">
        <v>322</v>
      </c>
      <c r="AU391" s="139" t="s">
        <v>88</v>
      </c>
      <c r="AY391" s="17" t="s">
        <v>151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7" t="s">
        <v>88</v>
      </c>
      <c r="BK391" s="140">
        <f>ROUND(I391*H391,2)</f>
        <v>0</v>
      </c>
      <c r="BL391" s="17" t="s">
        <v>230</v>
      </c>
      <c r="BM391" s="139" t="s">
        <v>588</v>
      </c>
    </row>
    <row r="392" spans="2:65" s="1" customFormat="1" ht="19.5" x14ac:dyDescent="0.2">
      <c r="B392" s="32"/>
      <c r="D392" s="146" t="s">
        <v>233</v>
      </c>
      <c r="F392" s="163" t="s">
        <v>589</v>
      </c>
      <c r="I392" s="143"/>
      <c r="L392" s="32"/>
      <c r="M392" s="144"/>
      <c r="U392" s="323"/>
      <c r="V392" s="1" t="str">
        <f t="shared" si="4"/>
        <v/>
      </c>
      <c r="AT392" s="17" t="s">
        <v>233</v>
      </c>
      <c r="AU392" s="17" t="s">
        <v>88</v>
      </c>
    </row>
    <row r="393" spans="2:65" s="1" customFormat="1" ht="37.9" customHeight="1" x14ac:dyDescent="0.2">
      <c r="B393" s="32"/>
      <c r="C393" s="128" t="s">
        <v>590</v>
      </c>
      <c r="D393" s="128" t="s">
        <v>154</v>
      </c>
      <c r="E393" s="129" t="s">
        <v>591</v>
      </c>
      <c r="F393" s="130" t="s">
        <v>592</v>
      </c>
      <c r="G393" s="131" t="s">
        <v>593</v>
      </c>
      <c r="H393" s="174"/>
      <c r="I393" s="133"/>
      <c r="J393" s="134">
        <f>ROUND(I393*H393,2)</f>
        <v>0</v>
      </c>
      <c r="K393" s="130" t="s">
        <v>158</v>
      </c>
      <c r="L393" s="32"/>
      <c r="M393" s="135" t="s">
        <v>19</v>
      </c>
      <c r="N393" s="136" t="s">
        <v>47</v>
      </c>
      <c r="P393" s="137">
        <f>O393*H393</f>
        <v>0</v>
      </c>
      <c r="Q393" s="137">
        <v>0</v>
      </c>
      <c r="R393" s="137">
        <f>Q393*H393</f>
        <v>0</v>
      </c>
      <c r="S393" s="137">
        <v>0</v>
      </c>
      <c r="T393" s="137">
        <f>S393*H393</f>
        <v>0</v>
      </c>
      <c r="U393" s="322" t="s">
        <v>175</v>
      </c>
      <c r="V393" s="1">
        <f t="shared" si="4"/>
        <v>0</v>
      </c>
      <c r="AR393" s="139" t="s">
        <v>230</v>
      </c>
      <c r="AT393" s="139" t="s">
        <v>154</v>
      </c>
      <c r="AU393" s="139" t="s">
        <v>88</v>
      </c>
      <c r="AY393" s="17" t="s">
        <v>151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7" t="s">
        <v>88</v>
      </c>
      <c r="BK393" s="140">
        <f>ROUND(I393*H393,2)</f>
        <v>0</v>
      </c>
      <c r="BL393" s="17" t="s">
        <v>230</v>
      </c>
      <c r="BM393" s="139" t="s">
        <v>594</v>
      </c>
    </row>
    <row r="394" spans="2:65" s="1" customFormat="1" ht="11.25" x14ac:dyDescent="0.2">
      <c r="B394" s="32"/>
      <c r="D394" s="141" t="s">
        <v>161</v>
      </c>
      <c r="F394" s="142" t="s">
        <v>595</v>
      </c>
      <c r="I394" s="143"/>
      <c r="L394" s="32"/>
      <c r="M394" s="144"/>
      <c r="U394" s="323"/>
      <c r="V394" s="1" t="str">
        <f t="shared" si="4"/>
        <v/>
      </c>
      <c r="AT394" s="17" t="s">
        <v>161</v>
      </c>
      <c r="AU394" s="17" t="s">
        <v>88</v>
      </c>
    </row>
    <row r="395" spans="2:65" s="11" customFormat="1" ht="22.9" customHeight="1" x14ac:dyDescent="0.2">
      <c r="B395" s="116"/>
      <c r="D395" s="117" t="s">
        <v>74</v>
      </c>
      <c r="E395" s="126" t="s">
        <v>596</v>
      </c>
      <c r="F395" s="126" t="s">
        <v>597</v>
      </c>
      <c r="I395" s="119"/>
      <c r="J395" s="127">
        <f>BK395</f>
        <v>0</v>
      </c>
      <c r="L395" s="116"/>
      <c r="M395" s="121"/>
      <c r="P395" s="122">
        <f>SUM(P396:P424)</f>
        <v>0</v>
      </c>
      <c r="R395" s="122">
        <f>SUM(R396:R424)</f>
        <v>0</v>
      </c>
      <c r="T395" s="122">
        <f>SUM(T396:T424)</f>
        <v>2E-3</v>
      </c>
      <c r="U395" s="321"/>
      <c r="V395" s="1" t="str">
        <f t="shared" si="4"/>
        <v/>
      </c>
      <c r="AR395" s="117" t="s">
        <v>88</v>
      </c>
      <c r="AT395" s="124" t="s">
        <v>74</v>
      </c>
      <c r="AU395" s="124" t="s">
        <v>82</v>
      </c>
      <c r="AY395" s="117" t="s">
        <v>151</v>
      </c>
      <c r="BK395" s="125">
        <f>SUM(BK396:BK424)</f>
        <v>0</v>
      </c>
    </row>
    <row r="396" spans="2:65" s="1" customFormat="1" ht="16.5" customHeight="1" x14ac:dyDescent="0.2">
      <c r="B396" s="32"/>
      <c r="C396" s="128" t="s">
        <v>598</v>
      </c>
      <c r="D396" s="128" t="s">
        <v>154</v>
      </c>
      <c r="E396" s="129" t="s">
        <v>599</v>
      </c>
      <c r="F396" s="130" t="s">
        <v>600</v>
      </c>
      <c r="G396" s="131" t="s">
        <v>157</v>
      </c>
      <c r="H396" s="132">
        <v>2</v>
      </c>
      <c r="I396" s="133"/>
      <c r="J396" s="134">
        <f>ROUND(I396*H396,2)</f>
        <v>0</v>
      </c>
      <c r="K396" s="130" t="s">
        <v>158</v>
      </c>
      <c r="L396" s="32"/>
      <c r="M396" s="135" t="s">
        <v>19</v>
      </c>
      <c r="N396" s="136" t="s">
        <v>47</v>
      </c>
      <c r="P396" s="137">
        <f>O396*H396</f>
        <v>0</v>
      </c>
      <c r="Q396" s="137">
        <v>0</v>
      </c>
      <c r="R396" s="137">
        <f>Q396*H396</f>
        <v>0</v>
      </c>
      <c r="S396" s="137">
        <v>1E-3</v>
      </c>
      <c r="T396" s="137">
        <f>S396*H396</f>
        <v>2E-3</v>
      </c>
      <c r="U396" s="322" t="s">
        <v>19</v>
      </c>
      <c r="V396" s="1" t="str">
        <f t="shared" si="4"/>
        <v/>
      </c>
      <c r="AR396" s="139" t="s">
        <v>230</v>
      </c>
      <c r="AT396" s="139" t="s">
        <v>154</v>
      </c>
      <c r="AU396" s="139" t="s">
        <v>88</v>
      </c>
      <c r="AY396" s="17" t="s">
        <v>151</v>
      </c>
      <c r="BE396" s="140">
        <f>IF(N396="základní",J396,0)</f>
        <v>0</v>
      </c>
      <c r="BF396" s="140">
        <f>IF(N396="snížená",J396,0)</f>
        <v>0</v>
      </c>
      <c r="BG396" s="140">
        <f>IF(N396="zákl. přenesená",J396,0)</f>
        <v>0</v>
      </c>
      <c r="BH396" s="140">
        <f>IF(N396="sníž. přenesená",J396,0)</f>
        <v>0</v>
      </c>
      <c r="BI396" s="140">
        <f>IF(N396="nulová",J396,0)</f>
        <v>0</v>
      </c>
      <c r="BJ396" s="17" t="s">
        <v>88</v>
      </c>
      <c r="BK396" s="140">
        <f>ROUND(I396*H396,2)</f>
        <v>0</v>
      </c>
      <c r="BL396" s="17" t="s">
        <v>230</v>
      </c>
      <c r="BM396" s="139" t="s">
        <v>601</v>
      </c>
    </row>
    <row r="397" spans="2:65" s="1" customFormat="1" ht="11.25" x14ac:dyDescent="0.2">
      <c r="B397" s="32"/>
      <c r="D397" s="141" t="s">
        <v>161</v>
      </c>
      <c r="F397" s="142" t="s">
        <v>602</v>
      </c>
      <c r="I397" s="143"/>
      <c r="L397" s="32"/>
      <c r="M397" s="144"/>
      <c r="U397" s="323"/>
      <c r="V397" s="1" t="str">
        <f t="shared" si="4"/>
        <v/>
      </c>
      <c r="AT397" s="17" t="s">
        <v>161</v>
      </c>
      <c r="AU397" s="17" t="s">
        <v>88</v>
      </c>
    </row>
    <row r="398" spans="2:65" s="1" customFormat="1" ht="24.2" customHeight="1" x14ac:dyDescent="0.2">
      <c r="B398" s="32"/>
      <c r="C398" s="128" t="s">
        <v>603</v>
      </c>
      <c r="D398" s="128" t="s">
        <v>154</v>
      </c>
      <c r="E398" s="129" t="s">
        <v>604</v>
      </c>
      <c r="F398" s="130" t="s">
        <v>605</v>
      </c>
      <c r="G398" s="131" t="s">
        <v>157</v>
      </c>
      <c r="H398" s="132">
        <v>2</v>
      </c>
      <c r="I398" s="133"/>
      <c r="J398" s="134">
        <f>ROUND(I398*H398,2)</f>
        <v>0</v>
      </c>
      <c r="K398" s="130" t="s">
        <v>19</v>
      </c>
      <c r="L398" s="32"/>
      <c r="M398" s="135" t="s">
        <v>19</v>
      </c>
      <c r="N398" s="136" t="s">
        <v>47</v>
      </c>
      <c r="P398" s="137">
        <f>O398*H398</f>
        <v>0</v>
      </c>
      <c r="Q398" s="137">
        <v>0</v>
      </c>
      <c r="R398" s="137">
        <f>Q398*H398</f>
        <v>0</v>
      </c>
      <c r="S398" s="137">
        <v>0</v>
      </c>
      <c r="T398" s="137">
        <f>S398*H398</f>
        <v>0</v>
      </c>
      <c r="U398" s="322" t="s">
        <v>175</v>
      </c>
      <c r="V398" s="1">
        <f t="shared" si="4"/>
        <v>0</v>
      </c>
      <c r="AR398" s="139" t="s">
        <v>230</v>
      </c>
      <c r="AT398" s="139" t="s">
        <v>154</v>
      </c>
      <c r="AU398" s="139" t="s">
        <v>88</v>
      </c>
      <c r="AY398" s="17" t="s">
        <v>151</v>
      </c>
      <c r="BE398" s="140">
        <f>IF(N398="základní",J398,0)</f>
        <v>0</v>
      </c>
      <c r="BF398" s="140">
        <f>IF(N398="snížená",J398,0)</f>
        <v>0</v>
      </c>
      <c r="BG398" s="140">
        <f>IF(N398="zákl. přenesená",J398,0)</f>
        <v>0</v>
      </c>
      <c r="BH398" s="140">
        <f>IF(N398="sníž. přenesená",J398,0)</f>
        <v>0</v>
      </c>
      <c r="BI398" s="140">
        <f>IF(N398="nulová",J398,0)</f>
        <v>0</v>
      </c>
      <c r="BJ398" s="17" t="s">
        <v>88</v>
      </c>
      <c r="BK398" s="140">
        <f>ROUND(I398*H398,2)</f>
        <v>0</v>
      </c>
      <c r="BL398" s="17" t="s">
        <v>230</v>
      </c>
      <c r="BM398" s="139" t="s">
        <v>606</v>
      </c>
    </row>
    <row r="399" spans="2:65" s="12" customFormat="1" ht="11.25" x14ac:dyDescent="0.2">
      <c r="B399" s="145"/>
      <c r="D399" s="146" t="s">
        <v>163</v>
      </c>
      <c r="E399" s="147" t="s">
        <v>19</v>
      </c>
      <c r="F399" s="148" t="s">
        <v>607</v>
      </c>
      <c r="H399" s="147" t="s">
        <v>19</v>
      </c>
      <c r="I399" s="149"/>
      <c r="L399" s="145"/>
      <c r="M399" s="150"/>
      <c r="U399" s="324"/>
      <c r="V399" s="1" t="str">
        <f t="shared" si="4"/>
        <v/>
      </c>
      <c r="AT399" s="147" t="s">
        <v>163</v>
      </c>
      <c r="AU399" s="147" t="s">
        <v>88</v>
      </c>
      <c r="AV399" s="12" t="s">
        <v>82</v>
      </c>
      <c r="AW399" s="12" t="s">
        <v>36</v>
      </c>
      <c r="AX399" s="12" t="s">
        <v>75</v>
      </c>
      <c r="AY399" s="147" t="s">
        <v>151</v>
      </c>
    </row>
    <row r="400" spans="2:65" s="13" customFormat="1" ht="11.25" x14ac:dyDescent="0.2">
      <c r="B400" s="151"/>
      <c r="D400" s="146" t="s">
        <v>163</v>
      </c>
      <c r="E400" s="152" t="s">
        <v>19</v>
      </c>
      <c r="F400" s="153" t="s">
        <v>608</v>
      </c>
      <c r="H400" s="154">
        <v>2</v>
      </c>
      <c r="I400" s="155"/>
      <c r="L400" s="151"/>
      <c r="M400" s="156"/>
      <c r="U400" s="325"/>
      <c r="V400" s="1" t="str">
        <f t="shared" si="4"/>
        <v/>
      </c>
      <c r="AT400" s="152" t="s">
        <v>163</v>
      </c>
      <c r="AU400" s="152" t="s">
        <v>88</v>
      </c>
      <c r="AV400" s="13" t="s">
        <v>88</v>
      </c>
      <c r="AW400" s="13" t="s">
        <v>36</v>
      </c>
      <c r="AX400" s="13" t="s">
        <v>75</v>
      </c>
      <c r="AY400" s="152" t="s">
        <v>151</v>
      </c>
    </row>
    <row r="401" spans="2:65" s="14" customFormat="1" ht="11.25" x14ac:dyDescent="0.2">
      <c r="B401" s="157"/>
      <c r="D401" s="146" t="s">
        <v>163</v>
      </c>
      <c r="E401" s="158" t="s">
        <v>19</v>
      </c>
      <c r="F401" s="159" t="s">
        <v>166</v>
      </c>
      <c r="H401" s="160">
        <v>2</v>
      </c>
      <c r="I401" s="161"/>
      <c r="L401" s="157"/>
      <c r="M401" s="162"/>
      <c r="U401" s="326"/>
      <c r="V401" s="1" t="str">
        <f t="shared" si="4"/>
        <v/>
      </c>
      <c r="AT401" s="158" t="s">
        <v>163</v>
      </c>
      <c r="AU401" s="158" t="s">
        <v>88</v>
      </c>
      <c r="AV401" s="14" t="s">
        <v>159</v>
      </c>
      <c r="AW401" s="14" t="s">
        <v>36</v>
      </c>
      <c r="AX401" s="14" t="s">
        <v>82</v>
      </c>
      <c r="AY401" s="158" t="s">
        <v>151</v>
      </c>
    </row>
    <row r="402" spans="2:65" s="1" customFormat="1" ht="24.2" customHeight="1" x14ac:dyDescent="0.2">
      <c r="B402" s="32"/>
      <c r="C402" s="128" t="s">
        <v>609</v>
      </c>
      <c r="D402" s="128" t="s">
        <v>154</v>
      </c>
      <c r="E402" s="129" t="s">
        <v>610</v>
      </c>
      <c r="F402" s="130" t="s">
        <v>611</v>
      </c>
      <c r="G402" s="131" t="s">
        <v>157</v>
      </c>
      <c r="H402" s="132">
        <v>1</v>
      </c>
      <c r="I402" s="133"/>
      <c r="J402" s="134">
        <f>ROUND(I402*H402,2)</f>
        <v>0</v>
      </c>
      <c r="K402" s="130" t="s">
        <v>19</v>
      </c>
      <c r="L402" s="32"/>
      <c r="M402" s="135" t="s">
        <v>19</v>
      </c>
      <c r="N402" s="136" t="s">
        <v>47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7">
        <f>S402*H402</f>
        <v>0</v>
      </c>
      <c r="U402" s="322" t="s">
        <v>19</v>
      </c>
      <c r="V402" s="1" t="str">
        <f t="shared" si="4"/>
        <v/>
      </c>
      <c r="AR402" s="139" t="s">
        <v>230</v>
      </c>
      <c r="AT402" s="139" t="s">
        <v>154</v>
      </c>
      <c r="AU402" s="139" t="s">
        <v>88</v>
      </c>
      <c r="AY402" s="17" t="s">
        <v>151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7" t="s">
        <v>88</v>
      </c>
      <c r="BK402" s="140">
        <f>ROUND(I402*H402,2)</f>
        <v>0</v>
      </c>
      <c r="BL402" s="17" t="s">
        <v>230</v>
      </c>
      <c r="BM402" s="139" t="s">
        <v>612</v>
      </c>
    </row>
    <row r="403" spans="2:65" s="12" customFormat="1" ht="11.25" x14ac:dyDescent="0.2">
      <c r="B403" s="145"/>
      <c r="D403" s="146" t="s">
        <v>163</v>
      </c>
      <c r="E403" s="147" t="s">
        <v>19</v>
      </c>
      <c r="F403" s="148" t="s">
        <v>607</v>
      </c>
      <c r="H403" s="147" t="s">
        <v>19</v>
      </c>
      <c r="I403" s="149"/>
      <c r="L403" s="145"/>
      <c r="M403" s="150"/>
      <c r="U403" s="324"/>
      <c r="V403" s="1" t="str">
        <f t="shared" si="4"/>
        <v/>
      </c>
      <c r="AT403" s="147" t="s">
        <v>163</v>
      </c>
      <c r="AU403" s="147" t="s">
        <v>88</v>
      </c>
      <c r="AV403" s="12" t="s">
        <v>82</v>
      </c>
      <c r="AW403" s="12" t="s">
        <v>36</v>
      </c>
      <c r="AX403" s="12" t="s">
        <v>75</v>
      </c>
      <c r="AY403" s="147" t="s">
        <v>151</v>
      </c>
    </row>
    <row r="404" spans="2:65" s="13" customFormat="1" ht="11.25" x14ac:dyDescent="0.2">
      <c r="B404" s="151"/>
      <c r="D404" s="146" t="s">
        <v>163</v>
      </c>
      <c r="E404" s="152" t="s">
        <v>19</v>
      </c>
      <c r="F404" s="153" t="s">
        <v>613</v>
      </c>
      <c r="H404" s="154">
        <v>1</v>
      </c>
      <c r="I404" s="155"/>
      <c r="L404" s="151"/>
      <c r="M404" s="156"/>
      <c r="U404" s="325"/>
      <c r="V404" s="1" t="str">
        <f t="shared" si="4"/>
        <v/>
      </c>
      <c r="AT404" s="152" t="s">
        <v>163</v>
      </c>
      <c r="AU404" s="152" t="s">
        <v>88</v>
      </c>
      <c r="AV404" s="13" t="s">
        <v>88</v>
      </c>
      <c r="AW404" s="13" t="s">
        <v>36</v>
      </c>
      <c r="AX404" s="13" t="s">
        <v>75</v>
      </c>
      <c r="AY404" s="152" t="s">
        <v>151</v>
      </c>
    </row>
    <row r="405" spans="2:65" s="14" customFormat="1" ht="11.25" x14ac:dyDescent="0.2">
      <c r="B405" s="157"/>
      <c r="D405" s="146" t="s">
        <v>163</v>
      </c>
      <c r="E405" s="158" t="s">
        <v>19</v>
      </c>
      <c r="F405" s="159" t="s">
        <v>166</v>
      </c>
      <c r="H405" s="160">
        <v>1</v>
      </c>
      <c r="I405" s="161"/>
      <c r="L405" s="157"/>
      <c r="M405" s="162"/>
      <c r="U405" s="326"/>
      <c r="V405" s="1" t="str">
        <f t="shared" si="4"/>
        <v/>
      </c>
      <c r="AT405" s="158" t="s">
        <v>163</v>
      </c>
      <c r="AU405" s="158" t="s">
        <v>88</v>
      </c>
      <c r="AV405" s="14" t="s">
        <v>159</v>
      </c>
      <c r="AW405" s="14" t="s">
        <v>36</v>
      </c>
      <c r="AX405" s="14" t="s">
        <v>82</v>
      </c>
      <c r="AY405" s="158" t="s">
        <v>151</v>
      </c>
    </row>
    <row r="406" spans="2:65" s="1" customFormat="1" ht="24.2" customHeight="1" x14ac:dyDescent="0.2">
      <c r="B406" s="32"/>
      <c r="C406" s="128" t="s">
        <v>614</v>
      </c>
      <c r="D406" s="128" t="s">
        <v>154</v>
      </c>
      <c r="E406" s="129" t="s">
        <v>615</v>
      </c>
      <c r="F406" s="130" t="s">
        <v>616</v>
      </c>
      <c r="G406" s="131" t="s">
        <v>157</v>
      </c>
      <c r="H406" s="132">
        <v>1</v>
      </c>
      <c r="I406" s="133"/>
      <c r="J406" s="134">
        <f>ROUND(I406*H406,2)</f>
        <v>0</v>
      </c>
      <c r="K406" s="130" t="s">
        <v>19</v>
      </c>
      <c r="L406" s="32"/>
      <c r="M406" s="135" t="s">
        <v>19</v>
      </c>
      <c r="N406" s="136" t="s">
        <v>47</v>
      </c>
      <c r="P406" s="137">
        <f>O406*H406</f>
        <v>0</v>
      </c>
      <c r="Q406" s="137">
        <v>0</v>
      </c>
      <c r="R406" s="137">
        <f>Q406*H406</f>
        <v>0</v>
      </c>
      <c r="S406" s="137">
        <v>0</v>
      </c>
      <c r="T406" s="137">
        <f>S406*H406</f>
        <v>0</v>
      </c>
      <c r="U406" s="322" t="s">
        <v>19</v>
      </c>
      <c r="V406" s="1" t="str">
        <f t="shared" si="4"/>
        <v/>
      </c>
      <c r="AR406" s="139" t="s">
        <v>230</v>
      </c>
      <c r="AT406" s="139" t="s">
        <v>154</v>
      </c>
      <c r="AU406" s="139" t="s">
        <v>88</v>
      </c>
      <c r="AY406" s="17" t="s">
        <v>151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7" t="s">
        <v>88</v>
      </c>
      <c r="BK406" s="140">
        <f>ROUND(I406*H406,2)</f>
        <v>0</v>
      </c>
      <c r="BL406" s="17" t="s">
        <v>230</v>
      </c>
      <c r="BM406" s="139" t="s">
        <v>617</v>
      </c>
    </row>
    <row r="407" spans="2:65" s="12" customFormat="1" ht="11.25" x14ac:dyDescent="0.2">
      <c r="B407" s="145"/>
      <c r="D407" s="146" t="s">
        <v>163</v>
      </c>
      <c r="E407" s="147" t="s">
        <v>19</v>
      </c>
      <c r="F407" s="148" t="s">
        <v>607</v>
      </c>
      <c r="H407" s="147" t="s">
        <v>19</v>
      </c>
      <c r="I407" s="149"/>
      <c r="L407" s="145"/>
      <c r="M407" s="150"/>
      <c r="U407" s="324"/>
      <c r="V407" s="1" t="str">
        <f t="shared" si="4"/>
        <v/>
      </c>
      <c r="AT407" s="147" t="s">
        <v>163</v>
      </c>
      <c r="AU407" s="147" t="s">
        <v>88</v>
      </c>
      <c r="AV407" s="12" t="s">
        <v>82</v>
      </c>
      <c r="AW407" s="12" t="s">
        <v>36</v>
      </c>
      <c r="AX407" s="12" t="s">
        <v>75</v>
      </c>
      <c r="AY407" s="147" t="s">
        <v>151</v>
      </c>
    </row>
    <row r="408" spans="2:65" s="13" customFormat="1" ht="11.25" x14ac:dyDescent="0.2">
      <c r="B408" s="151"/>
      <c r="D408" s="146" t="s">
        <v>163</v>
      </c>
      <c r="E408" s="152" t="s">
        <v>19</v>
      </c>
      <c r="F408" s="153" t="s">
        <v>618</v>
      </c>
      <c r="H408" s="154">
        <v>1</v>
      </c>
      <c r="I408" s="155"/>
      <c r="L408" s="151"/>
      <c r="M408" s="156"/>
      <c r="U408" s="325"/>
      <c r="V408" s="1" t="str">
        <f t="shared" si="4"/>
        <v/>
      </c>
      <c r="AT408" s="152" t="s">
        <v>163</v>
      </c>
      <c r="AU408" s="152" t="s">
        <v>88</v>
      </c>
      <c r="AV408" s="13" t="s">
        <v>88</v>
      </c>
      <c r="AW408" s="13" t="s">
        <v>36</v>
      </c>
      <c r="AX408" s="13" t="s">
        <v>75</v>
      </c>
      <c r="AY408" s="152" t="s">
        <v>151</v>
      </c>
    </row>
    <row r="409" spans="2:65" s="14" customFormat="1" ht="11.25" x14ac:dyDescent="0.2">
      <c r="B409" s="157"/>
      <c r="D409" s="146" t="s">
        <v>163</v>
      </c>
      <c r="E409" s="158" t="s">
        <v>19</v>
      </c>
      <c r="F409" s="159" t="s">
        <v>166</v>
      </c>
      <c r="H409" s="160">
        <v>1</v>
      </c>
      <c r="I409" s="161"/>
      <c r="L409" s="157"/>
      <c r="M409" s="162"/>
      <c r="U409" s="326"/>
      <c r="V409" s="1" t="str">
        <f t="shared" si="4"/>
        <v/>
      </c>
      <c r="AT409" s="158" t="s">
        <v>163</v>
      </c>
      <c r="AU409" s="158" t="s">
        <v>88</v>
      </c>
      <c r="AV409" s="14" t="s">
        <v>159</v>
      </c>
      <c r="AW409" s="14" t="s">
        <v>36</v>
      </c>
      <c r="AX409" s="14" t="s">
        <v>82</v>
      </c>
      <c r="AY409" s="158" t="s">
        <v>151</v>
      </c>
    </row>
    <row r="410" spans="2:65" s="1" customFormat="1" ht="38.65" customHeight="1" x14ac:dyDescent="0.2">
      <c r="B410" s="32"/>
      <c r="C410" s="128" t="s">
        <v>619</v>
      </c>
      <c r="D410" s="128" t="s">
        <v>154</v>
      </c>
      <c r="E410" s="129" t="s">
        <v>620</v>
      </c>
      <c r="F410" s="130" t="s">
        <v>621</v>
      </c>
      <c r="G410" s="131" t="s">
        <v>157</v>
      </c>
      <c r="H410" s="132">
        <v>1</v>
      </c>
      <c r="I410" s="133"/>
      <c r="J410" s="134">
        <f>ROUND(I410*H410,2)</f>
        <v>0</v>
      </c>
      <c r="K410" s="130" t="s">
        <v>19</v>
      </c>
      <c r="L410" s="32"/>
      <c r="M410" s="135" t="s">
        <v>19</v>
      </c>
      <c r="N410" s="136" t="s">
        <v>47</v>
      </c>
      <c r="P410" s="137">
        <f>O410*H410</f>
        <v>0</v>
      </c>
      <c r="Q410" s="137">
        <v>0</v>
      </c>
      <c r="R410" s="137">
        <f>Q410*H410</f>
        <v>0</v>
      </c>
      <c r="S410" s="137">
        <v>0</v>
      </c>
      <c r="T410" s="137">
        <f>S410*H410</f>
        <v>0</v>
      </c>
      <c r="U410" s="322" t="s">
        <v>19</v>
      </c>
      <c r="V410" s="1" t="str">
        <f t="shared" si="4"/>
        <v/>
      </c>
      <c r="AR410" s="139" t="s">
        <v>230</v>
      </c>
      <c r="AT410" s="139" t="s">
        <v>154</v>
      </c>
      <c r="AU410" s="139" t="s">
        <v>88</v>
      </c>
      <c r="AY410" s="17" t="s">
        <v>151</v>
      </c>
      <c r="BE410" s="140">
        <f>IF(N410="základní",J410,0)</f>
        <v>0</v>
      </c>
      <c r="BF410" s="140">
        <f>IF(N410="snížená",J410,0)</f>
        <v>0</v>
      </c>
      <c r="BG410" s="140">
        <f>IF(N410="zákl. přenesená",J410,0)</f>
        <v>0</v>
      </c>
      <c r="BH410" s="140">
        <f>IF(N410="sníž. přenesená",J410,0)</f>
        <v>0</v>
      </c>
      <c r="BI410" s="140">
        <f>IF(N410="nulová",J410,0)</f>
        <v>0</v>
      </c>
      <c r="BJ410" s="17" t="s">
        <v>88</v>
      </c>
      <c r="BK410" s="140">
        <f>ROUND(I410*H410,2)</f>
        <v>0</v>
      </c>
      <c r="BL410" s="17" t="s">
        <v>230</v>
      </c>
      <c r="BM410" s="139" t="s">
        <v>622</v>
      </c>
    </row>
    <row r="411" spans="2:65" s="12" customFormat="1" ht="11.25" x14ac:dyDescent="0.2">
      <c r="B411" s="145"/>
      <c r="D411" s="146" t="s">
        <v>163</v>
      </c>
      <c r="E411" s="147" t="s">
        <v>19</v>
      </c>
      <c r="F411" s="148" t="s">
        <v>607</v>
      </c>
      <c r="H411" s="147" t="s">
        <v>19</v>
      </c>
      <c r="I411" s="149"/>
      <c r="L411" s="145"/>
      <c r="M411" s="150"/>
      <c r="U411" s="324"/>
      <c r="V411" s="1" t="str">
        <f t="shared" si="4"/>
        <v/>
      </c>
      <c r="AT411" s="147" t="s">
        <v>163</v>
      </c>
      <c r="AU411" s="147" t="s">
        <v>88</v>
      </c>
      <c r="AV411" s="12" t="s">
        <v>82</v>
      </c>
      <c r="AW411" s="12" t="s">
        <v>36</v>
      </c>
      <c r="AX411" s="12" t="s">
        <v>75</v>
      </c>
      <c r="AY411" s="147" t="s">
        <v>151</v>
      </c>
    </row>
    <row r="412" spans="2:65" s="13" customFormat="1" ht="11.25" x14ac:dyDescent="0.2">
      <c r="B412" s="151"/>
      <c r="D412" s="146" t="s">
        <v>163</v>
      </c>
      <c r="E412" s="152" t="s">
        <v>19</v>
      </c>
      <c r="F412" s="153" t="s">
        <v>623</v>
      </c>
      <c r="H412" s="154">
        <v>1</v>
      </c>
      <c r="I412" s="155"/>
      <c r="L412" s="151"/>
      <c r="M412" s="156"/>
      <c r="U412" s="325"/>
      <c r="V412" s="1" t="str">
        <f t="shared" si="4"/>
        <v/>
      </c>
      <c r="AT412" s="152" t="s">
        <v>163</v>
      </c>
      <c r="AU412" s="152" t="s">
        <v>88</v>
      </c>
      <c r="AV412" s="13" t="s">
        <v>88</v>
      </c>
      <c r="AW412" s="13" t="s">
        <v>36</v>
      </c>
      <c r="AX412" s="13" t="s">
        <v>75</v>
      </c>
      <c r="AY412" s="152" t="s">
        <v>151</v>
      </c>
    </row>
    <row r="413" spans="2:65" s="14" customFormat="1" ht="11.25" x14ac:dyDescent="0.2">
      <c r="B413" s="157"/>
      <c r="D413" s="146" t="s">
        <v>163</v>
      </c>
      <c r="E413" s="158" t="s">
        <v>19</v>
      </c>
      <c r="F413" s="159" t="s">
        <v>166</v>
      </c>
      <c r="H413" s="160">
        <v>1</v>
      </c>
      <c r="I413" s="161"/>
      <c r="L413" s="157"/>
      <c r="M413" s="162"/>
      <c r="U413" s="326"/>
      <c r="V413" s="1" t="str">
        <f t="shared" si="4"/>
        <v/>
      </c>
      <c r="AT413" s="158" t="s">
        <v>163</v>
      </c>
      <c r="AU413" s="158" t="s">
        <v>88</v>
      </c>
      <c r="AV413" s="14" t="s">
        <v>159</v>
      </c>
      <c r="AW413" s="14" t="s">
        <v>36</v>
      </c>
      <c r="AX413" s="14" t="s">
        <v>82</v>
      </c>
      <c r="AY413" s="158" t="s">
        <v>151</v>
      </c>
    </row>
    <row r="414" spans="2:65" s="1" customFormat="1" ht="21.75" customHeight="1" x14ac:dyDescent="0.2">
      <c r="B414" s="32"/>
      <c r="C414" s="128" t="s">
        <v>624</v>
      </c>
      <c r="D414" s="128" t="s">
        <v>154</v>
      </c>
      <c r="E414" s="129" t="s">
        <v>625</v>
      </c>
      <c r="F414" s="130" t="s">
        <v>626</v>
      </c>
      <c r="G414" s="131" t="s">
        <v>350</v>
      </c>
      <c r="H414" s="132">
        <v>1</v>
      </c>
      <c r="I414" s="133"/>
      <c r="J414" s="134">
        <f>ROUND(I414*H414,2)</f>
        <v>0</v>
      </c>
      <c r="K414" s="130" t="s">
        <v>19</v>
      </c>
      <c r="L414" s="32"/>
      <c r="M414" s="135" t="s">
        <v>19</v>
      </c>
      <c r="N414" s="136" t="s">
        <v>47</v>
      </c>
      <c r="P414" s="137">
        <f>O414*H414</f>
        <v>0</v>
      </c>
      <c r="Q414" s="137">
        <v>0</v>
      </c>
      <c r="R414" s="137">
        <f>Q414*H414</f>
        <v>0</v>
      </c>
      <c r="S414" s="137">
        <v>0</v>
      </c>
      <c r="T414" s="137">
        <f>S414*H414</f>
        <v>0</v>
      </c>
      <c r="U414" s="322" t="s">
        <v>175</v>
      </c>
      <c r="V414" s="1">
        <f t="shared" si="4"/>
        <v>0</v>
      </c>
      <c r="AR414" s="139" t="s">
        <v>230</v>
      </c>
      <c r="AT414" s="139" t="s">
        <v>154</v>
      </c>
      <c r="AU414" s="139" t="s">
        <v>88</v>
      </c>
      <c r="AY414" s="17" t="s">
        <v>151</v>
      </c>
      <c r="BE414" s="140">
        <f>IF(N414="základní",J414,0)</f>
        <v>0</v>
      </c>
      <c r="BF414" s="140">
        <f>IF(N414="snížená",J414,0)</f>
        <v>0</v>
      </c>
      <c r="BG414" s="140">
        <f>IF(N414="zákl. přenesená",J414,0)</f>
        <v>0</v>
      </c>
      <c r="BH414" s="140">
        <f>IF(N414="sníž. přenesená",J414,0)</f>
        <v>0</v>
      </c>
      <c r="BI414" s="140">
        <f>IF(N414="nulová",J414,0)</f>
        <v>0</v>
      </c>
      <c r="BJ414" s="17" t="s">
        <v>88</v>
      </c>
      <c r="BK414" s="140">
        <f>ROUND(I414*H414,2)</f>
        <v>0</v>
      </c>
      <c r="BL414" s="17" t="s">
        <v>230</v>
      </c>
      <c r="BM414" s="139" t="s">
        <v>627</v>
      </c>
    </row>
    <row r="415" spans="2:65" s="12" customFormat="1" ht="11.25" x14ac:dyDescent="0.2">
      <c r="B415" s="145"/>
      <c r="D415" s="146" t="s">
        <v>163</v>
      </c>
      <c r="E415" s="147" t="s">
        <v>19</v>
      </c>
      <c r="F415" s="148" t="s">
        <v>628</v>
      </c>
      <c r="H415" s="147" t="s">
        <v>19</v>
      </c>
      <c r="I415" s="149"/>
      <c r="L415" s="145"/>
      <c r="M415" s="150"/>
      <c r="U415" s="324"/>
      <c r="V415" s="1" t="str">
        <f t="shared" si="4"/>
        <v/>
      </c>
      <c r="AT415" s="147" t="s">
        <v>163</v>
      </c>
      <c r="AU415" s="147" t="s">
        <v>88</v>
      </c>
      <c r="AV415" s="12" t="s">
        <v>82</v>
      </c>
      <c r="AW415" s="12" t="s">
        <v>36</v>
      </c>
      <c r="AX415" s="12" t="s">
        <v>75</v>
      </c>
      <c r="AY415" s="147" t="s">
        <v>151</v>
      </c>
    </row>
    <row r="416" spans="2:65" s="13" customFormat="1" ht="11.25" x14ac:dyDescent="0.2">
      <c r="B416" s="151"/>
      <c r="D416" s="146" t="s">
        <v>163</v>
      </c>
      <c r="E416" s="152" t="s">
        <v>19</v>
      </c>
      <c r="F416" s="153" t="s">
        <v>629</v>
      </c>
      <c r="H416" s="154">
        <v>1</v>
      </c>
      <c r="I416" s="155"/>
      <c r="L416" s="151"/>
      <c r="M416" s="156"/>
      <c r="U416" s="325"/>
      <c r="V416" s="1" t="str">
        <f t="shared" si="4"/>
        <v/>
      </c>
      <c r="AT416" s="152" t="s">
        <v>163</v>
      </c>
      <c r="AU416" s="152" t="s">
        <v>88</v>
      </c>
      <c r="AV416" s="13" t="s">
        <v>88</v>
      </c>
      <c r="AW416" s="13" t="s">
        <v>36</v>
      </c>
      <c r="AX416" s="13" t="s">
        <v>75</v>
      </c>
      <c r="AY416" s="152" t="s">
        <v>151</v>
      </c>
    </row>
    <row r="417" spans="2:65" s="14" customFormat="1" ht="11.25" x14ac:dyDescent="0.2">
      <c r="B417" s="157"/>
      <c r="D417" s="146" t="s">
        <v>163</v>
      </c>
      <c r="E417" s="158" t="s">
        <v>19</v>
      </c>
      <c r="F417" s="159" t="s">
        <v>166</v>
      </c>
      <c r="H417" s="160">
        <v>1</v>
      </c>
      <c r="I417" s="161"/>
      <c r="L417" s="157"/>
      <c r="M417" s="162"/>
      <c r="U417" s="326"/>
      <c r="V417" s="1" t="str">
        <f t="shared" si="4"/>
        <v/>
      </c>
      <c r="AT417" s="158" t="s">
        <v>163</v>
      </c>
      <c r="AU417" s="158" t="s">
        <v>88</v>
      </c>
      <c r="AV417" s="14" t="s">
        <v>159</v>
      </c>
      <c r="AW417" s="14" t="s">
        <v>36</v>
      </c>
      <c r="AX417" s="14" t="s">
        <v>82</v>
      </c>
      <c r="AY417" s="158" t="s">
        <v>151</v>
      </c>
    </row>
    <row r="418" spans="2:65" s="1" customFormat="1" ht="16.5" customHeight="1" x14ac:dyDescent="0.2">
      <c r="B418" s="32"/>
      <c r="C418" s="128" t="s">
        <v>630</v>
      </c>
      <c r="D418" s="128" t="s">
        <v>154</v>
      </c>
      <c r="E418" s="129" t="s">
        <v>631</v>
      </c>
      <c r="F418" s="130" t="s">
        <v>632</v>
      </c>
      <c r="G418" s="131" t="s">
        <v>350</v>
      </c>
      <c r="H418" s="132">
        <v>1</v>
      </c>
      <c r="I418" s="133"/>
      <c r="J418" s="134">
        <f>ROUND(I418*H418,2)</f>
        <v>0</v>
      </c>
      <c r="K418" s="130" t="s">
        <v>19</v>
      </c>
      <c r="L418" s="32"/>
      <c r="M418" s="135" t="s">
        <v>19</v>
      </c>
      <c r="N418" s="136" t="s">
        <v>47</v>
      </c>
      <c r="P418" s="137">
        <f>O418*H418</f>
        <v>0</v>
      </c>
      <c r="Q418" s="137">
        <v>0</v>
      </c>
      <c r="R418" s="137">
        <f>Q418*H418</f>
        <v>0</v>
      </c>
      <c r="S418" s="137">
        <v>0</v>
      </c>
      <c r="T418" s="137">
        <f>S418*H418</f>
        <v>0</v>
      </c>
      <c r="U418" s="322" t="s">
        <v>175</v>
      </c>
      <c r="V418" s="1">
        <f t="shared" si="4"/>
        <v>0</v>
      </c>
      <c r="AR418" s="139" t="s">
        <v>230</v>
      </c>
      <c r="AT418" s="139" t="s">
        <v>154</v>
      </c>
      <c r="AU418" s="139" t="s">
        <v>88</v>
      </c>
      <c r="AY418" s="17" t="s">
        <v>151</v>
      </c>
      <c r="BE418" s="140">
        <f>IF(N418="základní",J418,0)</f>
        <v>0</v>
      </c>
      <c r="BF418" s="140">
        <f>IF(N418="snížená",J418,0)</f>
        <v>0</v>
      </c>
      <c r="BG418" s="140">
        <f>IF(N418="zákl. přenesená",J418,0)</f>
        <v>0</v>
      </c>
      <c r="BH418" s="140">
        <f>IF(N418="sníž. přenesená",J418,0)</f>
        <v>0</v>
      </c>
      <c r="BI418" s="140">
        <f>IF(N418="nulová",J418,0)</f>
        <v>0</v>
      </c>
      <c r="BJ418" s="17" t="s">
        <v>88</v>
      </c>
      <c r="BK418" s="140">
        <f>ROUND(I418*H418,2)</f>
        <v>0</v>
      </c>
      <c r="BL418" s="17" t="s">
        <v>230</v>
      </c>
      <c r="BM418" s="139" t="s">
        <v>633</v>
      </c>
    </row>
    <row r="419" spans="2:65" s="1" customFormat="1" ht="19.5" x14ac:dyDescent="0.2">
      <c r="B419" s="32"/>
      <c r="D419" s="146" t="s">
        <v>233</v>
      </c>
      <c r="F419" s="163" t="s">
        <v>634</v>
      </c>
      <c r="I419" s="143"/>
      <c r="L419" s="32"/>
      <c r="M419" s="144"/>
      <c r="U419" s="323"/>
      <c r="V419" s="1" t="str">
        <f t="shared" si="4"/>
        <v/>
      </c>
      <c r="AT419" s="17" t="s">
        <v>233</v>
      </c>
      <c r="AU419" s="17" t="s">
        <v>88</v>
      </c>
    </row>
    <row r="420" spans="2:65" s="12" customFormat="1" ht="11.25" x14ac:dyDescent="0.2">
      <c r="B420" s="145"/>
      <c r="D420" s="146" t="s">
        <v>163</v>
      </c>
      <c r="E420" s="147" t="s">
        <v>19</v>
      </c>
      <c r="F420" s="148" t="s">
        <v>628</v>
      </c>
      <c r="H420" s="147" t="s">
        <v>19</v>
      </c>
      <c r="I420" s="149"/>
      <c r="L420" s="145"/>
      <c r="M420" s="150"/>
      <c r="U420" s="324"/>
      <c r="V420" s="1" t="str">
        <f t="shared" si="4"/>
        <v/>
      </c>
      <c r="AT420" s="147" t="s">
        <v>163</v>
      </c>
      <c r="AU420" s="147" t="s">
        <v>88</v>
      </c>
      <c r="AV420" s="12" t="s">
        <v>82</v>
      </c>
      <c r="AW420" s="12" t="s">
        <v>36</v>
      </c>
      <c r="AX420" s="12" t="s">
        <v>75</v>
      </c>
      <c r="AY420" s="147" t="s">
        <v>151</v>
      </c>
    </row>
    <row r="421" spans="2:65" s="13" customFormat="1" ht="11.25" x14ac:dyDescent="0.2">
      <c r="B421" s="151"/>
      <c r="D421" s="146" t="s">
        <v>163</v>
      </c>
      <c r="E421" s="152" t="s">
        <v>19</v>
      </c>
      <c r="F421" s="153" t="s">
        <v>629</v>
      </c>
      <c r="H421" s="154">
        <v>1</v>
      </c>
      <c r="I421" s="155"/>
      <c r="L421" s="151"/>
      <c r="M421" s="156"/>
      <c r="U421" s="325"/>
      <c r="V421" s="1" t="str">
        <f t="shared" si="4"/>
        <v/>
      </c>
      <c r="AT421" s="152" t="s">
        <v>163</v>
      </c>
      <c r="AU421" s="152" t="s">
        <v>88</v>
      </c>
      <c r="AV421" s="13" t="s">
        <v>88</v>
      </c>
      <c r="AW421" s="13" t="s">
        <v>36</v>
      </c>
      <c r="AX421" s="13" t="s">
        <v>75</v>
      </c>
      <c r="AY421" s="152" t="s">
        <v>151</v>
      </c>
    </row>
    <row r="422" spans="2:65" s="14" customFormat="1" ht="11.25" x14ac:dyDescent="0.2">
      <c r="B422" s="157"/>
      <c r="D422" s="146" t="s">
        <v>163</v>
      </c>
      <c r="E422" s="158" t="s">
        <v>19</v>
      </c>
      <c r="F422" s="159" t="s">
        <v>166</v>
      </c>
      <c r="H422" s="160">
        <v>1</v>
      </c>
      <c r="I422" s="161"/>
      <c r="L422" s="157"/>
      <c r="M422" s="162"/>
      <c r="U422" s="326"/>
      <c r="V422" s="1" t="str">
        <f t="shared" si="4"/>
        <v/>
      </c>
      <c r="AT422" s="158" t="s">
        <v>163</v>
      </c>
      <c r="AU422" s="158" t="s">
        <v>88</v>
      </c>
      <c r="AV422" s="14" t="s">
        <v>159</v>
      </c>
      <c r="AW422" s="14" t="s">
        <v>36</v>
      </c>
      <c r="AX422" s="14" t="s">
        <v>82</v>
      </c>
      <c r="AY422" s="158" t="s">
        <v>151</v>
      </c>
    </row>
    <row r="423" spans="2:65" s="1" customFormat="1" ht="24.2" customHeight="1" x14ac:dyDescent="0.2">
      <c r="B423" s="32"/>
      <c r="C423" s="128" t="s">
        <v>635</v>
      </c>
      <c r="D423" s="128" t="s">
        <v>154</v>
      </c>
      <c r="E423" s="129" t="s">
        <v>636</v>
      </c>
      <c r="F423" s="130" t="s">
        <v>637</v>
      </c>
      <c r="G423" s="131" t="s">
        <v>593</v>
      </c>
      <c r="H423" s="174"/>
      <c r="I423" s="133"/>
      <c r="J423" s="134">
        <f>ROUND(I423*H423,2)</f>
        <v>0</v>
      </c>
      <c r="K423" s="130" t="s">
        <v>158</v>
      </c>
      <c r="L423" s="32"/>
      <c r="M423" s="135" t="s">
        <v>19</v>
      </c>
      <c r="N423" s="136" t="s">
        <v>47</v>
      </c>
      <c r="P423" s="137">
        <f>O423*H423</f>
        <v>0</v>
      </c>
      <c r="Q423" s="137">
        <v>0</v>
      </c>
      <c r="R423" s="137">
        <f>Q423*H423</f>
        <v>0</v>
      </c>
      <c r="S423" s="137">
        <v>0</v>
      </c>
      <c r="T423" s="137">
        <f>S423*H423</f>
        <v>0</v>
      </c>
      <c r="U423" s="322" t="s">
        <v>19</v>
      </c>
      <c r="V423" s="1" t="str">
        <f t="shared" si="4"/>
        <v/>
      </c>
      <c r="AR423" s="139" t="s">
        <v>230</v>
      </c>
      <c r="AT423" s="139" t="s">
        <v>154</v>
      </c>
      <c r="AU423" s="139" t="s">
        <v>88</v>
      </c>
      <c r="AY423" s="17" t="s">
        <v>151</v>
      </c>
      <c r="BE423" s="140">
        <f>IF(N423="základní",J423,0)</f>
        <v>0</v>
      </c>
      <c r="BF423" s="140">
        <f>IF(N423="snížená",J423,0)</f>
        <v>0</v>
      </c>
      <c r="BG423" s="140">
        <f>IF(N423="zákl. přenesená",J423,0)</f>
        <v>0</v>
      </c>
      <c r="BH423" s="140">
        <f>IF(N423="sníž. přenesená",J423,0)</f>
        <v>0</v>
      </c>
      <c r="BI423" s="140">
        <f>IF(N423="nulová",J423,0)</f>
        <v>0</v>
      </c>
      <c r="BJ423" s="17" t="s">
        <v>88</v>
      </c>
      <c r="BK423" s="140">
        <f>ROUND(I423*H423,2)</f>
        <v>0</v>
      </c>
      <c r="BL423" s="17" t="s">
        <v>230</v>
      </c>
      <c r="BM423" s="139" t="s">
        <v>638</v>
      </c>
    </row>
    <row r="424" spans="2:65" s="1" customFormat="1" ht="11.25" x14ac:dyDescent="0.2">
      <c r="B424" s="32"/>
      <c r="D424" s="141" t="s">
        <v>161</v>
      </c>
      <c r="F424" s="142" t="s">
        <v>639</v>
      </c>
      <c r="I424" s="143"/>
      <c r="L424" s="32"/>
      <c r="M424" s="144"/>
      <c r="U424" s="323"/>
      <c r="V424" s="1" t="str">
        <f t="shared" si="4"/>
        <v/>
      </c>
      <c r="AT424" s="17" t="s">
        <v>161</v>
      </c>
      <c r="AU424" s="17" t="s">
        <v>88</v>
      </c>
    </row>
    <row r="425" spans="2:65" s="11" customFormat="1" ht="22.9" customHeight="1" x14ac:dyDescent="0.2">
      <c r="B425" s="116"/>
      <c r="D425" s="117" t="s">
        <v>74</v>
      </c>
      <c r="E425" s="126" t="s">
        <v>640</v>
      </c>
      <c r="F425" s="126" t="s">
        <v>641</v>
      </c>
      <c r="I425" s="119"/>
      <c r="J425" s="127">
        <f>BK425</f>
        <v>0</v>
      </c>
      <c r="L425" s="116"/>
      <c r="M425" s="121"/>
      <c r="P425" s="122">
        <f>SUM(P426:P448)</f>
        <v>0</v>
      </c>
      <c r="R425" s="122">
        <f>SUM(R426:R448)</f>
        <v>2.9299999999999999E-3</v>
      </c>
      <c r="T425" s="122">
        <f>SUM(T426:T448)</f>
        <v>0</v>
      </c>
      <c r="U425" s="321"/>
      <c r="V425" s="1" t="str">
        <f t="shared" si="4"/>
        <v/>
      </c>
      <c r="AR425" s="117" t="s">
        <v>88</v>
      </c>
      <c r="AT425" s="124" t="s">
        <v>74</v>
      </c>
      <c r="AU425" s="124" t="s">
        <v>82</v>
      </c>
      <c r="AY425" s="117" t="s">
        <v>151</v>
      </c>
      <c r="BK425" s="125">
        <f>SUM(BK426:BK448)</f>
        <v>0</v>
      </c>
    </row>
    <row r="426" spans="2:65" s="1" customFormat="1" ht="24.2" customHeight="1" x14ac:dyDescent="0.2">
      <c r="B426" s="32"/>
      <c r="C426" s="128" t="s">
        <v>642</v>
      </c>
      <c r="D426" s="128" t="s">
        <v>154</v>
      </c>
      <c r="E426" s="129" t="s">
        <v>643</v>
      </c>
      <c r="F426" s="130" t="s">
        <v>644</v>
      </c>
      <c r="G426" s="131" t="s">
        <v>180</v>
      </c>
      <c r="H426" s="132">
        <v>1</v>
      </c>
      <c r="I426" s="133"/>
      <c r="J426" s="134">
        <f>ROUND(I426*H426,2)</f>
        <v>0</v>
      </c>
      <c r="K426" s="130" t="s">
        <v>158</v>
      </c>
      <c r="L426" s="32"/>
      <c r="M426" s="135" t="s">
        <v>19</v>
      </c>
      <c r="N426" s="136" t="s">
        <v>47</v>
      </c>
      <c r="P426" s="137">
        <f>O426*H426</f>
        <v>0</v>
      </c>
      <c r="Q426" s="137">
        <v>1.2999999999999999E-4</v>
      </c>
      <c r="R426" s="137">
        <f>Q426*H426</f>
        <v>1.2999999999999999E-4</v>
      </c>
      <c r="S426" s="137">
        <v>0</v>
      </c>
      <c r="T426" s="137">
        <f>S426*H426</f>
        <v>0</v>
      </c>
      <c r="U426" s="322" t="s">
        <v>19</v>
      </c>
      <c r="V426" s="1" t="str">
        <f t="shared" ref="V426:V489" si="5">IF(U426="investice",J426,"")</f>
        <v/>
      </c>
      <c r="AR426" s="139" t="s">
        <v>230</v>
      </c>
      <c r="AT426" s="139" t="s">
        <v>154</v>
      </c>
      <c r="AU426" s="139" t="s">
        <v>88</v>
      </c>
      <c r="AY426" s="17" t="s">
        <v>151</v>
      </c>
      <c r="BE426" s="140">
        <f>IF(N426="základní",J426,0)</f>
        <v>0</v>
      </c>
      <c r="BF426" s="140">
        <f>IF(N426="snížená",J426,0)</f>
        <v>0</v>
      </c>
      <c r="BG426" s="140">
        <f>IF(N426="zákl. přenesená",J426,0)</f>
        <v>0</v>
      </c>
      <c r="BH426" s="140">
        <f>IF(N426="sníž. přenesená",J426,0)</f>
        <v>0</v>
      </c>
      <c r="BI426" s="140">
        <f>IF(N426="nulová",J426,0)</f>
        <v>0</v>
      </c>
      <c r="BJ426" s="17" t="s">
        <v>88</v>
      </c>
      <c r="BK426" s="140">
        <f>ROUND(I426*H426,2)</f>
        <v>0</v>
      </c>
      <c r="BL426" s="17" t="s">
        <v>230</v>
      </c>
      <c r="BM426" s="139" t="s">
        <v>645</v>
      </c>
    </row>
    <row r="427" spans="2:65" s="1" customFormat="1" ht="11.25" x14ac:dyDescent="0.2">
      <c r="B427" s="32"/>
      <c r="D427" s="141" t="s">
        <v>161</v>
      </c>
      <c r="F427" s="142" t="s">
        <v>646</v>
      </c>
      <c r="I427" s="143"/>
      <c r="L427" s="32"/>
      <c r="M427" s="144"/>
      <c r="U427" s="323"/>
      <c r="V427" s="1" t="str">
        <f t="shared" si="5"/>
        <v/>
      </c>
      <c r="AT427" s="17" t="s">
        <v>161</v>
      </c>
      <c r="AU427" s="17" t="s">
        <v>88</v>
      </c>
    </row>
    <row r="428" spans="2:65" s="12" customFormat="1" ht="11.25" x14ac:dyDescent="0.2">
      <c r="B428" s="145"/>
      <c r="D428" s="146" t="s">
        <v>163</v>
      </c>
      <c r="E428" s="147" t="s">
        <v>19</v>
      </c>
      <c r="F428" s="148" t="s">
        <v>647</v>
      </c>
      <c r="H428" s="147" t="s">
        <v>19</v>
      </c>
      <c r="I428" s="149"/>
      <c r="L428" s="145"/>
      <c r="M428" s="150"/>
      <c r="U428" s="324"/>
      <c r="V428" s="1" t="str">
        <f t="shared" si="5"/>
        <v/>
      </c>
      <c r="AT428" s="147" t="s">
        <v>163</v>
      </c>
      <c r="AU428" s="147" t="s">
        <v>88</v>
      </c>
      <c r="AV428" s="12" t="s">
        <v>82</v>
      </c>
      <c r="AW428" s="12" t="s">
        <v>36</v>
      </c>
      <c r="AX428" s="12" t="s">
        <v>75</v>
      </c>
      <c r="AY428" s="147" t="s">
        <v>151</v>
      </c>
    </row>
    <row r="429" spans="2:65" s="13" customFormat="1" ht="11.25" x14ac:dyDescent="0.2">
      <c r="B429" s="151"/>
      <c r="D429" s="146" t="s">
        <v>163</v>
      </c>
      <c r="E429" s="152" t="s">
        <v>19</v>
      </c>
      <c r="F429" s="153" t="s">
        <v>648</v>
      </c>
      <c r="H429" s="154">
        <v>0.9</v>
      </c>
      <c r="I429" s="155"/>
      <c r="L429" s="151"/>
      <c r="M429" s="156"/>
      <c r="U429" s="325"/>
      <c r="V429" s="1" t="str">
        <f t="shared" si="5"/>
        <v/>
      </c>
      <c r="AT429" s="152" t="s">
        <v>163</v>
      </c>
      <c r="AU429" s="152" t="s">
        <v>88</v>
      </c>
      <c r="AV429" s="13" t="s">
        <v>88</v>
      </c>
      <c r="AW429" s="13" t="s">
        <v>36</v>
      </c>
      <c r="AX429" s="13" t="s">
        <v>75</v>
      </c>
      <c r="AY429" s="152" t="s">
        <v>151</v>
      </c>
    </row>
    <row r="430" spans="2:65" s="13" customFormat="1" ht="11.25" x14ac:dyDescent="0.2">
      <c r="B430" s="151"/>
      <c r="D430" s="146" t="s">
        <v>163</v>
      </c>
      <c r="E430" s="152" t="s">
        <v>19</v>
      </c>
      <c r="F430" s="153" t="s">
        <v>649</v>
      </c>
      <c r="H430" s="154">
        <v>0.1</v>
      </c>
      <c r="I430" s="155"/>
      <c r="L430" s="151"/>
      <c r="M430" s="156"/>
      <c r="U430" s="325"/>
      <c r="V430" s="1" t="str">
        <f t="shared" si="5"/>
        <v/>
      </c>
      <c r="AT430" s="152" t="s">
        <v>163</v>
      </c>
      <c r="AU430" s="152" t="s">
        <v>88</v>
      </c>
      <c r="AV430" s="13" t="s">
        <v>88</v>
      </c>
      <c r="AW430" s="13" t="s">
        <v>36</v>
      </c>
      <c r="AX430" s="13" t="s">
        <v>75</v>
      </c>
      <c r="AY430" s="152" t="s">
        <v>151</v>
      </c>
    </row>
    <row r="431" spans="2:65" s="14" customFormat="1" ht="11.25" x14ac:dyDescent="0.2">
      <c r="B431" s="157"/>
      <c r="D431" s="146" t="s">
        <v>163</v>
      </c>
      <c r="E431" s="158" t="s">
        <v>19</v>
      </c>
      <c r="F431" s="159" t="s">
        <v>166</v>
      </c>
      <c r="H431" s="160">
        <v>1</v>
      </c>
      <c r="I431" s="161"/>
      <c r="L431" s="157"/>
      <c r="M431" s="162"/>
      <c r="U431" s="326"/>
      <c r="V431" s="1" t="str">
        <f t="shared" si="5"/>
        <v/>
      </c>
      <c r="AT431" s="158" t="s">
        <v>163</v>
      </c>
      <c r="AU431" s="158" t="s">
        <v>88</v>
      </c>
      <c r="AV431" s="14" t="s">
        <v>159</v>
      </c>
      <c r="AW431" s="14" t="s">
        <v>36</v>
      </c>
      <c r="AX431" s="14" t="s">
        <v>82</v>
      </c>
      <c r="AY431" s="158" t="s">
        <v>151</v>
      </c>
    </row>
    <row r="432" spans="2:65" s="1" customFormat="1" ht="16.5" customHeight="1" x14ac:dyDescent="0.2">
      <c r="B432" s="32"/>
      <c r="C432" s="164" t="s">
        <v>650</v>
      </c>
      <c r="D432" s="164" t="s">
        <v>322</v>
      </c>
      <c r="E432" s="165" t="s">
        <v>651</v>
      </c>
      <c r="F432" s="166" t="s">
        <v>652</v>
      </c>
      <c r="G432" s="167" t="s">
        <v>157</v>
      </c>
      <c r="H432" s="168">
        <v>1</v>
      </c>
      <c r="I432" s="169"/>
      <c r="J432" s="170">
        <f>ROUND(I432*H432,2)</f>
        <v>0</v>
      </c>
      <c r="K432" s="166" t="s">
        <v>158</v>
      </c>
      <c r="L432" s="171"/>
      <c r="M432" s="172" t="s">
        <v>19</v>
      </c>
      <c r="N432" s="173" t="s">
        <v>47</v>
      </c>
      <c r="P432" s="137">
        <f>O432*H432</f>
        <v>0</v>
      </c>
      <c r="Q432" s="137">
        <v>1.4E-3</v>
      </c>
      <c r="R432" s="137">
        <f>Q432*H432</f>
        <v>1.4E-3</v>
      </c>
      <c r="S432" s="137">
        <v>0</v>
      </c>
      <c r="T432" s="137">
        <f>S432*H432</f>
        <v>0</v>
      </c>
      <c r="U432" s="322" t="s">
        <v>19</v>
      </c>
      <c r="V432" s="1" t="str">
        <f t="shared" si="5"/>
        <v/>
      </c>
      <c r="AR432" s="139" t="s">
        <v>362</v>
      </c>
      <c r="AT432" s="139" t="s">
        <v>322</v>
      </c>
      <c r="AU432" s="139" t="s">
        <v>88</v>
      </c>
      <c r="AY432" s="17" t="s">
        <v>151</v>
      </c>
      <c r="BE432" s="140">
        <f>IF(N432="základní",J432,0)</f>
        <v>0</v>
      </c>
      <c r="BF432" s="140">
        <f>IF(N432="snížená",J432,0)</f>
        <v>0</v>
      </c>
      <c r="BG432" s="140">
        <f>IF(N432="zákl. přenesená",J432,0)</f>
        <v>0</v>
      </c>
      <c r="BH432" s="140">
        <f>IF(N432="sníž. přenesená",J432,0)</f>
        <v>0</v>
      </c>
      <c r="BI432" s="140">
        <f>IF(N432="nulová",J432,0)</f>
        <v>0</v>
      </c>
      <c r="BJ432" s="17" t="s">
        <v>88</v>
      </c>
      <c r="BK432" s="140">
        <f>ROUND(I432*H432,2)</f>
        <v>0</v>
      </c>
      <c r="BL432" s="17" t="s">
        <v>230</v>
      </c>
      <c r="BM432" s="139" t="s">
        <v>653</v>
      </c>
    </row>
    <row r="433" spans="2:65" s="1" customFormat="1" ht="19.5" x14ac:dyDescent="0.2">
      <c r="B433" s="32"/>
      <c r="D433" s="146" t="s">
        <v>233</v>
      </c>
      <c r="F433" s="163" t="s">
        <v>654</v>
      </c>
      <c r="I433" s="143"/>
      <c r="L433" s="32"/>
      <c r="M433" s="144"/>
      <c r="U433" s="323"/>
      <c r="V433" s="1" t="str">
        <f t="shared" si="5"/>
        <v/>
      </c>
      <c r="AT433" s="17" t="s">
        <v>233</v>
      </c>
      <c r="AU433" s="17" t="s">
        <v>88</v>
      </c>
    </row>
    <row r="434" spans="2:65" s="12" customFormat="1" ht="11.25" x14ac:dyDescent="0.2">
      <c r="B434" s="145"/>
      <c r="D434" s="146" t="s">
        <v>163</v>
      </c>
      <c r="E434" s="147" t="s">
        <v>19</v>
      </c>
      <c r="F434" s="148" t="s">
        <v>647</v>
      </c>
      <c r="H434" s="147" t="s">
        <v>19</v>
      </c>
      <c r="I434" s="149"/>
      <c r="L434" s="145"/>
      <c r="M434" s="150"/>
      <c r="U434" s="324"/>
      <c r="V434" s="1" t="str">
        <f t="shared" si="5"/>
        <v/>
      </c>
      <c r="AT434" s="147" t="s">
        <v>163</v>
      </c>
      <c r="AU434" s="147" t="s">
        <v>88</v>
      </c>
      <c r="AV434" s="12" t="s">
        <v>82</v>
      </c>
      <c r="AW434" s="12" t="s">
        <v>36</v>
      </c>
      <c r="AX434" s="12" t="s">
        <v>75</v>
      </c>
      <c r="AY434" s="147" t="s">
        <v>151</v>
      </c>
    </row>
    <row r="435" spans="2:65" s="13" customFormat="1" ht="11.25" x14ac:dyDescent="0.2">
      <c r="B435" s="151"/>
      <c r="D435" s="146" t="s">
        <v>163</v>
      </c>
      <c r="E435" s="152" t="s">
        <v>19</v>
      </c>
      <c r="F435" s="153" t="s">
        <v>655</v>
      </c>
      <c r="H435" s="154">
        <v>1</v>
      </c>
      <c r="I435" s="155"/>
      <c r="L435" s="151"/>
      <c r="M435" s="156"/>
      <c r="U435" s="325"/>
      <c r="V435" s="1" t="str">
        <f t="shared" si="5"/>
        <v/>
      </c>
      <c r="AT435" s="152" t="s">
        <v>163</v>
      </c>
      <c r="AU435" s="152" t="s">
        <v>88</v>
      </c>
      <c r="AV435" s="13" t="s">
        <v>88</v>
      </c>
      <c r="AW435" s="13" t="s">
        <v>36</v>
      </c>
      <c r="AX435" s="13" t="s">
        <v>75</v>
      </c>
      <c r="AY435" s="152" t="s">
        <v>151</v>
      </c>
    </row>
    <row r="436" spans="2:65" s="14" customFormat="1" ht="11.25" x14ac:dyDescent="0.2">
      <c r="B436" s="157"/>
      <c r="D436" s="146" t="s">
        <v>163</v>
      </c>
      <c r="E436" s="158" t="s">
        <v>19</v>
      </c>
      <c r="F436" s="159" t="s">
        <v>166</v>
      </c>
      <c r="H436" s="160">
        <v>1</v>
      </c>
      <c r="I436" s="161"/>
      <c r="L436" s="157"/>
      <c r="M436" s="162"/>
      <c r="U436" s="326"/>
      <c r="V436" s="1" t="str">
        <f t="shared" si="5"/>
        <v/>
      </c>
      <c r="AT436" s="158" t="s">
        <v>163</v>
      </c>
      <c r="AU436" s="158" t="s">
        <v>88</v>
      </c>
      <c r="AV436" s="14" t="s">
        <v>159</v>
      </c>
      <c r="AW436" s="14" t="s">
        <v>36</v>
      </c>
      <c r="AX436" s="14" t="s">
        <v>82</v>
      </c>
      <c r="AY436" s="158" t="s">
        <v>151</v>
      </c>
    </row>
    <row r="437" spans="2:65" s="1" customFormat="1" ht="16.5" customHeight="1" x14ac:dyDescent="0.2">
      <c r="B437" s="32"/>
      <c r="C437" s="164" t="s">
        <v>656</v>
      </c>
      <c r="D437" s="164" t="s">
        <v>322</v>
      </c>
      <c r="E437" s="165" t="s">
        <v>657</v>
      </c>
      <c r="F437" s="166" t="s">
        <v>658</v>
      </c>
      <c r="G437" s="167" t="s">
        <v>157</v>
      </c>
      <c r="H437" s="168">
        <v>1</v>
      </c>
      <c r="I437" s="169"/>
      <c r="J437" s="170">
        <f>ROUND(I437*H437,2)</f>
        <v>0</v>
      </c>
      <c r="K437" s="166" t="s">
        <v>19</v>
      </c>
      <c r="L437" s="171"/>
      <c r="M437" s="172" t="s">
        <v>19</v>
      </c>
      <c r="N437" s="173" t="s">
        <v>47</v>
      </c>
      <c r="P437" s="137">
        <f>O437*H437</f>
        <v>0</v>
      </c>
      <c r="Q437" s="137">
        <v>1.4E-3</v>
      </c>
      <c r="R437" s="137">
        <f>Q437*H437</f>
        <v>1.4E-3</v>
      </c>
      <c r="S437" s="137">
        <v>0</v>
      </c>
      <c r="T437" s="137">
        <f>S437*H437</f>
        <v>0</v>
      </c>
      <c r="U437" s="322" t="s">
        <v>19</v>
      </c>
      <c r="V437" s="1" t="str">
        <f t="shared" si="5"/>
        <v/>
      </c>
      <c r="AR437" s="139" t="s">
        <v>362</v>
      </c>
      <c r="AT437" s="139" t="s">
        <v>322</v>
      </c>
      <c r="AU437" s="139" t="s">
        <v>88</v>
      </c>
      <c r="AY437" s="17" t="s">
        <v>151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7" t="s">
        <v>88</v>
      </c>
      <c r="BK437" s="140">
        <f>ROUND(I437*H437,2)</f>
        <v>0</v>
      </c>
      <c r="BL437" s="17" t="s">
        <v>230</v>
      </c>
      <c r="BM437" s="139" t="s">
        <v>659</v>
      </c>
    </row>
    <row r="438" spans="2:65" s="1" customFormat="1" ht="19.5" x14ac:dyDescent="0.2">
      <c r="B438" s="32"/>
      <c r="D438" s="146" t="s">
        <v>233</v>
      </c>
      <c r="F438" s="163" t="s">
        <v>660</v>
      </c>
      <c r="I438" s="143"/>
      <c r="L438" s="32"/>
      <c r="M438" s="144"/>
      <c r="U438" s="323"/>
      <c r="V438" s="1" t="str">
        <f t="shared" si="5"/>
        <v/>
      </c>
      <c r="AT438" s="17" t="s">
        <v>233</v>
      </c>
      <c r="AU438" s="17" t="s">
        <v>88</v>
      </c>
    </row>
    <row r="439" spans="2:65" s="12" customFormat="1" ht="11.25" x14ac:dyDescent="0.2">
      <c r="B439" s="145"/>
      <c r="D439" s="146" t="s">
        <v>163</v>
      </c>
      <c r="E439" s="147" t="s">
        <v>19</v>
      </c>
      <c r="F439" s="148" t="s">
        <v>647</v>
      </c>
      <c r="H439" s="147" t="s">
        <v>19</v>
      </c>
      <c r="I439" s="149"/>
      <c r="L439" s="145"/>
      <c r="M439" s="150"/>
      <c r="U439" s="324"/>
      <c r="V439" s="1" t="str">
        <f t="shared" si="5"/>
        <v/>
      </c>
      <c r="AT439" s="147" t="s">
        <v>163</v>
      </c>
      <c r="AU439" s="147" t="s">
        <v>88</v>
      </c>
      <c r="AV439" s="12" t="s">
        <v>82</v>
      </c>
      <c r="AW439" s="12" t="s">
        <v>36</v>
      </c>
      <c r="AX439" s="12" t="s">
        <v>75</v>
      </c>
      <c r="AY439" s="147" t="s">
        <v>151</v>
      </c>
    </row>
    <row r="440" spans="2:65" s="13" customFormat="1" ht="11.25" x14ac:dyDescent="0.2">
      <c r="B440" s="151"/>
      <c r="D440" s="146" t="s">
        <v>163</v>
      </c>
      <c r="E440" s="152" t="s">
        <v>19</v>
      </c>
      <c r="F440" s="153" t="s">
        <v>661</v>
      </c>
      <c r="H440" s="154">
        <v>1</v>
      </c>
      <c r="I440" s="155"/>
      <c r="L440" s="151"/>
      <c r="M440" s="156"/>
      <c r="U440" s="325"/>
      <c r="V440" s="1" t="str">
        <f t="shared" si="5"/>
        <v/>
      </c>
      <c r="AT440" s="152" t="s">
        <v>163</v>
      </c>
      <c r="AU440" s="152" t="s">
        <v>88</v>
      </c>
      <c r="AV440" s="13" t="s">
        <v>88</v>
      </c>
      <c r="AW440" s="13" t="s">
        <v>36</v>
      </c>
      <c r="AX440" s="13" t="s">
        <v>82</v>
      </c>
      <c r="AY440" s="152" t="s">
        <v>151</v>
      </c>
    </row>
    <row r="441" spans="2:65" s="14" customFormat="1" ht="11.25" x14ac:dyDescent="0.2">
      <c r="B441" s="157"/>
      <c r="D441" s="146" t="s">
        <v>163</v>
      </c>
      <c r="E441" s="158" t="s">
        <v>19</v>
      </c>
      <c r="F441" s="159" t="s">
        <v>166</v>
      </c>
      <c r="H441" s="160">
        <v>1</v>
      </c>
      <c r="I441" s="161"/>
      <c r="L441" s="157"/>
      <c r="M441" s="162"/>
      <c r="U441" s="326"/>
      <c r="V441" s="1" t="str">
        <f t="shared" si="5"/>
        <v/>
      </c>
      <c r="AT441" s="158" t="s">
        <v>163</v>
      </c>
      <c r="AU441" s="158" t="s">
        <v>88</v>
      </c>
      <c r="AV441" s="14" t="s">
        <v>159</v>
      </c>
      <c r="AW441" s="14" t="s">
        <v>36</v>
      </c>
      <c r="AX441" s="14" t="s">
        <v>75</v>
      </c>
      <c r="AY441" s="158" t="s">
        <v>151</v>
      </c>
    </row>
    <row r="442" spans="2:65" s="1" customFormat="1" ht="16.5" customHeight="1" x14ac:dyDescent="0.2">
      <c r="B442" s="32"/>
      <c r="C442" s="128" t="s">
        <v>662</v>
      </c>
      <c r="D442" s="128" t="s">
        <v>154</v>
      </c>
      <c r="E442" s="129" t="s">
        <v>663</v>
      </c>
      <c r="F442" s="130" t="s">
        <v>664</v>
      </c>
      <c r="G442" s="131" t="s">
        <v>180</v>
      </c>
      <c r="H442" s="132">
        <v>3.387</v>
      </c>
      <c r="I442" s="133"/>
      <c r="J442" s="134">
        <f>ROUND(I442*H442,2)</f>
        <v>0</v>
      </c>
      <c r="K442" s="130" t="s">
        <v>19</v>
      </c>
      <c r="L442" s="32"/>
      <c r="M442" s="135" t="s">
        <v>19</v>
      </c>
      <c r="N442" s="136" t="s">
        <v>47</v>
      </c>
      <c r="P442" s="137">
        <f>O442*H442</f>
        <v>0</v>
      </c>
      <c r="Q442" s="137">
        <v>0</v>
      </c>
      <c r="R442" s="137">
        <f>Q442*H442</f>
        <v>0</v>
      </c>
      <c r="S442" s="137">
        <v>0</v>
      </c>
      <c r="T442" s="137">
        <f>S442*H442</f>
        <v>0</v>
      </c>
      <c r="U442" s="322" t="s">
        <v>19</v>
      </c>
      <c r="V442" s="1" t="str">
        <f t="shared" si="5"/>
        <v/>
      </c>
      <c r="AR442" s="139" t="s">
        <v>230</v>
      </c>
      <c r="AT442" s="139" t="s">
        <v>154</v>
      </c>
      <c r="AU442" s="139" t="s">
        <v>88</v>
      </c>
      <c r="AY442" s="17" t="s">
        <v>151</v>
      </c>
      <c r="BE442" s="140">
        <f>IF(N442="základní",J442,0)</f>
        <v>0</v>
      </c>
      <c r="BF442" s="140">
        <f>IF(N442="snížená",J442,0)</f>
        <v>0</v>
      </c>
      <c r="BG442" s="140">
        <f>IF(N442="zákl. přenesená",J442,0)</f>
        <v>0</v>
      </c>
      <c r="BH442" s="140">
        <f>IF(N442="sníž. přenesená",J442,0)</f>
        <v>0</v>
      </c>
      <c r="BI442" s="140">
        <f>IF(N442="nulová",J442,0)</f>
        <v>0</v>
      </c>
      <c r="BJ442" s="17" t="s">
        <v>88</v>
      </c>
      <c r="BK442" s="140">
        <f>ROUND(I442*H442,2)</f>
        <v>0</v>
      </c>
      <c r="BL442" s="17" t="s">
        <v>230</v>
      </c>
      <c r="BM442" s="139" t="s">
        <v>665</v>
      </c>
    </row>
    <row r="443" spans="2:65" s="12" customFormat="1" ht="11.25" x14ac:dyDescent="0.2">
      <c r="B443" s="145"/>
      <c r="D443" s="146" t="s">
        <v>163</v>
      </c>
      <c r="E443" s="147" t="s">
        <v>19</v>
      </c>
      <c r="F443" s="148" t="s">
        <v>666</v>
      </c>
      <c r="H443" s="147" t="s">
        <v>19</v>
      </c>
      <c r="I443" s="149"/>
      <c r="L443" s="145"/>
      <c r="M443" s="150"/>
      <c r="U443" s="324"/>
      <c r="V443" s="1" t="str">
        <f t="shared" si="5"/>
        <v/>
      </c>
      <c r="AT443" s="147" t="s">
        <v>163</v>
      </c>
      <c r="AU443" s="147" t="s">
        <v>88</v>
      </c>
      <c r="AV443" s="12" t="s">
        <v>82</v>
      </c>
      <c r="AW443" s="12" t="s">
        <v>36</v>
      </c>
      <c r="AX443" s="12" t="s">
        <v>75</v>
      </c>
      <c r="AY443" s="147" t="s">
        <v>151</v>
      </c>
    </row>
    <row r="444" spans="2:65" s="13" customFormat="1" ht="11.25" x14ac:dyDescent="0.2">
      <c r="B444" s="151"/>
      <c r="D444" s="146" t="s">
        <v>163</v>
      </c>
      <c r="E444" s="152" t="s">
        <v>19</v>
      </c>
      <c r="F444" s="153" t="s">
        <v>667</v>
      </c>
      <c r="H444" s="154">
        <v>2.298</v>
      </c>
      <c r="I444" s="155"/>
      <c r="L444" s="151"/>
      <c r="M444" s="156"/>
      <c r="U444" s="325"/>
      <c r="V444" s="1" t="str">
        <f t="shared" si="5"/>
        <v/>
      </c>
      <c r="AT444" s="152" t="s">
        <v>163</v>
      </c>
      <c r="AU444" s="152" t="s">
        <v>88</v>
      </c>
      <c r="AV444" s="13" t="s">
        <v>88</v>
      </c>
      <c r="AW444" s="13" t="s">
        <v>36</v>
      </c>
      <c r="AX444" s="13" t="s">
        <v>75</v>
      </c>
      <c r="AY444" s="152" t="s">
        <v>151</v>
      </c>
    </row>
    <row r="445" spans="2:65" s="13" customFormat="1" ht="11.25" x14ac:dyDescent="0.2">
      <c r="B445" s="151"/>
      <c r="D445" s="146" t="s">
        <v>163</v>
      </c>
      <c r="E445" s="152" t="s">
        <v>19</v>
      </c>
      <c r="F445" s="153" t="s">
        <v>668</v>
      </c>
      <c r="H445" s="154">
        <v>1.089</v>
      </c>
      <c r="I445" s="155"/>
      <c r="L445" s="151"/>
      <c r="M445" s="156"/>
      <c r="U445" s="325"/>
      <c r="V445" s="1" t="str">
        <f t="shared" si="5"/>
        <v/>
      </c>
      <c r="AT445" s="152" t="s">
        <v>163</v>
      </c>
      <c r="AU445" s="152" t="s">
        <v>88</v>
      </c>
      <c r="AV445" s="13" t="s">
        <v>88</v>
      </c>
      <c r="AW445" s="13" t="s">
        <v>36</v>
      </c>
      <c r="AX445" s="13" t="s">
        <v>75</v>
      </c>
      <c r="AY445" s="152" t="s">
        <v>151</v>
      </c>
    </row>
    <row r="446" spans="2:65" s="14" customFormat="1" ht="11.25" x14ac:dyDescent="0.2">
      <c r="B446" s="157"/>
      <c r="D446" s="146" t="s">
        <v>163</v>
      </c>
      <c r="E446" s="158" t="s">
        <v>19</v>
      </c>
      <c r="F446" s="159" t="s">
        <v>166</v>
      </c>
      <c r="H446" s="160">
        <v>3.387</v>
      </c>
      <c r="I446" s="161"/>
      <c r="L446" s="157"/>
      <c r="M446" s="162"/>
      <c r="U446" s="326"/>
      <c r="V446" s="1" t="str">
        <f t="shared" si="5"/>
        <v/>
      </c>
      <c r="AT446" s="158" t="s">
        <v>163</v>
      </c>
      <c r="AU446" s="158" t="s">
        <v>88</v>
      </c>
      <c r="AV446" s="14" t="s">
        <v>159</v>
      </c>
      <c r="AW446" s="14" t="s">
        <v>36</v>
      </c>
      <c r="AX446" s="14" t="s">
        <v>82</v>
      </c>
      <c r="AY446" s="158" t="s">
        <v>151</v>
      </c>
    </row>
    <row r="447" spans="2:65" s="1" customFormat="1" ht="24.2" customHeight="1" x14ac:dyDescent="0.2">
      <c r="B447" s="32"/>
      <c r="C447" s="128" t="s">
        <v>669</v>
      </c>
      <c r="D447" s="128" t="s">
        <v>154</v>
      </c>
      <c r="E447" s="129" t="s">
        <v>670</v>
      </c>
      <c r="F447" s="130" t="s">
        <v>671</v>
      </c>
      <c r="G447" s="131" t="s">
        <v>593</v>
      </c>
      <c r="H447" s="174"/>
      <c r="I447" s="133"/>
      <c r="J447" s="134">
        <f>ROUND(I447*H447,2)</f>
        <v>0</v>
      </c>
      <c r="K447" s="130" t="s">
        <v>158</v>
      </c>
      <c r="L447" s="32"/>
      <c r="M447" s="135" t="s">
        <v>19</v>
      </c>
      <c r="N447" s="136" t="s">
        <v>47</v>
      </c>
      <c r="P447" s="137">
        <f>O447*H447</f>
        <v>0</v>
      </c>
      <c r="Q447" s="137">
        <v>0</v>
      </c>
      <c r="R447" s="137">
        <f>Q447*H447</f>
        <v>0</v>
      </c>
      <c r="S447" s="137">
        <v>0</v>
      </c>
      <c r="T447" s="137">
        <f>S447*H447</f>
        <v>0</v>
      </c>
      <c r="U447" s="322" t="s">
        <v>19</v>
      </c>
      <c r="V447" s="1" t="str">
        <f t="shared" si="5"/>
        <v/>
      </c>
      <c r="AR447" s="139" t="s">
        <v>230</v>
      </c>
      <c r="AT447" s="139" t="s">
        <v>154</v>
      </c>
      <c r="AU447" s="139" t="s">
        <v>88</v>
      </c>
      <c r="AY447" s="17" t="s">
        <v>151</v>
      </c>
      <c r="BE447" s="140">
        <f>IF(N447="základní",J447,0)</f>
        <v>0</v>
      </c>
      <c r="BF447" s="140">
        <f>IF(N447="snížená",J447,0)</f>
        <v>0</v>
      </c>
      <c r="BG447" s="140">
        <f>IF(N447="zákl. přenesená",J447,0)</f>
        <v>0</v>
      </c>
      <c r="BH447" s="140">
        <f>IF(N447="sníž. přenesená",J447,0)</f>
        <v>0</v>
      </c>
      <c r="BI447" s="140">
        <f>IF(N447="nulová",J447,0)</f>
        <v>0</v>
      </c>
      <c r="BJ447" s="17" t="s">
        <v>88</v>
      </c>
      <c r="BK447" s="140">
        <f>ROUND(I447*H447,2)</f>
        <v>0</v>
      </c>
      <c r="BL447" s="17" t="s">
        <v>230</v>
      </c>
      <c r="BM447" s="139" t="s">
        <v>672</v>
      </c>
    </row>
    <row r="448" spans="2:65" s="1" customFormat="1" ht="11.25" x14ac:dyDescent="0.2">
      <c r="B448" s="32"/>
      <c r="D448" s="141" t="s">
        <v>161</v>
      </c>
      <c r="F448" s="142" t="s">
        <v>673</v>
      </c>
      <c r="I448" s="143"/>
      <c r="L448" s="32"/>
      <c r="M448" s="144"/>
      <c r="U448" s="323"/>
      <c r="V448" s="1" t="str">
        <f t="shared" si="5"/>
        <v/>
      </c>
      <c r="AT448" s="17" t="s">
        <v>161</v>
      </c>
      <c r="AU448" s="17" t="s">
        <v>88</v>
      </c>
    </row>
    <row r="449" spans="2:65" s="11" customFormat="1" ht="22.9" customHeight="1" x14ac:dyDescent="0.2">
      <c r="B449" s="116"/>
      <c r="D449" s="117" t="s">
        <v>74</v>
      </c>
      <c r="E449" s="126" t="s">
        <v>674</v>
      </c>
      <c r="F449" s="126" t="s">
        <v>675</v>
      </c>
      <c r="I449" s="119"/>
      <c r="J449" s="127">
        <f>BK449</f>
        <v>0</v>
      </c>
      <c r="L449" s="116"/>
      <c r="M449" s="121"/>
      <c r="P449" s="122">
        <f>SUM(P450:P483)</f>
        <v>0</v>
      </c>
      <c r="R449" s="122">
        <f>SUM(R450:R483)</f>
        <v>0.146929</v>
      </c>
      <c r="T449" s="122">
        <f>SUM(T450:T483)</f>
        <v>0</v>
      </c>
      <c r="U449" s="321"/>
      <c r="V449" s="1" t="str">
        <f t="shared" si="5"/>
        <v/>
      </c>
      <c r="AR449" s="117" t="s">
        <v>88</v>
      </c>
      <c r="AT449" s="124" t="s">
        <v>74</v>
      </c>
      <c r="AU449" s="124" t="s">
        <v>82</v>
      </c>
      <c r="AY449" s="117" t="s">
        <v>151</v>
      </c>
      <c r="BK449" s="125">
        <f>SUM(BK450:BK483)</f>
        <v>0</v>
      </c>
    </row>
    <row r="450" spans="2:65" s="1" customFormat="1" ht="16.5" customHeight="1" x14ac:dyDescent="0.2">
      <c r="B450" s="32"/>
      <c r="C450" s="128" t="s">
        <v>676</v>
      </c>
      <c r="D450" s="128" t="s">
        <v>154</v>
      </c>
      <c r="E450" s="129" t="s">
        <v>677</v>
      </c>
      <c r="F450" s="130" t="s">
        <v>678</v>
      </c>
      <c r="G450" s="131" t="s">
        <v>180</v>
      </c>
      <c r="H450" s="132">
        <v>4.3319999999999999</v>
      </c>
      <c r="I450" s="133"/>
      <c r="J450" s="134">
        <f>ROUND(I450*H450,2)</f>
        <v>0</v>
      </c>
      <c r="K450" s="130" t="s">
        <v>158</v>
      </c>
      <c r="L450" s="32"/>
      <c r="M450" s="135" t="s">
        <v>19</v>
      </c>
      <c r="N450" s="136" t="s">
        <v>47</v>
      </c>
      <c r="P450" s="137">
        <f>O450*H450</f>
        <v>0</v>
      </c>
      <c r="Q450" s="137">
        <v>2.9999999999999997E-4</v>
      </c>
      <c r="R450" s="137">
        <f>Q450*H450</f>
        <v>1.2995999999999999E-3</v>
      </c>
      <c r="S450" s="137">
        <v>0</v>
      </c>
      <c r="T450" s="137">
        <f>S450*H450</f>
        <v>0</v>
      </c>
      <c r="U450" s="322" t="s">
        <v>19</v>
      </c>
      <c r="V450" s="1" t="str">
        <f t="shared" si="5"/>
        <v/>
      </c>
      <c r="AR450" s="139" t="s">
        <v>230</v>
      </c>
      <c r="AT450" s="139" t="s">
        <v>154</v>
      </c>
      <c r="AU450" s="139" t="s">
        <v>88</v>
      </c>
      <c r="AY450" s="17" t="s">
        <v>151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7" t="s">
        <v>88</v>
      </c>
      <c r="BK450" s="140">
        <f>ROUND(I450*H450,2)</f>
        <v>0</v>
      </c>
      <c r="BL450" s="17" t="s">
        <v>230</v>
      </c>
      <c r="BM450" s="139" t="s">
        <v>679</v>
      </c>
    </row>
    <row r="451" spans="2:65" s="1" customFormat="1" ht="11.25" x14ac:dyDescent="0.2">
      <c r="B451" s="32"/>
      <c r="D451" s="141" t="s">
        <v>161</v>
      </c>
      <c r="F451" s="142" t="s">
        <v>680</v>
      </c>
      <c r="I451" s="143"/>
      <c r="L451" s="32"/>
      <c r="M451" s="144"/>
      <c r="U451" s="323"/>
      <c r="V451" s="1" t="str">
        <f t="shared" si="5"/>
        <v/>
      </c>
      <c r="AT451" s="17" t="s">
        <v>161</v>
      </c>
      <c r="AU451" s="17" t="s">
        <v>88</v>
      </c>
    </row>
    <row r="452" spans="2:65" s="13" customFormat="1" ht="11.25" x14ac:dyDescent="0.2">
      <c r="B452" s="151"/>
      <c r="D452" s="146" t="s">
        <v>163</v>
      </c>
      <c r="E452" s="152" t="s">
        <v>19</v>
      </c>
      <c r="F452" s="153" t="s">
        <v>681</v>
      </c>
      <c r="H452" s="154">
        <v>0.72199999999999998</v>
      </c>
      <c r="I452" s="155"/>
      <c r="L452" s="151"/>
      <c r="M452" s="156"/>
      <c r="U452" s="325"/>
      <c r="V452" s="1" t="str">
        <f t="shared" si="5"/>
        <v/>
      </c>
      <c r="AT452" s="152" t="s">
        <v>163</v>
      </c>
      <c r="AU452" s="152" t="s">
        <v>88</v>
      </c>
      <c r="AV452" s="13" t="s">
        <v>88</v>
      </c>
      <c r="AW452" s="13" t="s">
        <v>36</v>
      </c>
      <c r="AX452" s="13" t="s">
        <v>75</v>
      </c>
      <c r="AY452" s="152" t="s">
        <v>151</v>
      </c>
    </row>
    <row r="453" spans="2:65" s="13" customFormat="1" ht="11.25" x14ac:dyDescent="0.2">
      <c r="B453" s="151"/>
      <c r="D453" s="146" t="s">
        <v>163</v>
      </c>
      <c r="E453" s="152" t="s">
        <v>19</v>
      </c>
      <c r="F453" s="153" t="s">
        <v>682</v>
      </c>
      <c r="H453" s="154">
        <v>3.61</v>
      </c>
      <c r="I453" s="155"/>
      <c r="L453" s="151"/>
      <c r="M453" s="156"/>
      <c r="U453" s="325"/>
      <c r="V453" s="1" t="str">
        <f t="shared" si="5"/>
        <v/>
      </c>
      <c r="AT453" s="152" t="s">
        <v>163</v>
      </c>
      <c r="AU453" s="152" t="s">
        <v>88</v>
      </c>
      <c r="AV453" s="13" t="s">
        <v>88</v>
      </c>
      <c r="AW453" s="13" t="s">
        <v>36</v>
      </c>
      <c r="AX453" s="13" t="s">
        <v>75</v>
      </c>
      <c r="AY453" s="152" t="s">
        <v>151</v>
      </c>
    </row>
    <row r="454" spans="2:65" s="14" customFormat="1" ht="11.25" x14ac:dyDescent="0.2">
      <c r="B454" s="157"/>
      <c r="D454" s="146" t="s">
        <v>163</v>
      </c>
      <c r="E454" s="158" t="s">
        <v>19</v>
      </c>
      <c r="F454" s="159" t="s">
        <v>166</v>
      </c>
      <c r="H454" s="160">
        <v>4.3319999999999999</v>
      </c>
      <c r="I454" s="161"/>
      <c r="L454" s="157"/>
      <c r="M454" s="162"/>
      <c r="U454" s="326"/>
      <c r="V454" s="1" t="str">
        <f t="shared" si="5"/>
        <v/>
      </c>
      <c r="AT454" s="158" t="s">
        <v>163</v>
      </c>
      <c r="AU454" s="158" t="s">
        <v>88</v>
      </c>
      <c r="AV454" s="14" t="s">
        <v>159</v>
      </c>
      <c r="AW454" s="14" t="s">
        <v>36</v>
      </c>
      <c r="AX454" s="14" t="s">
        <v>82</v>
      </c>
      <c r="AY454" s="158" t="s">
        <v>151</v>
      </c>
    </row>
    <row r="455" spans="2:65" s="1" customFormat="1" ht="16.5" customHeight="1" x14ac:dyDescent="0.2">
      <c r="B455" s="32"/>
      <c r="C455" s="128" t="s">
        <v>683</v>
      </c>
      <c r="D455" s="128" t="s">
        <v>154</v>
      </c>
      <c r="E455" s="129" t="s">
        <v>684</v>
      </c>
      <c r="F455" s="130" t="s">
        <v>685</v>
      </c>
      <c r="G455" s="131" t="s">
        <v>180</v>
      </c>
      <c r="H455" s="132">
        <v>3.61</v>
      </c>
      <c r="I455" s="133"/>
      <c r="J455" s="134">
        <f>ROUND(I455*H455,2)</f>
        <v>0</v>
      </c>
      <c r="K455" s="130" t="s">
        <v>19</v>
      </c>
      <c r="L455" s="32"/>
      <c r="M455" s="135" t="s">
        <v>19</v>
      </c>
      <c r="N455" s="136" t="s">
        <v>47</v>
      </c>
      <c r="P455" s="137">
        <f>O455*H455</f>
        <v>0</v>
      </c>
      <c r="Q455" s="137">
        <v>4.5500000000000002E-3</v>
      </c>
      <c r="R455" s="137">
        <f>Q455*H455</f>
        <v>1.6425499999999999E-2</v>
      </c>
      <c r="S455" s="137">
        <v>0</v>
      </c>
      <c r="T455" s="137">
        <f>S455*H455</f>
        <v>0</v>
      </c>
      <c r="U455" s="322" t="s">
        <v>19</v>
      </c>
      <c r="V455" s="1" t="str">
        <f t="shared" si="5"/>
        <v/>
      </c>
      <c r="AR455" s="139" t="s">
        <v>230</v>
      </c>
      <c r="AT455" s="139" t="s">
        <v>154</v>
      </c>
      <c r="AU455" s="139" t="s">
        <v>88</v>
      </c>
      <c r="AY455" s="17" t="s">
        <v>151</v>
      </c>
      <c r="BE455" s="140">
        <f>IF(N455="základní",J455,0)</f>
        <v>0</v>
      </c>
      <c r="BF455" s="140">
        <f>IF(N455="snížená",J455,0)</f>
        <v>0</v>
      </c>
      <c r="BG455" s="140">
        <f>IF(N455="zákl. přenesená",J455,0)</f>
        <v>0</v>
      </c>
      <c r="BH455" s="140">
        <f>IF(N455="sníž. přenesená",J455,0)</f>
        <v>0</v>
      </c>
      <c r="BI455" s="140">
        <f>IF(N455="nulová",J455,0)</f>
        <v>0</v>
      </c>
      <c r="BJ455" s="17" t="s">
        <v>88</v>
      </c>
      <c r="BK455" s="140">
        <f>ROUND(I455*H455,2)</f>
        <v>0</v>
      </c>
      <c r="BL455" s="17" t="s">
        <v>230</v>
      </c>
      <c r="BM455" s="139" t="s">
        <v>686</v>
      </c>
    </row>
    <row r="456" spans="2:65" s="12" customFormat="1" ht="11.25" x14ac:dyDescent="0.2">
      <c r="B456" s="145"/>
      <c r="D456" s="146" t="s">
        <v>163</v>
      </c>
      <c r="E456" s="147" t="s">
        <v>19</v>
      </c>
      <c r="F456" s="148" t="s">
        <v>687</v>
      </c>
      <c r="H456" s="147" t="s">
        <v>19</v>
      </c>
      <c r="I456" s="149"/>
      <c r="L456" s="145"/>
      <c r="M456" s="150"/>
      <c r="U456" s="324"/>
      <c r="V456" s="1" t="str">
        <f t="shared" si="5"/>
        <v/>
      </c>
      <c r="AT456" s="147" t="s">
        <v>163</v>
      </c>
      <c r="AU456" s="147" t="s">
        <v>88</v>
      </c>
      <c r="AV456" s="12" t="s">
        <v>82</v>
      </c>
      <c r="AW456" s="12" t="s">
        <v>36</v>
      </c>
      <c r="AX456" s="12" t="s">
        <v>75</v>
      </c>
      <c r="AY456" s="147" t="s">
        <v>151</v>
      </c>
    </row>
    <row r="457" spans="2:65" s="13" customFormat="1" ht="11.25" x14ac:dyDescent="0.2">
      <c r="B457" s="151"/>
      <c r="D457" s="146" t="s">
        <v>163</v>
      </c>
      <c r="E457" s="152" t="s">
        <v>19</v>
      </c>
      <c r="F457" s="153" t="s">
        <v>577</v>
      </c>
      <c r="H457" s="154">
        <v>3.61</v>
      </c>
      <c r="I457" s="155"/>
      <c r="L457" s="151"/>
      <c r="M457" s="156"/>
      <c r="U457" s="325"/>
      <c r="V457" s="1" t="str">
        <f t="shared" si="5"/>
        <v/>
      </c>
      <c r="AT457" s="152" t="s">
        <v>163</v>
      </c>
      <c r="AU457" s="152" t="s">
        <v>88</v>
      </c>
      <c r="AV457" s="13" t="s">
        <v>88</v>
      </c>
      <c r="AW457" s="13" t="s">
        <v>36</v>
      </c>
      <c r="AX457" s="13" t="s">
        <v>75</v>
      </c>
      <c r="AY457" s="152" t="s">
        <v>151</v>
      </c>
    </row>
    <row r="458" spans="2:65" s="14" customFormat="1" ht="11.25" x14ac:dyDescent="0.2">
      <c r="B458" s="157"/>
      <c r="D458" s="146" t="s">
        <v>163</v>
      </c>
      <c r="E458" s="158" t="s">
        <v>19</v>
      </c>
      <c r="F458" s="159" t="s">
        <v>166</v>
      </c>
      <c r="H458" s="160">
        <v>3.61</v>
      </c>
      <c r="I458" s="161"/>
      <c r="L458" s="157"/>
      <c r="M458" s="162"/>
      <c r="U458" s="326"/>
      <c r="V458" s="1" t="str">
        <f t="shared" si="5"/>
        <v/>
      </c>
      <c r="AT458" s="158" t="s">
        <v>163</v>
      </c>
      <c r="AU458" s="158" t="s">
        <v>88</v>
      </c>
      <c r="AV458" s="14" t="s">
        <v>159</v>
      </c>
      <c r="AW458" s="14" t="s">
        <v>36</v>
      </c>
      <c r="AX458" s="14" t="s">
        <v>82</v>
      </c>
      <c r="AY458" s="158" t="s">
        <v>151</v>
      </c>
    </row>
    <row r="459" spans="2:65" s="1" customFormat="1" ht="24.2" customHeight="1" x14ac:dyDescent="0.2">
      <c r="B459" s="32"/>
      <c r="C459" s="128" t="s">
        <v>688</v>
      </c>
      <c r="D459" s="128" t="s">
        <v>154</v>
      </c>
      <c r="E459" s="129" t="s">
        <v>689</v>
      </c>
      <c r="F459" s="130" t="s">
        <v>690</v>
      </c>
      <c r="G459" s="131" t="s">
        <v>180</v>
      </c>
      <c r="H459" s="132">
        <v>3.61</v>
      </c>
      <c r="I459" s="133"/>
      <c r="J459" s="134">
        <f>ROUND(I459*H459,2)</f>
        <v>0</v>
      </c>
      <c r="K459" s="130" t="s">
        <v>158</v>
      </c>
      <c r="L459" s="32"/>
      <c r="M459" s="135" t="s">
        <v>19</v>
      </c>
      <c r="N459" s="136" t="s">
        <v>47</v>
      </c>
      <c r="P459" s="137">
        <f>O459*H459</f>
        <v>0</v>
      </c>
      <c r="Q459" s="137">
        <v>9.0900000000000009E-3</v>
      </c>
      <c r="R459" s="137">
        <f>Q459*H459</f>
        <v>3.2814900000000001E-2</v>
      </c>
      <c r="S459" s="137">
        <v>0</v>
      </c>
      <c r="T459" s="137">
        <f>S459*H459</f>
        <v>0</v>
      </c>
      <c r="U459" s="322" t="s">
        <v>19</v>
      </c>
      <c r="V459" s="1" t="str">
        <f t="shared" si="5"/>
        <v/>
      </c>
      <c r="AR459" s="139" t="s">
        <v>230</v>
      </c>
      <c r="AT459" s="139" t="s">
        <v>154</v>
      </c>
      <c r="AU459" s="139" t="s">
        <v>88</v>
      </c>
      <c r="AY459" s="17" t="s">
        <v>151</v>
      </c>
      <c r="BE459" s="140">
        <f>IF(N459="základní",J459,0)</f>
        <v>0</v>
      </c>
      <c r="BF459" s="140">
        <f>IF(N459="snížená",J459,0)</f>
        <v>0</v>
      </c>
      <c r="BG459" s="140">
        <f>IF(N459="zákl. přenesená",J459,0)</f>
        <v>0</v>
      </c>
      <c r="BH459" s="140">
        <f>IF(N459="sníž. přenesená",J459,0)</f>
        <v>0</v>
      </c>
      <c r="BI459" s="140">
        <f>IF(N459="nulová",J459,0)</f>
        <v>0</v>
      </c>
      <c r="BJ459" s="17" t="s">
        <v>88</v>
      </c>
      <c r="BK459" s="140">
        <f>ROUND(I459*H459,2)</f>
        <v>0</v>
      </c>
      <c r="BL459" s="17" t="s">
        <v>230</v>
      </c>
      <c r="BM459" s="139" t="s">
        <v>691</v>
      </c>
    </row>
    <row r="460" spans="2:65" s="1" customFormat="1" ht="11.25" x14ac:dyDescent="0.2">
      <c r="B460" s="32"/>
      <c r="D460" s="141" t="s">
        <v>161</v>
      </c>
      <c r="F460" s="142" t="s">
        <v>692</v>
      </c>
      <c r="I460" s="143"/>
      <c r="L460" s="32"/>
      <c r="M460" s="144"/>
      <c r="U460" s="323"/>
      <c r="V460" s="1" t="str">
        <f t="shared" si="5"/>
        <v/>
      </c>
      <c r="AT460" s="17" t="s">
        <v>161</v>
      </c>
      <c r="AU460" s="17" t="s">
        <v>88</v>
      </c>
    </row>
    <row r="461" spans="2:65" s="1" customFormat="1" ht="16.5" customHeight="1" x14ac:dyDescent="0.2">
      <c r="B461" s="32"/>
      <c r="C461" s="164" t="s">
        <v>693</v>
      </c>
      <c r="D461" s="164" t="s">
        <v>322</v>
      </c>
      <c r="E461" s="165" t="s">
        <v>694</v>
      </c>
      <c r="F461" s="166" t="s">
        <v>695</v>
      </c>
      <c r="G461" s="167" t="s">
        <v>180</v>
      </c>
      <c r="H461" s="168">
        <v>3.9710000000000001</v>
      </c>
      <c r="I461" s="169"/>
      <c r="J461" s="170">
        <f>ROUND(I461*H461,2)</f>
        <v>0</v>
      </c>
      <c r="K461" s="166" t="s">
        <v>19</v>
      </c>
      <c r="L461" s="171"/>
      <c r="M461" s="172" t="s">
        <v>19</v>
      </c>
      <c r="N461" s="173" t="s">
        <v>47</v>
      </c>
      <c r="P461" s="137">
        <f>O461*H461</f>
        <v>0</v>
      </c>
      <c r="Q461" s="137">
        <v>2.1999999999999999E-2</v>
      </c>
      <c r="R461" s="137">
        <f>Q461*H461</f>
        <v>8.7361999999999995E-2</v>
      </c>
      <c r="S461" s="137">
        <v>0</v>
      </c>
      <c r="T461" s="137">
        <f>S461*H461</f>
        <v>0</v>
      </c>
      <c r="U461" s="322" t="s">
        <v>19</v>
      </c>
      <c r="V461" s="1" t="str">
        <f t="shared" si="5"/>
        <v/>
      </c>
      <c r="AR461" s="139" t="s">
        <v>362</v>
      </c>
      <c r="AT461" s="139" t="s">
        <v>322</v>
      </c>
      <c r="AU461" s="139" t="s">
        <v>88</v>
      </c>
      <c r="AY461" s="17" t="s">
        <v>151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7" t="s">
        <v>88</v>
      </c>
      <c r="BK461" s="140">
        <f>ROUND(I461*H461,2)</f>
        <v>0</v>
      </c>
      <c r="BL461" s="17" t="s">
        <v>230</v>
      </c>
      <c r="BM461" s="139" t="s">
        <v>696</v>
      </c>
    </row>
    <row r="462" spans="2:65" s="13" customFormat="1" ht="11.25" x14ac:dyDescent="0.2">
      <c r="B462" s="151"/>
      <c r="D462" s="146" t="s">
        <v>163</v>
      </c>
      <c r="F462" s="153" t="s">
        <v>697</v>
      </c>
      <c r="H462" s="154">
        <v>3.9710000000000001</v>
      </c>
      <c r="I462" s="155"/>
      <c r="L462" s="151"/>
      <c r="M462" s="156"/>
      <c r="U462" s="325"/>
      <c r="V462" s="1" t="str">
        <f t="shared" si="5"/>
        <v/>
      </c>
      <c r="AT462" s="152" t="s">
        <v>163</v>
      </c>
      <c r="AU462" s="152" t="s">
        <v>88</v>
      </c>
      <c r="AV462" s="13" t="s">
        <v>88</v>
      </c>
      <c r="AW462" s="13" t="s">
        <v>4</v>
      </c>
      <c r="AX462" s="13" t="s">
        <v>82</v>
      </c>
      <c r="AY462" s="152" t="s">
        <v>151</v>
      </c>
    </row>
    <row r="463" spans="2:65" s="1" customFormat="1" ht="24.2" customHeight="1" x14ac:dyDescent="0.2">
      <c r="B463" s="32"/>
      <c r="C463" s="128" t="s">
        <v>698</v>
      </c>
      <c r="D463" s="128" t="s">
        <v>154</v>
      </c>
      <c r="E463" s="129" t="s">
        <v>699</v>
      </c>
      <c r="F463" s="130" t="s">
        <v>700</v>
      </c>
      <c r="G463" s="131" t="s">
        <v>180</v>
      </c>
      <c r="H463" s="132">
        <v>3.61</v>
      </c>
      <c r="I463" s="133"/>
      <c r="J463" s="134">
        <f>ROUND(I463*H463,2)</f>
        <v>0</v>
      </c>
      <c r="K463" s="130" t="s">
        <v>158</v>
      </c>
      <c r="L463" s="32"/>
      <c r="M463" s="135" t="s">
        <v>19</v>
      </c>
      <c r="N463" s="136" t="s">
        <v>47</v>
      </c>
      <c r="P463" s="137">
        <f>O463*H463</f>
        <v>0</v>
      </c>
      <c r="Q463" s="137">
        <v>0</v>
      </c>
      <c r="R463" s="137">
        <f>Q463*H463</f>
        <v>0</v>
      </c>
      <c r="S463" s="137">
        <v>0</v>
      </c>
      <c r="T463" s="137">
        <f>S463*H463</f>
        <v>0</v>
      </c>
      <c r="U463" s="322" t="s">
        <v>19</v>
      </c>
      <c r="V463" s="1" t="str">
        <f t="shared" si="5"/>
        <v/>
      </c>
      <c r="AR463" s="139" t="s">
        <v>230</v>
      </c>
      <c r="AT463" s="139" t="s">
        <v>154</v>
      </c>
      <c r="AU463" s="139" t="s">
        <v>88</v>
      </c>
      <c r="AY463" s="17" t="s">
        <v>151</v>
      </c>
      <c r="BE463" s="140">
        <f>IF(N463="základní",J463,0)</f>
        <v>0</v>
      </c>
      <c r="BF463" s="140">
        <f>IF(N463="snížená",J463,0)</f>
        <v>0</v>
      </c>
      <c r="BG463" s="140">
        <f>IF(N463="zákl. přenesená",J463,0)</f>
        <v>0</v>
      </c>
      <c r="BH463" s="140">
        <f>IF(N463="sníž. přenesená",J463,0)</f>
        <v>0</v>
      </c>
      <c r="BI463" s="140">
        <f>IF(N463="nulová",J463,0)</f>
        <v>0</v>
      </c>
      <c r="BJ463" s="17" t="s">
        <v>88</v>
      </c>
      <c r="BK463" s="140">
        <f>ROUND(I463*H463,2)</f>
        <v>0</v>
      </c>
      <c r="BL463" s="17" t="s">
        <v>230</v>
      </c>
      <c r="BM463" s="139" t="s">
        <v>701</v>
      </c>
    </row>
    <row r="464" spans="2:65" s="1" customFormat="1" ht="11.25" x14ac:dyDescent="0.2">
      <c r="B464" s="32"/>
      <c r="D464" s="141" t="s">
        <v>161</v>
      </c>
      <c r="F464" s="142" t="s">
        <v>702</v>
      </c>
      <c r="I464" s="143"/>
      <c r="L464" s="32"/>
      <c r="M464" s="144"/>
      <c r="U464" s="323"/>
      <c r="V464" s="1" t="str">
        <f t="shared" si="5"/>
        <v/>
      </c>
      <c r="AT464" s="17" t="s">
        <v>161</v>
      </c>
      <c r="AU464" s="17" t="s">
        <v>88</v>
      </c>
    </row>
    <row r="465" spans="2:65" s="1" customFormat="1" ht="16.5" customHeight="1" x14ac:dyDescent="0.2">
      <c r="B465" s="32"/>
      <c r="C465" s="128" t="s">
        <v>703</v>
      </c>
      <c r="D465" s="128" t="s">
        <v>154</v>
      </c>
      <c r="E465" s="129" t="s">
        <v>704</v>
      </c>
      <c r="F465" s="130" t="s">
        <v>705</v>
      </c>
      <c r="G465" s="131" t="s">
        <v>174</v>
      </c>
      <c r="H465" s="132">
        <v>7.92</v>
      </c>
      <c r="I465" s="133"/>
      <c r="J465" s="134">
        <f>ROUND(I465*H465,2)</f>
        <v>0</v>
      </c>
      <c r="K465" s="130" t="s">
        <v>158</v>
      </c>
      <c r="L465" s="32"/>
      <c r="M465" s="135" t="s">
        <v>19</v>
      </c>
      <c r="N465" s="136" t="s">
        <v>47</v>
      </c>
      <c r="P465" s="137">
        <f>O465*H465</f>
        <v>0</v>
      </c>
      <c r="Q465" s="137">
        <v>3.0000000000000001E-5</v>
      </c>
      <c r="R465" s="137">
        <f>Q465*H465</f>
        <v>2.376E-4</v>
      </c>
      <c r="S465" s="137">
        <v>0</v>
      </c>
      <c r="T465" s="137">
        <f>S465*H465</f>
        <v>0</v>
      </c>
      <c r="U465" s="322" t="s">
        <v>19</v>
      </c>
      <c r="V465" s="1" t="str">
        <f t="shared" si="5"/>
        <v/>
      </c>
      <c r="AR465" s="139" t="s">
        <v>230</v>
      </c>
      <c r="AT465" s="139" t="s">
        <v>154</v>
      </c>
      <c r="AU465" s="139" t="s">
        <v>88</v>
      </c>
      <c r="AY465" s="17" t="s">
        <v>151</v>
      </c>
      <c r="BE465" s="140">
        <f>IF(N465="základní",J465,0)</f>
        <v>0</v>
      </c>
      <c r="BF465" s="140">
        <f>IF(N465="snížená",J465,0)</f>
        <v>0</v>
      </c>
      <c r="BG465" s="140">
        <f>IF(N465="zákl. přenesená",J465,0)</f>
        <v>0</v>
      </c>
      <c r="BH465" s="140">
        <f>IF(N465="sníž. přenesená",J465,0)</f>
        <v>0</v>
      </c>
      <c r="BI465" s="140">
        <f>IF(N465="nulová",J465,0)</f>
        <v>0</v>
      </c>
      <c r="BJ465" s="17" t="s">
        <v>88</v>
      </c>
      <c r="BK465" s="140">
        <f>ROUND(I465*H465,2)</f>
        <v>0</v>
      </c>
      <c r="BL465" s="17" t="s">
        <v>230</v>
      </c>
      <c r="BM465" s="139" t="s">
        <v>706</v>
      </c>
    </row>
    <row r="466" spans="2:65" s="1" customFormat="1" ht="11.25" x14ac:dyDescent="0.2">
      <c r="B466" s="32"/>
      <c r="D466" s="141" t="s">
        <v>161</v>
      </c>
      <c r="F466" s="142" t="s">
        <v>707</v>
      </c>
      <c r="I466" s="143"/>
      <c r="L466" s="32"/>
      <c r="M466" s="144"/>
      <c r="U466" s="323"/>
      <c r="V466" s="1" t="str">
        <f t="shared" si="5"/>
        <v/>
      </c>
      <c r="AT466" s="17" t="s">
        <v>161</v>
      </c>
      <c r="AU466" s="17" t="s">
        <v>88</v>
      </c>
    </row>
    <row r="467" spans="2:65" s="12" customFormat="1" ht="11.25" x14ac:dyDescent="0.2">
      <c r="B467" s="145"/>
      <c r="D467" s="146" t="s">
        <v>163</v>
      </c>
      <c r="E467" s="147" t="s">
        <v>19</v>
      </c>
      <c r="F467" s="148" t="s">
        <v>708</v>
      </c>
      <c r="H467" s="147" t="s">
        <v>19</v>
      </c>
      <c r="I467" s="149"/>
      <c r="L467" s="145"/>
      <c r="M467" s="150"/>
      <c r="U467" s="324"/>
      <c r="V467" s="1" t="str">
        <f t="shared" si="5"/>
        <v/>
      </c>
      <c r="AT467" s="147" t="s">
        <v>163</v>
      </c>
      <c r="AU467" s="147" t="s">
        <v>88</v>
      </c>
      <c r="AV467" s="12" t="s">
        <v>82</v>
      </c>
      <c r="AW467" s="12" t="s">
        <v>36</v>
      </c>
      <c r="AX467" s="12" t="s">
        <v>75</v>
      </c>
      <c r="AY467" s="147" t="s">
        <v>151</v>
      </c>
    </row>
    <row r="468" spans="2:65" s="13" customFormat="1" ht="11.25" x14ac:dyDescent="0.2">
      <c r="B468" s="151"/>
      <c r="D468" s="146" t="s">
        <v>163</v>
      </c>
      <c r="E468" s="152" t="s">
        <v>19</v>
      </c>
      <c r="F468" s="153" t="s">
        <v>709</v>
      </c>
      <c r="H468" s="154">
        <v>7.92</v>
      </c>
      <c r="I468" s="155"/>
      <c r="L468" s="151"/>
      <c r="M468" s="156"/>
      <c r="U468" s="325"/>
      <c r="V468" s="1" t="str">
        <f t="shared" si="5"/>
        <v/>
      </c>
      <c r="AT468" s="152" t="s">
        <v>163</v>
      </c>
      <c r="AU468" s="152" t="s">
        <v>88</v>
      </c>
      <c r="AV468" s="13" t="s">
        <v>88</v>
      </c>
      <c r="AW468" s="13" t="s">
        <v>36</v>
      </c>
      <c r="AX468" s="13" t="s">
        <v>75</v>
      </c>
      <c r="AY468" s="152" t="s">
        <v>151</v>
      </c>
    </row>
    <row r="469" spans="2:65" s="14" customFormat="1" ht="11.25" x14ac:dyDescent="0.2">
      <c r="B469" s="157"/>
      <c r="D469" s="146" t="s">
        <v>163</v>
      </c>
      <c r="E469" s="158" t="s">
        <v>19</v>
      </c>
      <c r="F469" s="159" t="s">
        <v>166</v>
      </c>
      <c r="H469" s="160">
        <v>7.92</v>
      </c>
      <c r="I469" s="161"/>
      <c r="L469" s="157"/>
      <c r="M469" s="162"/>
      <c r="U469" s="326"/>
      <c r="V469" s="1" t="str">
        <f t="shared" si="5"/>
        <v/>
      </c>
      <c r="AT469" s="158" t="s">
        <v>163</v>
      </c>
      <c r="AU469" s="158" t="s">
        <v>88</v>
      </c>
      <c r="AV469" s="14" t="s">
        <v>159</v>
      </c>
      <c r="AW469" s="14" t="s">
        <v>36</v>
      </c>
      <c r="AX469" s="14" t="s">
        <v>82</v>
      </c>
      <c r="AY469" s="158" t="s">
        <v>151</v>
      </c>
    </row>
    <row r="470" spans="2:65" s="1" customFormat="1" ht="16.5" customHeight="1" x14ac:dyDescent="0.2">
      <c r="B470" s="32"/>
      <c r="C470" s="128" t="s">
        <v>710</v>
      </c>
      <c r="D470" s="128" t="s">
        <v>154</v>
      </c>
      <c r="E470" s="129" t="s">
        <v>711</v>
      </c>
      <c r="F470" s="130" t="s">
        <v>712</v>
      </c>
      <c r="G470" s="131" t="s">
        <v>180</v>
      </c>
      <c r="H470" s="132">
        <v>3.61</v>
      </c>
      <c r="I470" s="133"/>
      <c r="J470" s="134">
        <f>ROUND(I470*H470,2)</f>
        <v>0</v>
      </c>
      <c r="K470" s="130" t="s">
        <v>158</v>
      </c>
      <c r="L470" s="32"/>
      <c r="M470" s="135" t="s">
        <v>19</v>
      </c>
      <c r="N470" s="136" t="s">
        <v>47</v>
      </c>
      <c r="P470" s="137">
        <f>O470*H470</f>
        <v>0</v>
      </c>
      <c r="Q470" s="137">
        <v>1.5E-3</v>
      </c>
      <c r="R470" s="137">
        <f>Q470*H470</f>
        <v>5.4149999999999997E-3</v>
      </c>
      <c r="S470" s="137">
        <v>0</v>
      </c>
      <c r="T470" s="137">
        <f>S470*H470</f>
        <v>0</v>
      </c>
      <c r="U470" s="322" t="s">
        <v>19</v>
      </c>
      <c r="V470" s="1" t="str">
        <f t="shared" si="5"/>
        <v/>
      </c>
      <c r="AR470" s="139" t="s">
        <v>230</v>
      </c>
      <c r="AT470" s="139" t="s">
        <v>154</v>
      </c>
      <c r="AU470" s="139" t="s">
        <v>88</v>
      </c>
      <c r="AY470" s="17" t="s">
        <v>151</v>
      </c>
      <c r="BE470" s="140">
        <f>IF(N470="základní",J470,0)</f>
        <v>0</v>
      </c>
      <c r="BF470" s="140">
        <f>IF(N470="snížená",J470,0)</f>
        <v>0</v>
      </c>
      <c r="BG470" s="140">
        <f>IF(N470="zákl. přenesená",J470,0)</f>
        <v>0</v>
      </c>
      <c r="BH470" s="140">
        <f>IF(N470="sníž. přenesená",J470,0)</f>
        <v>0</v>
      </c>
      <c r="BI470" s="140">
        <f>IF(N470="nulová",J470,0)</f>
        <v>0</v>
      </c>
      <c r="BJ470" s="17" t="s">
        <v>88</v>
      </c>
      <c r="BK470" s="140">
        <f>ROUND(I470*H470,2)</f>
        <v>0</v>
      </c>
      <c r="BL470" s="17" t="s">
        <v>230</v>
      </c>
      <c r="BM470" s="139" t="s">
        <v>713</v>
      </c>
    </row>
    <row r="471" spans="2:65" s="1" customFormat="1" ht="11.25" x14ac:dyDescent="0.2">
      <c r="B471" s="32"/>
      <c r="D471" s="141" t="s">
        <v>161</v>
      </c>
      <c r="F471" s="142" t="s">
        <v>714</v>
      </c>
      <c r="I471" s="143"/>
      <c r="L471" s="32"/>
      <c r="M471" s="144"/>
      <c r="U471" s="323"/>
      <c r="V471" s="1" t="str">
        <f t="shared" si="5"/>
        <v/>
      </c>
      <c r="AT471" s="17" t="s">
        <v>161</v>
      </c>
      <c r="AU471" s="17" t="s">
        <v>88</v>
      </c>
    </row>
    <row r="472" spans="2:65" s="1" customFormat="1" ht="19.5" x14ac:dyDescent="0.2">
      <c r="B472" s="32"/>
      <c r="D472" s="146" t="s">
        <v>233</v>
      </c>
      <c r="F472" s="163" t="s">
        <v>715</v>
      </c>
      <c r="I472" s="143"/>
      <c r="L472" s="32"/>
      <c r="M472" s="144"/>
      <c r="U472" s="323"/>
      <c r="V472" s="1" t="str">
        <f t="shared" si="5"/>
        <v/>
      </c>
      <c r="AT472" s="17" t="s">
        <v>233</v>
      </c>
      <c r="AU472" s="17" t="s">
        <v>88</v>
      </c>
    </row>
    <row r="473" spans="2:65" s="12" customFormat="1" ht="11.25" x14ac:dyDescent="0.2">
      <c r="B473" s="145"/>
      <c r="D473" s="146" t="s">
        <v>163</v>
      </c>
      <c r="E473" s="147" t="s">
        <v>19</v>
      </c>
      <c r="F473" s="148" t="s">
        <v>687</v>
      </c>
      <c r="H473" s="147" t="s">
        <v>19</v>
      </c>
      <c r="I473" s="149"/>
      <c r="L473" s="145"/>
      <c r="M473" s="150"/>
      <c r="U473" s="324"/>
      <c r="V473" s="1" t="str">
        <f t="shared" si="5"/>
        <v/>
      </c>
      <c r="AT473" s="147" t="s">
        <v>163</v>
      </c>
      <c r="AU473" s="147" t="s">
        <v>88</v>
      </c>
      <c r="AV473" s="12" t="s">
        <v>82</v>
      </c>
      <c r="AW473" s="12" t="s">
        <v>36</v>
      </c>
      <c r="AX473" s="12" t="s">
        <v>75</v>
      </c>
      <c r="AY473" s="147" t="s">
        <v>151</v>
      </c>
    </row>
    <row r="474" spans="2:65" s="13" customFormat="1" ht="11.25" x14ac:dyDescent="0.2">
      <c r="B474" s="151"/>
      <c r="D474" s="146" t="s">
        <v>163</v>
      </c>
      <c r="E474" s="152" t="s">
        <v>19</v>
      </c>
      <c r="F474" s="153" t="s">
        <v>577</v>
      </c>
      <c r="H474" s="154">
        <v>3.61</v>
      </c>
      <c r="I474" s="155"/>
      <c r="L474" s="151"/>
      <c r="M474" s="156"/>
      <c r="U474" s="325"/>
      <c r="V474" s="1" t="str">
        <f t="shared" si="5"/>
        <v/>
      </c>
      <c r="AT474" s="152" t="s">
        <v>163</v>
      </c>
      <c r="AU474" s="152" t="s">
        <v>88</v>
      </c>
      <c r="AV474" s="13" t="s">
        <v>88</v>
      </c>
      <c r="AW474" s="13" t="s">
        <v>36</v>
      </c>
      <c r="AX474" s="13" t="s">
        <v>75</v>
      </c>
      <c r="AY474" s="152" t="s">
        <v>151</v>
      </c>
    </row>
    <row r="475" spans="2:65" s="14" customFormat="1" ht="11.25" x14ac:dyDescent="0.2">
      <c r="B475" s="157"/>
      <c r="D475" s="146" t="s">
        <v>163</v>
      </c>
      <c r="E475" s="158" t="s">
        <v>19</v>
      </c>
      <c r="F475" s="159" t="s">
        <v>166</v>
      </c>
      <c r="H475" s="160">
        <v>3.61</v>
      </c>
      <c r="I475" s="161"/>
      <c r="L475" s="157"/>
      <c r="M475" s="162"/>
      <c r="U475" s="326"/>
      <c r="V475" s="1" t="str">
        <f t="shared" si="5"/>
        <v/>
      </c>
      <c r="AT475" s="158" t="s">
        <v>163</v>
      </c>
      <c r="AU475" s="158" t="s">
        <v>88</v>
      </c>
      <c r="AV475" s="14" t="s">
        <v>159</v>
      </c>
      <c r="AW475" s="14" t="s">
        <v>36</v>
      </c>
      <c r="AX475" s="14" t="s">
        <v>82</v>
      </c>
      <c r="AY475" s="158" t="s">
        <v>151</v>
      </c>
    </row>
    <row r="476" spans="2:65" s="1" customFormat="1" ht="16.5" customHeight="1" x14ac:dyDescent="0.2">
      <c r="B476" s="32"/>
      <c r="C476" s="128" t="s">
        <v>716</v>
      </c>
      <c r="D476" s="128" t="s">
        <v>154</v>
      </c>
      <c r="E476" s="129" t="s">
        <v>717</v>
      </c>
      <c r="F476" s="130" t="s">
        <v>718</v>
      </c>
      <c r="G476" s="131" t="s">
        <v>157</v>
      </c>
      <c r="H476" s="132">
        <v>4</v>
      </c>
      <c r="I476" s="133"/>
      <c r="J476" s="134">
        <f>ROUND(I476*H476,2)</f>
        <v>0</v>
      </c>
      <c r="K476" s="130" t="s">
        <v>158</v>
      </c>
      <c r="L476" s="32"/>
      <c r="M476" s="135" t="s">
        <v>19</v>
      </c>
      <c r="N476" s="136" t="s">
        <v>47</v>
      </c>
      <c r="P476" s="137">
        <f>O476*H476</f>
        <v>0</v>
      </c>
      <c r="Q476" s="137">
        <v>2.1000000000000001E-4</v>
      </c>
      <c r="R476" s="137">
        <f>Q476*H476</f>
        <v>8.4000000000000003E-4</v>
      </c>
      <c r="S476" s="137">
        <v>0</v>
      </c>
      <c r="T476" s="137">
        <f>S476*H476</f>
        <v>0</v>
      </c>
      <c r="U476" s="322" t="s">
        <v>19</v>
      </c>
      <c r="V476" s="1" t="str">
        <f t="shared" si="5"/>
        <v/>
      </c>
      <c r="AR476" s="139" t="s">
        <v>230</v>
      </c>
      <c r="AT476" s="139" t="s">
        <v>154</v>
      </c>
      <c r="AU476" s="139" t="s">
        <v>88</v>
      </c>
      <c r="AY476" s="17" t="s">
        <v>151</v>
      </c>
      <c r="BE476" s="140">
        <f>IF(N476="základní",J476,0)</f>
        <v>0</v>
      </c>
      <c r="BF476" s="140">
        <f>IF(N476="snížená",J476,0)</f>
        <v>0</v>
      </c>
      <c r="BG476" s="140">
        <f>IF(N476="zákl. přenesená",J476,0)</f>
        <v>0</v>
      </c>
      <c r="BH476" s="140">
        <f>IF(N476="sníž. přenesená",J476,0)</f>
        <v>0</v>
      </c>
      <c r="BI476" s="140">
        <f>IF(N476="nulová",J476,0)</f>
        <v>0</v>
      </c>
      <c r="BJ476" s="17" t="s">
        <v>88</v>
      </c>
      <c r="BK476" s="140">
        <f>ROUND(I476*H476,2)</f>
        <v>0</v>
      </c>
      <c r="BL476" s="17" t="s">
        <v>230</v>
      </c>
      <c r="BM476" s="139" t="s">
        <v>719</v>
      </c>
    </row>
    <row r="477" spans="2:65" s="1" customFormat="1" ht="11.25" x14ac:dyDescent="0.2">
      <c r="B477" s="32"/>
      <c r="D477" s="141" t="s">
        <v>161</v>
      </c>
      <c r="F477" s="142" t="s">
        <v>720</v>
      </c>
      <c r="I477" s="143"/>
      <c r="L477" s="32"/>
      <c r="M477" s="144"/>
      <c r="U477" s="323"/>
      <c r="V477" s="1" t="str">
        <f t="shared" si="5"/>
        <v/>
      </c>
      <c r="AT477" s="17" t="s">
        <v>161</v>
      </c>
      <c r="AU477" s="17" t="s">
        <v>88</v>
      </c>
    </row>
    <row r="478" spans="2:65" s="1" customFormat="1" ht="16.5" customHeight="1" x14ac:dyDescent="0.2">
      <c r="B478" s="32"/>
      <c r="C478" s="128" t="s">
        <v>721</v>
      </c>
      <c r="D478" s="128" t="s">
        <v>154</v>
      </c>
      <c r="E478" s="129" t="s">
        <v>722</v>
      </c>
      <c r="F478" s="130" t="s">
        <v>723</v>
      </c>
      <c r="G478" s="131" t="s">
        <v>174</v>
      </c>
      <c r="H478" s="132">
        <v>7.92</v>
      </c>
      <c r="I478" s="133"/>
      <c r="J478" s="134">
        <f>ROUND(I478*H478,2)</f>
        <v>0</v>
      </c>
      <c r="K478" s="130" t="s">
        <v>158</v>
      </c>
      <c r="L478" s="32"/>
      <c r="M478" s="135" t="s">
        <v>19</v>
      </c>
      <c r="N478" s="136" t="s">
        <v>47</v>
      </c>
      <c r="P478" s="137">
        <f>O478*H478</f>
        <v>0</v>
      </c>
      <c r="Q478" s="137">
        <v>3.2000000000000003E-4</v>
      </c>
      <c r="R478" s="137">
        <f>Q478*H478</f>
        <v>2.5344E-3</v>
      </c>
      <c r="S478" s="137">
        <v>0</v>
      </c>
      <c r="T478" s="137">
        <f>S478*H478</f>
        <v>0</v>
      </c>
      <c r="U478" s="322" t="s">
        <v>19</v>
      </c>
      <c r="V478" s="1" t="str">
        <f t="shared" si="5"/>
        <v/>
      </c>
      <c r="AR478" s="139" t="s">
        <v>230</v>
      </c>
      <c r="AT478" s="139" t="s">
        <v>154</v>
      </c>
      <c r="AU478" s="139" t="s">
        <v>88</v>
      </c>
      <c r="AY478" s="17" t="s">
        <v>151</v>
      </c>
      <c r="BE478" s="140">
        <f>IF(N478="základní",J478,0)</f>
        <v>0</v>
      </c>
      <c r="BF478" s="140">
        <f>IF(N478="snížená",J478,0)</f>
        <v>0</v>
      </c>
      <c r="BG478" s="140">
        <f>IF(N478="zákl. přenesená",J478,0)</f>
        <v>0</v>
      </c>
      <c r="BH478" s="140">
        <f>IF(N478="sníž. přenesená",J478,0)</f>
        <v>0</v>
      </c>
      <c r="BI478" s="140">
        <f>IF(N478="nulová",J478,0)</f>
        <v>0</v>
      </c>
      <c r="BJ478" s="17" t="s">
        <v>88</v>
      </c>
      <c r="BK478" s="140">
        <f>ROUND(I478*H478,2)</f>
        <v>0</v>
      </c>
      <c r="BL478" s="17" t="s">
        <v>230</v>
      </c>
      <c r="BM478" s="139" t="s">
        <v>724</v>
      </c>
    </row>
    <row r="479" spans="2:65" s="1" customFormat="1" ht="11.25" x14ac:dyDescent="0.2">
      <c r="B479" s="32"/>
      <c r="D479" s="141" t="s">
        <v>161</v>
      </c>
      <c r="F479" s="142" t="s">
        <v>725</v>
      </c>
      <c r="I479" s="143"/>
      <c r="L479" s="32"/>
      <c r="M479" s="144"/>
      <c r="U479" s="323"/>
      <c r="V479" s="1" t="str">
        <f t="shared" si="5"/>
        <v/>
      </c>
      <c r="AT479" s="17" t="s">
        <v>161</v>
      </c>
      <c r="AU479" s="17" t="s">
        <v>88</v>
      </c>
    </row>
    <row r="480" spans="2:65" s="13" customFormat="1" ht="11.25" x14ac:dyDescent="0.2">
      <c r="B480" s="151"/>
      <c r="D480" s="146" t="s">
        <v>163</v>
      </c>
      <c r="E480" s="152" t="s">
        <v>19</v>
      </c>
      <c r="F480" s="153" t="s">
        <v>709</v>
      </c>
      <c r="H480" s="154">
        <v>7.92</v>
      </c>
      <c r="I480" s="155"/>
      <c r="L480" s="151"/>
      <c r="M480" s="156"/>
      <c r="U480" s="325"/>
      <c r="V480" s="1" t="str">
        <f t="shared" si="5"/>
        <v/>
      </c>
      <c r="AT480" s="152" t="s">
        <v>163</v>
      </c>
      <c r="AU480" s="152" t="s">
        <v>88</v>
      </c>
      <c r="AV480" s="13" t="s">
        <v>88</v>
      </c>
      <c r="AW480" s="13" t="s">
        <v>36</v>
      </c>
      <c r="AX480" s="13" t="s">
        <v>75</v>
      </c>
      <c r="AY480" s="152" t="s">
        <v>151</v>
      </c>
    </row>
    <row r="481" spans="2:65" s="14" customFormat="1" ht="11.25" x14ac:dyDescent="0.2">
      <c r="B481" s="157"/>
      <c r="D481" s="146" t="s">
        <v>163</v>
      </c>
      <c r="E481" s="158" t="s">
        <v>19</v>
      </c>
      <c r="F481" s="159" t="s">
        <v>166</v>
      </c>
      <c r="H481" s="160">
        <v>7.92</v>
      </c>
      <c r="I481" s="161"/>
      <c r="L481" s="157"/>
      <c r="M481" s="162"/>
      <c r="U481" s="326"/>
      <c r="V481" s="1" t="str">
        <f t="shared" si="5"/>
        <v/>
      </c>
      <c r="AT481" s="158" t="s">
        <v>163</v>
      </c>
      <c r="AU481" s="158" t="s">
        <v>88</v>
      </c>
      <c r="AV481" s="14" t="s">
        <v>159</v>
      </c>
      <c r="AW481" s="14" t="s">
        <v>36</v>
      </c>
      <c r="AX481" s="14" t="s">
        <v>82</v>
      </c>
      <c r="AY481" s="158" t="s">
        <v>151</v>
      </c>
    </row>
    <row r="482" spans="2:65" s="1" customFormat="1" ht="24.2" customHeight="1" x14ac:dyDescent="0.2">
      <c r="B482" s="32"/>
      <c r="C482" s="128" t="s">
        <v>726</v>
      </c>
      <c r="D482" s="128" t="s">
        <v>154</v>
      </c>
      <c r="E482" s="129" t="s">
        <v>727</v>
      </c>
      <c r="F482" s="130" t="s">
        <v>728</v>
      </c>
      <c r="G482" s="131" t="s">
        <v>593</v>
      </c>
      <c r="H482" s="174"/>
      <c r="I482" s="133"/>
      <c r="J482" s="134">
        <f>ROUND(I482*H482,2)</f>
        <v>0</v>
      </c>
      <c r="K482" s="130" t="s">
        <v>158</v>
      </c>
      <c r="L482" s="32"/>
      <c r="M482" s="135" t="s">
        <v>19</v>
      </c>
      <c r="N482" s="136" t="s">
        <v>47</v>
      </c>
      <c r="P482" s="137">
        <f>O482*H482</f>
        <v>0</v>
      </c>
      <c r="Q482" s="137">
        <v>0</v>
      </c>
      <c r="R482" s="137">
        <f>Q482*H482</f>
        <v>0</v>
      </c>
      <c r="S482" s="137">
        <v>0</v>
      </c>
      <c r="T482" s="137">
        <f>S482*H482</f>
        <v>0</v>
      </c>
      <c r="U482" s="322" t="s">
        <v>19</v>
      </c>
      <c r="V482" s="1" t="str">
        <f t="shared" si="5"/>
        <v/>
      </c>
      <c r="AR482" s="139" t="s">
        <v>230</v>
      </c>
      <c r="AT482" s="139" t="s">
        <v>154</v>
      </c>
      <c r="AU482" s="139" t="s">
        <v>88</v>
      </c>
      <c r="AY482" s="17" t="s">
        <v>151</v>
      </c>
      <c r="BE482" s="140">
        <f>IF(N482="základní",J482,0)</f>
        <v>0</v>
      </c>
      <c r="BF482" s="140">
        <f>IF(N482="snížená",J482,0)</f>
        <v>0</v>
      </c>
      <c r="BG482" s="140">
        <f>IF(N482="zákl. přenesená",J482,0)</f>
        <v>0</v>
      </c>
      <c r="BH482" s="140">
        <f>IF(N482="sníž. přenesená",J482,0)</f>
        <v>0</v>
      </c>
      <c r="BI482" s="140">
        <f>IF(N482="nulová",J482,0)</f>
        <v>0</v>
      </c>
      <c r="BJ482" s="17" t="s">
        <v>88</v>
      </c>
      <c r="BK482" s="140">
        <f>ROUND(I482*H482,2)</f>
        <v>0</v>
      </c>
      <c r="BL482" s="17" t="s">
        <v>230</v>
      </c>
      <c r="BM482" s="139" t="s">
        <v>729</v>
      </c>
    </row>
    <row r="483" spans="2:65" s="1" customFormat="1" ht="11.25" x14ac:dyDescent="0.2">
      <c r="B483" s="32"/>
      <c r="D483" s="141" t="s">
        <v>161</v>
      </c>
      <c r="F483" s="142" t="s">
        <v>730</v>
      </c>
      <c r="I483" s="143"/>
      <c r="L483" s="32"/>
      <c r="M483" s="144"/>
      <c r="U483" s="323"/>
      <c r="V483" s="1" t="str">
        <f t="shared" si="5"/>
        <v/>
      </c>
      <c r="AT483" s="17" t="s">
        <v>161</v>
      </c>
      <c r="AU483" s="17" t="s">
        <v>88</v>
      </c>
    </row>
    <row r="484" spans="2:65" s="11" customFormat="1" ht="22.9" customHeight="1" x14ac:dyDescent="0.2">
      <c r="B484" s="116"/>
      <c r="D484" s="117" t="s">
        <v>74</v>
      </c>
      <c r="E484" s="126" t="s">
        <v>731</v>
      </c>
      <c r="F484" s="126" t="s">
        <v>732</v>
      </c>
      <c r="I484" s="119"/>
      <c r="J484" s="127">
        <f>BK484</f>
        <v>0</v>
      </c>
      <c r="L484" s="116"/>
      <c r="M484" s="121"/>
      <c r="P484" s="122">
        <f>SUM(P485:P537)</f>
        <v>0</v>
      </c>
      <c r="R484" s="122">
        <f>SUM(R485:R537)</f>
        <v>0.35815372000000006</v>
      </c>
      <c r="T484" s="122">
        <f>SUM(T485:T537)</f>
        <v>0.13995299999999999</v>
      </c>
      <c r="U484" s="321"/>
      <c r="V484" s="1" t="str">
        <f t="shared" si="5"/>
        <v/>
      </c>
      <c r="AR484" s="117" t="s">
        <v>88</v>
      </c>
      <c r="AT484" s="124" t="s">
        <v>74</v>
      </c>
      <c r="AU484" s="124" t="s">
        <v>82</v>
      </c>
      <c r="AY484" s="117" t="s">
        <v>151</v>
      </c>
      <c r="BK484" s="125">
        <f>SUM(BK485:BK537)</f>
        <v>0</v>
      </c>
    </row>
    <row r="485" spans="2:65" s="1" customFormat="1" ht="16.5" customHeight="1" x14ac:dyDescent="0.2">
      <c r="B485" s="32"/>
      <c r="C485" s="128" t="s">
        <v>733</v>
      </c>
      <c r="D485" s="128" t="s">
        <v>154</v>
      </c>
      <c r="E485" s="129" t="s">
        <v>734</v>
      </c>
      <c r="F485" s="130" t="s">
        <v>735</v>
      </c>
      <c r="G485" s="131" t="s">
        <v>180</v>
      </c>
      <c r="H485" s="132">
        <v>42.35</v>
      </c>
      <c r="I485" s="133"/>
      <c r="J485" s="134">
        <f>ROUND(I485*H485,2)</f>
        <v>0</v>
      </c>
      <c r="K485" s="130" t="s">
        <v>158</v>
      </c>
      <c r="L485" s="32"/>
      <c r="M485" s="135" t="s">
        <v>19</v>
      </c>
      <c r="N485" s="136" t="s">
        <v>47</v>
      </c>
      <c r="P485" s="137">
        <f>O485*H485</f>
        <v>0</v>
      </c>
      <c r="Q485" s="137">
        <v>0</v>
      </c>
      <c r="R485" s="137">
        <f>Q485*H485</f>
        <v>0</v>
      </c>
      <c r="S485" s="137">
        <v>3.0000000000000001E-3</v>
      </c>
      <c r="T485" s="137">
        <f>S485*H485</f>
        <v>0.12705</v>
      </c>
      <c r="U485" s="322" t="s">
        <v>19</v>
      </c>
      <c r="V485" s="1" t="str">
        <f t="shared" si="5"/>
        <v/>
      </c>
      <c r="AR485" s="139" t="s">
        <v>230</v>
      </c>
      <c r="AT485" s="139" t="s">
        <v>154</v>
      </c>
      <c r="AU485" s="139" t="s">
        <v>88</v>
      </c>
      <c r="AY485" s="17" t="s">
        <v>151</v>
      </c>
      <c r="BE485" s="140">
        <f>IF(N485="základní",J485,0)</f>
        <v>0</v>
      </c>
      <c r="BF485" s="140">
        <f>IF(N485="snížená",J485,0)</f>
        <v>0</v>
      </c>
      <c r="BG485" s="140">
        <f>IF(N485="zákl. přenesená",J485,0)</f>
        <v>0</v>
      </c>
      <c r="BH485" s="140">
        <f>IF(N485="sníž. přenesená",J485,0)</f>
        <v>0</v>
      </c>
      <c r="BI485" s="140">
        <f>IF(N485="nulová",J485,0)</f>
        <v>0</v>
      </c>
      <c r="BJ485" s="17" t="s">
        <v>88</v>
      </c>
      <c r="BK485" s="140">
        <f>ROUND(I485*H485,2)</f>
        <v>0</v>
      </c>
      <c r="BL485" s="17" t="s">
        <v>230</v>
      </c>
      <c r="BM485" s="139" t="s">
        <v>736</v>
      </c>
    </row>
    <row r="486" spans="2:65" s="1" customFormat="1" ht="11.25" x14ac:dyDescent="0.2">
      <c r="B486" s="32"/>
      <c r="D486" s="141" t="s">
        <v>161</v>
      </c>
      <c r="F486" s="142" t="s">
        <v>737</v>
      </c>
      <c r="I486" s="143"/>
      <c r="L486" s="32"/>
      <c r="M486" s="144"/>
      <c r="U486" s="323"/>
      <c r="V486" s="1" t="str">
        <f t="shared" si="5"/>
        <v/>
      </c>
      <c r="AT486" s="17" t="s">
        <v>161</v>
      </c>
      <c r="AU486" s="17" t="s">
        <v>88</v>
      </c>
    </row>
    <row r="487" spans="2:65" s="12" customFormat="1" ht="11.25" x14ac:dyDescent="0.2">
      <c r="B487" s="145"/>
      <c r="D487" s="146" t="s">
        <v>163</v>
      </c>
      <c r="E487" s="147" t="s">
        <v>19</v>
      </c>
      <c r="F487" s="148" t="s">
        <v>235</v>
      </c>
      <c r="H487" s="147" t="s">
        <v>19</v>
      </c>
      <c r="I487" s="149"/>
      <c r="L487" s="145"/>
      <c r="M487" s="150"/>
      <c r="U487" s="324"/>
      <c r="V487" s="1" t="str">
        <f t="shared" si="5"/>
        <v/>
      </c>
      <c r="AT487" s="147" t="s">
        <v>163</v>
      </c>
      <c r="AU487" s="147" t="s">
        <v>88</v>
      </c>
      <c r="AV487" s="12" t="s">
        <v>82</v>
      </c>
      <c r="AW487" s="12" t="s">
        <v>36</v>
      </c>
      <c r="AX487" s="12" t="s">
        <v>75</v>
      </c>
      <c r="AY487" s="147" t="s">
        <v>151</v>
      </c>
    </row>
    <row r="488" spans="2:65" s="13" customFormat="1" ht="11.25" x14ac:dyDescent="0.2">
      <c r="B488" s="151"/>
      <c r="D488" s="146" t="s">
        <v>163</v>
      </c>
      <c r="E488" s="152" t="s">
        <v>19</v>
      </c>
      <c r="F488" s="153" t="s">
        <v>236</v>
      </c>
      <c r="H488" s="154">
        <v>8.7799999999999994</v>
      </c>
      <c r="I488" s="155"/>
      <c r="L488" s="151"/>
      <c r="M488" s="156"/>
      <c r="U488" s="325"/>
      <c r="V488" s="1" t="str">
        <f t="shared" si="5"/>
        <v/>
      </c>
      <c r="AT488" s="152" t="s">
        <v>163</v>
      </c>
      <c r="AU488" s="152" t="s">
        <v>88</v>
      </c>
      <c r="AV488" s="13" t="s">
        <v>88</v>
      </c>
      <c r="AW488" s="13" t="s">
        <v>36</v>
      </c>
      <c r="AX488" s="13" t="s">
        <v>75</v>
      </c>
      <c r="AY488" s="152" t="s">
        <v>151</v>
      </c>
    </row>
    <row r="489" spans="2:65" s="13" customFormat="1" ht="11.25" x14ac:dyDescent="0.2">
      <c r="B489" s="151"/>
      <c r="D489" s="146" t="s">
        <v>163</v>
      </c>
      <c r="E489" s="152" t="s">
        <v>19</v>
      </c>
      <c r="F489" s="153" t="s">
        <v>237</v>
      </c>
      <c r="H489" s="154">
        <v>16.309999999999999</v>
      </c>
      <c r="I489" s="155"/>
      <c r="L489" s="151"/>
      <c r="M489" s="156"/>
      <c r="U489" s="325"/>
      <c r="V489" s="1" t="str">
        <f t="shared" si="5"/>
        <v/>
      </c>
      <c r="AT489" s="152" t="s">
        <v>163</v>
      </c>
      <c r="AU489" s="152" t="s">
        <v>88</v>
      </c>
      <c r="AV489" s="13" t="s">
        <v>88</v>
      </c>
      <c r="AW489" s="13" t="s">
        <v>36</v>
      </c>
      <c r="AX489" s="13" t="s">
        <v>75</v>
      </c>
      <c r="AY489" s="152" t="s">
        <v>151</v>
      </c>
    </row>
    <row r="490" spans="2:65" s="13" customFormat="1" ht="11.25" x14ac:dyDescent="0.2">
      <c r="B490" s="151"/>
      <c r="D490" s="146" t="s">
        <v>163</v>
      </c>
      <c r="E490" s="152" t="s">
        <v>19</v>
      </c>
      <c r="F490" s="153" t="s">
        <v>238</v>
      </c>
      <c r="H490" s="154">
        <v>17.260000000000002</v>
      </c>
      <c r="I490" s="155"/>
      <c r="L490" s="151"/>
      <c r="M490" s="156"/>
      <c r="U490" s="325"/>
      <c r="V490" s="1" t="str">
        <f t="shared" ref="V490:V553" si="6">IF(U490="investice",J490,"")</f>
        <v/>
      </c>
      <c r="AT490" s="152" t="s">
        <v>163</v>
      </c>
      <c r="AU490" s="152" t="s">
        <v>88</v>
      </c>
      <c r="AV490" s="13" t="s">
        <v>88</v>
      </c>
      <c r="AW490" s="13" t="s">
        <v>36</v>
      </c>
      <c r="AX490" s="13" t="s">
        <v>75</v>
      </c>
      <c r="AY490" s="152" t="s">
        <v>151</v>
      </c>
    </row>
    <row r="491" spans="2:65" s="14" customFormat="1" ht="11.25" x14ac:dyDescent="0.2">
      <c r="B491" s="157"/>
      <c r="D491" s="146" t="s">
        <v>163</v>
      </c>
      <c r="E491" s="158" t="s">
        <v>19</v>
      </c>
      <c r="F491" s="159" t="s">
        <v>166</v>
      </c>
      <c r="H491" s="160">
        <v>42.349999999999994</v>
      </c>
      <c r="I491" s="161"/>
      <c r="L491" s="157"/>
      <c r="M491" s="162"/>
      <c r="U491" s="326"/>
      <c r="V491" s="1" t="str">
        <f t="shared" si="6"/>
        <v/>
      </c>
      <c r="AT491" s="158" t="s">
        <v>163</v>
      </c>
      <c r="AU491" s="158" t="s">
        <v>88</v>
      </c>
      <c r="AV491" s="14" t="s">
        <v>159</v>
      </c>
      <c r="AW491" s="14" t="s">
        <v>36</v>
      </c>
      <c r="AX491" s="14" t="s">
        <v>82</v>
      </c>
      <c r="AY491" s="158" t="s">
        <v>151</v>
      </c>
    </row>
    <row r="492" spans="2:65" s="1" customFormat="1" ht="16.5" customHeight="1" x14ac:dyDescent="0.2">
      <c r="B492" s="32"/>
      <c r="C492" s="128" t="s">
        <v>738</v>
      </c>
      <c r="D492" s="128" t="s">
        <v>154</v>
      </c>
      <c r="E492" s="129" t="s">
        <v>739</v>
      </c>
      <c r="F492" s="130" t="s">
        <v>740</v>
      </c>
      <c r="G492" s="131" t="s">
        <v>174</v>
      </c>
      <c r="H492" s="132">
        <v>43.01</v>
      </c>
      <c r="I492" s="133"/>
      <c r="J492" s="134">
        <f>ROUND(I492*H492,2)</f>
        <v>0</v>
      </c>
      <c r="K492" s="130" t="s">
        <v>158</v>
      </c>
      <c r="L492" s="32"/>
      <c r="M492" s="135" t="s">
        <v>19</v>
      </c>
      <c r="N492" s="136" t="s">
        <v>47</v>
      </c>
      <c r="P492" s="137">
        <f>O492*H492</f>
        <v>0</v>
      </c>
      <c r="Q492" s="137">
        <v>0</v>
      </c>
      <c r="R492" s="137">
        <f>Q492*H492</f>
        <v>0</v>
      </c>
      <c r="S492" s="137">
        <v>2.9999999999999997E-4</v>
      </c>
      <c r="T492" s="137">
        <f>S492*H492</f>
        <v>1.2902999999999998E-2</v>
      </c>
      <c r="U492" s="322" t="s">
        <v>19</v>
      </c>
      <c r="V492" s="1" t="str">
        <f t="shared" si="6"/>
        <v/>
      </c>
      <c r="AR492" s="139" t="s">
        <v>230</v>
      </c>
      <c r="AT492" s="139" t="s">
        <v>154</v>
      </c>
      <c r="AU492" s="139" t="s">
        <v>88</v>
      </c>
      <c r="AY492" s="17" t="s">
        <v>151</v>
      </c>
      <c r="BE492" s="140">
        <f>IF(N492="základní",J492,0)</f>
        <v>0</v>
      </c>
      <c r="BF492" s="140">
        <f>IF(N492="snížená",J492,0)</f>
        <v>0</v>
      </c>
      <c r="BG492" s="140">
        <f>IF(N492="zákl. přenesená",J492,0)</f>
        <v>0</v>
      </c>
      <c r="BH492" s="140">
        <f>IF(N492="sníž. přenesená",J492,0)</f>
        <v>0</v>
      </c>
      <c r="BI492" s="140">
        <f>IF(N492="nulová",J492,0)</f>
        <v>0</v>
      </c>
      <c r="BJ492" s="17" t="s">
        <v>88</v>
      </c>
      <c r="BK492" s="140">
        <f>ROUND(I492*H492,2)</f>
        <v>0</v>
      </c>
      <c r="BL492" s="17" t="s">
        <v>230</v>
      </c>
      <c r="BM492" s="139" t="s">
        <v>741</v>
      </c>
    </row>
    <row r="493" spans="2:65" s="1" customFormat="1" ht="11.25" x14ac:dyDescent="0.2">
      <c r="B493" s="32"/>
      <c r="D493" s="141" t="s">
        <v>161</v>
      </c>
      <c r="F493" s="142" t="s">
        <v>742</v>
      </c>
      <c r="I493" s="143"/>
      <c r="L493" s="32"/>
      <c r="M493" s="144"/>
      <c r="U493" s="323"/>
      <c r="V493" s="1" t="str">
        <f t="shared" si="6"/>
        <v/>
      </c>
      <c r="AT493" s="17" t="s">
        <v>161</v>
      </c>
      <c r="AU493" s="17" t="s">
        <v>88</v>
      </c>
    </row>
    <row r="494" spans="2:65" s="12" customFormat="1" ht="11.25" x14ac:dyDescent="0.2">
      <c r="B494" s="145"/>
      <c r="D494" s="146" t="s">
        <v>163</v>
      </c>
      <c r="E494" s="147" t="s">
        <v>19</v>
      </c>
      <c r="F494" s="148" t="s">
        <v>235</v>
      </c>
      <c r="H494" s="147" t="s">
        <v>19</v>
      </c>
      <c r="I494" s="149"/>
      <c r="L494" s="145"/>
      <c r="M494" s="150"/>
      <c r="U494" s="324"/>
      <c r="V494" s="1" t="str">
        <f t="shared" si="6"/>
        <v/>
      </c>
      <c r="AT494" s="147" t="s">
        <v>163</v>
      </c>
      <c r="AU494" s="147" t="s">
        <v>88</v>
      </c>
      <c r="AV494" s="12" t="s">
        <v>82</v>
      </c>
      <c r="AW494" s="12" t="s">
        <v>36</v>
      </c>
      <c r="AX494" s="12" t="s">
        <v>75</v>
      </c>
      <c r="AY494" s="147" t="s">
        <v>151</v>
      </c>
    </row>
    <row r="495" spans="2:65" s="13" customFormat="1" ht="11.25" x14ac:dyDescent="0.2">
      <c r="B495" s="151"/>
      <c r="D495" s="146" t="s">
        <v>163</v>
      </c>
      <c r="E495" s="152" t="s">
        <v>19</v>
      </c>
      <c r="F495" s="153" t="s">
        <v>743</v>
      </c>
      <c r="H495" s="154">
        <v>10.76</v>
      </c>
      <c r="I495" s="155"/>
      <c r="L495" s="151"/>
      <c r="M495" s="156"/>
      <c r="U495" s="325"/>
      <c r="V495" s="1" t="str">
        <f t="shared" si="6"/>
        <v/>
      </c>
      <c r="AT495" s="152" t="s">
        <v>163</v>
      </c>
      <c r="AU495" s="152" t="s">
        <v>88</v>
      </c>
      <c r="AV495" s="13" t="s">
        <v>88</v>
      </c>
      <c r="AW495" s="13" t="s">
        <v>36</v>
      </c>
      <c r="AX495" s="13" t="s">
        <v>75</v>
      </c>
      <c r="AY495" s="152" t="s">
        <v>151</v>
      </c>
    </row>
    <row r="496" spans="2:65" s="13" customFormat="1" ht="11.25" x14ac:dyDescent="0.2">
      <c r="B496" s="151"/>
      <c r="D496" s="146" t="s">
        <v>163</v>
      </c>
      <c r="E496" s="152" t="s">
        <v>19</v>
      </c>
      <c r="F496" s="153" t="s">
        <v>744</v>
      </c>
      <c r="H496" s="154">
        <v>15.99</v>
      </c>
      <c r="I496" s="155"/>
      <c r="L496" s="151"/>
      <c r="M496" s="156"/>
      <c r="U496" s="325"/>
      <c r="V496" s="1" t="str">
        <f t="shared" si="6"/>
        <v/>
      </c>
      <c r="AT496" s="152" t="s">
        <v>163</v>
      </c>
      <c r="AU496" s="152" t="s">
        <v>88</v>
      </c>
      <c r="AV496" s="13" t="s">
        <v>88</v>
      </c>
      <c r="AW496" s="13" t="s">
        <v>36</v>
      </c>
      <c r="AX496" s="13" t="s">
        <v>75</v>
      </c>
      <c r="AY496" s="152" t="s">
        <v>151</v>
      </c>
    </row>
    <row r="497" spans="2:65" s="13" customFormat="1" ht="11.25" x14ac:dyDescent="0.2">
      <c r="B497" s="151"/>
      <c r="D497" s="146" t="s">
        <v>163</v>
      </c>
      <c r="E497" s="152" t="s">
        <v>19</v>
      </c>
      <c r="F497" s="153" t="s">
        <v>745</v>
      </c>
      <c r="H497" s="154">
        <v>16.260000000000002</v>
      </c>
      <c r="I497" s="155"/>
      <c r="L497" s="151"/>
      <c r="M497" s="156"/>
      <c r="U497" s="325"/>
      <c r="V497" s="1" t="str">
        <f t="shared" si="6"/>
        <v/>
      </c>
      <c r="AT497" s="152" t="s">
        <v>163</v>
      </c>
      <c r="AU497" s="152" t="s">
        <v>88</v>
      </c>
      <c r="AV497" s="13" t="s">
        <v>88</v>
      </c>
      <c r="AW497" s="13" t="s">
        <v>36</v>
      </c>
      <c r="AX497" s="13" t="s">
        <v>75</v>
      </c>
      <c r="AY497" s="152" t="s">
        <v>151</v>
      </c>
    </row>
    <row r="498" spans="2:65" s="14" customFormat="1" ht="11.25" x14ac:dyDescent="0.2">
      <c r="B498" s="157"/>
      <c r="D498" s="146" t="s">
        <v>163</v>
      </c>
      <c r="E498" s="158" t="s">
        <v>19</v>
      </c>
      <c r="F498" s="159" t="s">
        <v>166</v>
      </c>
      <c r="H498" s="160">
        <v>43.010000000000005</v>
      </c>
      <c r="I498" s="161"/>
      <c r="L498" s="157"/>
      <c r="M498" s="162"/>
      <c r="U498" s="326"/>
      <c r="V498" s="1" t="str">
        <f t="shared" si="6"/>
        <v/>
      </c>
      <c r="AT498" s="158" t="s">
        <v>163</v>
      </c>
      <c r="AU498" s="158" t="s">
        <v>88</v>
      </c>
      <c r="AV498" s="14" t="s">
        <v>159</v>
      </c>
      <c r="AW498" s="14" t="s">
        <v>36</v>
      </c>
      <c r="AX498" s="14" t="s">
        <v>82</v>
      </c>
      <c r="AY498" s="158" t="s">
        <v>151</v>
      </c>
    </row>
    <row r="499" spans="2:65" s="1" customFormat="1" ht="16.5" customHeight="1" x14ac:dyDescent="0.2">
      <c r="B499" s="32"/>
      <c r="C499" s="128" t="s">
        <v>746</v>
      </c>
      <c r="D499" s="128" t="s">
        <v>154</v>
      </c>
      <c r="E499" s="129" t="s">
        <v>747</v>
      </c>
      <c r="F499" s="130" t="s">
        <v>748</v>
      </c>
      <c r="G499" s="131" t="s">
        <v>180</v>
      </c>
      <c r="H499" s="132">
        <v>77.040000000000006</v>
      </c>
      <c r="I499" s="133"/>
      <c r="J499" s="134">
        <f>ROUND(I499*H499,2)</f>
        <v>0</v>
      </c>
      <c r="K499" s="130" t="s">
        <v>158</v>
      </c>
      <c r="L499" s="32"/>
      <c r="M499" s="135" t="s">
        <v>19</v>
      </c>
      <c r="N499" s="136" t="s">
        <v>47</v>
      </c>
      <c r="P499" s="137">
        <f>O499*H499</f>
        <v>0</v>
      </c>
      <c r="Q499" s="137">
        <v>3.0000000000000001E-5</v>
      </c>
      <c r="R499" s="137">
        <f>Q499*H499</f>
        <v>2.3112000000000002E-3</v>
      </c>
      <c r="S499" s="137">
        <v>0</v>
      </c>
      <c r="T499" s="137">
        <f>S499*H499</f>
        <v>0</v>
      </c>
      <c r="U499" s="322" t="s">
        <v>19</v>
      </c>
      <c r="V499" s="1" t="str">
        <f t="shared" si="6"/>
        <v/>
      </c>
      <c r="AR499" s="139" t="s">
        <v>230</v>
      </c>
      <c r="AT499" s="139" t="s">
        <v>154</v>
      </c>
      <c r="AU499" s="139" t="s">
        <v>88</v>
      </c>
      <c r="AY499" s="17" t="s">
        <v>151</v>
      </c>
      <c r="BE499" s="140">
        <f>IF(N499="základní",J499,0)</f>
        <v>0</v>
      </c>
      <c r="BF499" s="140">
        <f>IF(N499="snížená",J499,0)</f>
        <v>0</v>
      </c>
      <c r="BG499" s="140">
        <f>IF(N499="zákl. přenesená",J499,0)</f>
        <v>0</v>
      </c>
      <c r="BH499" s="140">
        <f>IF(N499="sníž. přenesená",J499,0)</f>
        <v>0</v>
      </c>
      <c r="BI499" s="140">
        <f>IF(N499="nulová",J499,0)</f>
        <v>0</v>
      </c>
      <c r="BJ499" s="17" t="s">
        <v>88</v>
      </c>
      <c r="BK499" s="140">
        <f>ROUND(I499*H499,2)</f>
        <v>0</v>
      </c>
      <c r="BL499" s="17" t="s">
        <v>230</v>
      </c>
      <c r="BM499" s="139" t="s">
        <v>749</v>
      </c>
    </row>
    <row r="500" spans="2:65" s="1" customFormat="1" ht="11.25" x14ac:dyDescent="0.2">
      <c r="B500" s="32"/>
      <c r="D500" s="141" t="s">
        <v>161</v>
      </c>
      <c r="F500" s="142" t="s">
        <v>750</v>
      </c>
      <c r="I500" s="143"/>
      <c r="L500" s="32"/>
      <c r="M500" s="144"/>
      <c r="U500" s="323"/>
      <c r="V500" s="1" t="str">
        <f t="shared" si="6"/>
        <v/>
      </c>
      <c r="AT500" s="17" t="s">
        <v>161</v>
      </c>
      <c r="AU500" s="17" t="s">
        <v>88</v>
      </c>
    </row>
    <row r="501" spans="2:65" s="13" customFormat="1" ht="11.25" x14ac:dyDescent="0.2">
      <c r="B501" s="151"/>
      <c r="D501" s="146" t="s">
        <v>163</v>
      </c>
      <c r="E501" s="152" t="s">
        <v>19</v>
      </c>
      <c r="F501" s="153" t="s">
        <v>751</v>
      </c>
      <c r="H501" s="154">
        <v>38.520000000000003</v>
      </c>
      <c r="I501" s="155"/>
      <c r="L501" s="151"/>
      <c r="M501" s="156"/>
      <c r="U501" s="325"/>
      <c r="V501" s="1" t="str">
        <f t="shared" si="6"/>
        <v/>
      </c>
      <c r="AT501" s="152" t="s">
        <v>163</v>
      </c>
      <c r="AU501" s="152" t="s">
        <v>88</v>
      </c>
      <c r="AV501" s="13" t="s">
        <v>88</v>
      </c>
      <c r="AW501" s="13" t="s">
        <v>36</v>
      </c>
      <c r="AX501" s="13" t="s">
        <v>75</v>
      </c>
      <c r="AY501" s="152" t="s">
        <v>151</v>
      </c>
    </row>
    <row r="502" spans="2:65" s="13" customFormat="1" ht="11.25" x14ac:dyDescent="0.2">
      <c r="B502" s="151"/>
      <c r="D502" s="146" t="s">
        <v>163</v>
      </c>
      <c r="E502" s="152" t="s">
        <v>19</v>
      </c>
      <c r="F502" s="153" t="s">
        <v>752</v>
      </c>
      <c r="H502" s="154">
        <v>38.520000000000003</v>
      </c>
      <c r="I502" s="155"/>
      <c r="L502" s="151"/>
      <c r="M502" s="156"/>
      <c r="U502" s="325"/>
      <c r="V502" s="1" t="str">
        <f t="shared" si="6"/>
        <v/>
      </c>
      <c r="AT502" s="152" t="s">
        <v>163</v>
      </c>
      <c r="AU502" s="152" t="s">
        <v>88</v>
      </c>
      <c r="AV502" s="13" t="s">
        <v>88</v>
      </c>
      <c r="AW502" s="13" t="s">
        <v>36</v>
      </c>
      <c r="AX502" s="13" t="s">
        <v>75</v>
      </c>
      <c r="AY502" s="152" t="s">
        <v>151</v>
      </c>
    </row>
    <row r="503" spans="2:65" s="14" customFormat="1" ht="11.25" x14ac:dyDescent="0.2">
      <c r="B503" s="157"/>
      <c r="D503" s="146" t="s">
        <v>163</v>
      </c>
      <c r="E503" s="158" t="s">
        <v>19</v>
      </c>
      <c r="F503" s="159" t="s">
        <v>166</v>
      </c>
      <c r="H503" s="160">
        <v>77.040000000000006</v>
      </c>
      <c r="I503" s="161"/>
      <c r="L503" s="157"/>
      <c r="M503" s="162"/>
      <c r="U503" s="326"/>
      <c r="V503" s="1" t="str">
        <f t="shared" si="6"/>
        <v/>
      </c>
      <c r="AT503" s="158" t="s">
        <v>163</v>
      </c>
      <c r="AU503" s="158" t="s">
        <v>88</v>
      </c>
      <c r="AV503" s="14" t="s">
        <v>159</v>
      </c>
      <c r="AW503" s="14" t="s">
        <v>36</v>
      </c>
      <c r="AX503" s="14" t="s">
        <v>82</v>
      </c>
      <c r="AY503" s="158" t="s">
        <v>151</v>
      </c>
    </row>
    <row r="504" spans="2:65" s="1" customFormat="1" ht="24.2" customHeight="1" x14ac:dyDescent="0.2">
      <c r="B504" s="32"/>
      <c r="C504" s="128" t="s">
        <v>753</v>
      </c>
      <c r="D504" s="128" t="s">
        <v>154</v>
      </c>
      <c r="E504" s="129" t="s">
        <v>754</v>
      </c>
      <c r="F504" s="130" t="s">
        <v>755</v>
      </c>
      <c r="G504" s="131" t="s">
        <v>180</v>
      </c>
      <c r="H504" s="132">
        <v>38.520000000000003</v>
      </c>
      <c r="I504" s="133"/>
      <c r="J504" s="134">
        <f>ROUND(I504*H504,2)</f>
        <v>0</v>
      </c>
      <c r="K504" s="130" t="s">
        <v>158</v>
      </c>
      <c r="L504" s="32"/>
      <c r="M504" s="135" t="s">
        <v>19</v>
      </c>
      <c r="N504" s="136" t="s">
        <v>47</v>
      </c>
      <c r="P504" s="137">
        <f>O504*H504</f>
        <v>0</v>
      </c>
      <c r="Q504" s="137">
        <v>4.5500000000000002E-3</v>
      </c>
      <c r="R504" s="137">
        <f>Q504*H504</f>
        <v>0.17526600000000003</v>
      </c>
      <c r="S504" s="137">
        <v>0</v>
      </c>
      <c r="T504" s="137">
        <f>S504*H504</f>
        <v>0</v>
      </c>
      <c r="U504" s="322" t="s">
        <v>19</v>
      </c>
      <c r="V504" s="1" t="str">
        <f t="shared" si="6"/>
        <v/>
      </c>
      <c r="AR504" s="139" t="s">
        <v>230</v>
      </c>
      <c r="AT504" s="139" t="s">
        <v>154</v>
      </c>
      <c r="AU504" s="139" t="s">
        <v>88</v>
      </c>
      <c r="AY504" s="17" t="s">
        <v>151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7" t="s">
        <v>88</v>
      </c>
      <c r="BK504" s="140">
        <f>ROUND(I504*H504,2)</f>
        <v>0</v>
      </c>
      <c r="BL504" s="17" t="s">
        <v>230</v>
      </c>
      <c r="BM504" s="139" t="s">
        <v>756</v>
      </c>
    </row>
    <row r="505" spans="2:65" s="1" customFormat="1" ht="11.25" x14ac:dyDescent="0.2">
      <c r="B505" s="32"/>
      <c r="D505" s="141" t="s">
        <v>161</v>
      </c>
      <c r="F505" s="142" t="s">
        <v>757</v>
      </c>
      <c r="I505" s="143"/>
      <c r="L505" s="32"/>
      <c r="M505" s="144"/>
      <c r="U505" s="323"/>
      <c r="V505" s="1" t="str">
        <f t="shared" si="6"/>
        <v/>
      </c>
      <c r="AT505" s="17" t="s">
        <v>161</v>
      </c>
      <c r="AU505" s="17" t="s">
        <v>88</v>
      </c>
    </row>
    <row r="506" spans="2:65" s="1" customFormat="1" ht="19.5" x14ac:dyDescent="0.2">
      <c r="B506" s="32"/>
      <c r="D506" s="146" t="s">
        <v>233</v>
      </c>
      <c r="F506" s="163" t="s">
        <v>758</v>
      </c>
      <c r="I506" s="143"/>
      <c r="L506" s="32"/>
      <c r="M506" s="144"/>
      <c r="U506" s="323"/>
      <c r="V506" s="1" t="str">
        <f t="shared" si="6"/>
        <v/>
      </c>
      <c r="AT506" s="17" t="s">
        <v>233</v>
      </c>
      <c r="AU506" s="17" t="s">
        <v>88</v>
      </c>
    </row>
    <row r="507" spans="2:65" s="12" customFormat="1" ht="11.25" x14ac:dyDescent="0.2">
      <c r="B507" s="145"/>
      <c r="D507" s="146" t="s">
        <v>163</v>
      </c>
      <c r="E507" s="147" t="s">
        <v>19</v>
      </c>
      <c r="F507" s="148" t="s">
        <v>759</v>
      </c>
      <c r="H507" s="147" t="s">
        <v>19</v>
      </c>
      <c r="I507" s="149"/>
      <c r="L507" s="145"/>
      <c r="M507" s="150"/>
      <c r="U507" s="324"/>
      <c r="V507" s="1" t="str">
        <f t="shared" si="6"/>
        <v/>
      </c>
      <c r="AT507" s="147" t="s">
        <v>163</v>
      </c>
      <c r="AU507" s="147" t="s">
        <v>88</v>
      </c>
      <c r="AV507" s="12" t="s">
        <v>82</v>
      </c>
      <c r="AW507" s="12" t="s">
        <v>36</v>
      </c>
      <c r="AX507" s="12" t="s">
        <v>75</v>
      </c>
      <c r="AY507" s="147" t="s">
        <v>151</v>
      </c>
    </row>
    <row r="508" spans="2:65" s="13" customFormat="1" ht="11.25" x14ac:dyDescent="0.2">
      <c r="B508" s="151"/>
      <c r="D508" s="146" t="s">
        <v>163</v>
      </c>
      <c r="E508" s="152" t="s">
        <v>19</v>
      </c>
      <c r="F508" s="153" t="s">
        <v>570</v>
      </c>
      <c r="H508" s="154">
        <v>4.55</v>
      </c>
      <c r="I508" s="155"/>
      <c r="L508" s="151"/>
      <c r="M508" s="156"/>
      <c r="U508" s="325"/>
      <c r="V508" s="1" t="str">
        <f t="shared" si="6"/>
        <v/>
      </c>
      <c r="AT508" s="152" t="s">
        <v>163</v>
      </c>
      <c r="AU508" s="152" t="s">
        <v>88</v>
      </c>
      <c r="AV508" s="13" t="s">
        <v>88</v>
      </c>
      <c r="AW508" s="13" t="s">
        <v>36</v>
      </c>
      <c r="AX508" s="13" t="s">
        <v>75</v>
      </c>
      <c r="AY508" s="152" t="s">
        <v>151</v>
      </c>
    </row>
    <row r="509" spans="2:65" s="13" customFormat="1" ht="11.25" x14ac:dyDescent="0.2">
      <c r="B509" s="151"/>
      <c r="D509" s="146" t="s">
        <v>163</v>
      </c>
      <c r="E509" s="152" t="s">
        <v>19</v>
      </c>
      <c r="F509" s="153" t="s">
        <v>571</v>
      </c>
      <c r="H509" s="154">
        <v>15.36</v>
      </c>
      <c r="I509" s="155"/>
      <c r="L509" s="151"/>
      <c r="M509" s="156"/>
      <c r="U509" s="325"/>
      <c r="V509" s="1" t="str">
        <f t="shared" si="6"/>
        <v/>
      </c>
      <c r="AT509" s="152" t="s">
        <v>163</v>
      </c>
      <c r="AU509" s="152" t="s">
        <v>88</v>
      </c>
      <c r="AV509" s="13" t="s">
        <v>88</v>
      </c>
      <c r="AW509" s="13" t="s">
        <v>36</v>
      </c>
      <c r="AX509" s="13" t="s">
        <v>75</v>
      </c>
      <c r="AY509" s="152" t="s">
        <v>151</v>
      </c>
    </row>
    <row r="510" spans="2:65" s="13" customFormat="1" ht="11.25" x14ac:dyDescent="0.2">
      <c r="B510" s="151"/>
      <c r="D510" s="146" t="s">
        <v>163</v>
      </c>
      <c r="E510" s="152" t="s">
        <v>19</v>
      </c>
      <c r="F510" s="153" t="s">
        <v>238</v>
      </c>
      <c r="H510" s="154">
        <v>17.260000000000002</v>
      </c>
      <c r="I510" s="155"/>
      <c r="L510" s="151"/>
      <c r="M510" s="156"/>
      <c r="U510" s="325"/>
      <c r="V510" s="1" t="str">
        <f t="shared" si="6"/>
        <v/>
      </c>
      <c r="AT510" s="152" t="s">
        <v>163</v>
      </c>
      <c r="AU510" s="152" t="s">
        <v>88</v>
      </c>
      <c r="AV510" s="13" t="s">
        <v>88</v>
      </c>
      <c r="AW510" s="13" t="s">
        <v>36</v>
      </c>
      <c r="AX510" s="13" t="s">
        <v>75</v>
      </c>
      <c r="AY510" s="152" t="s">
        <v>151</v>
      </c>
    </row>
    <row r="511" spans="2:65" s="13" customFormat="1" ht="11.25" x14ac:dyDescent="0.2">
      <c r="B511" s="151"/>
      <c r="D511" s="146" t="s">
        <v>163</v>
      </c>
      <c r="E511" s="152" t="s">
        <v>19</v>
      </c>
      <c r="F511" s="153" t="s">
        <v>572</v>
      </c>
      <c r="H511" s="154">
        <v>1.35</v>
      </c>
      <c r="I511" s="155"/>
      <c r="L511" s="151"/>
      <c r="M511" s="156"/>
      <c r="U511" s="325"/>
      <c r="V511" s="1" t="str">
        <f t="shared" si="6"/>
        <v/>
      </c>
      <c r="AT511" s="152" t="s">
        <v>163</v>
      </c>
      <c r="AU511" s="152" t="s">
        <v>88</v>
      </c>
      <c r="AV511" s="13" t="s">
        <v>88</v>
      </c>
      <c r="AW511" s="13" t="s">
        <v>36</v>
      </c>
      <c r="AX511" s="13" t="s">
        <v>75</v>
      </c>
      <c r="AY511" s="152" t="s">
        <v>151</v>
      </c>
    </row>
    <row r="512" spans="2:65" s="14" customFormat="1" ht="11.25" x14ac:dyDescent="0.2">
      <c r="B512" s="157"/>
      <c r="D512" s="146" t="s">
        <v>163</v>
      </c>
      <c r="E512" s="158" t="s">
        <v>19</v>
      </c>
      <c r="F512" s="159" t="s">
        <v>166</v>
      </c>
      <c r="H512" s="160">
        <v>38.520000000000003</v>
      </c>
      <c r="I512" s="161"/>
      <c r="L512" s="157"/>
      <c r="M512" s="162"/>
      <c r="U512" s="326"/>
      <c r="V512" s="1" t="str">
        <f t="shared" si="6"/>
        <v/>
      </c>
      <c r="AT512" s="158" t="s">
        <v>163</v>
      </c>
      <c r="AU512" s="158" t="s">
        <v>88</v>
      </c>
      <c r="AV512" s="14" t="s">
        <v>159</v>
      </c>
      <c r="AW512" s="14" t="s">
        <v>36</v>
      </c>
      <c r="AX512" s="14" t="s">
        <v>82</v>
      </c>
      <c r="AY512" s="158" t="s">
        <v>151</v>
      </c>
    </row>
    <row r="513" spans="2:65" s="1" customFormat="1" ht="16.5" customHeight="1" x14ac:dyDescent="0.2">
      <c r="B513" s="32"/>
      <c r="C513" s="128" t="s">
        <v>760</v>
      </c>
      <c r="D513" s="128" t="s">
        <v>154</v>
      </c>
      <c r="E513" s="129" t="s">
        <v>761</v>
      </c>
      <c r="F513" s="130" t="s">
        <v>762</v>
      </c>
      <c r="G513" s="131" t="s">
        <v>180</v>
      </c>
      <c r="H513" s="132">
        <v>38.520000000000003</v>
      </c>
      <c r="I513" s="133"/>
      <c r="J513" s="134">
        <f>ROUND(I513*H513,2)</f>
        <v>0</v>
      </c>
      <c r="K513" s="130" t="s">
        <v>158</v>
      </c>
      <c r="L513" s="32"/>
      <c r="M513" s="135" t="s">
        <v>19</v>
      </c>
      <c r="N513" s="136" t="s">
        <v>47</v>
      </c>
      <c r="P513" s="137">
        <f>O513*H513</f>
        <v>0</v>
      </c>
      <c r="Q513" s="137">
        <v>2.9999999999999997E-4</v>
      </c>
      <c r="R513" s="137">
        <f>Q513*H513</f>
        <v>1.1556E-2</v>
      </c>
      <c r="S513" s="137">
        <v>0</v>
      </c>
      <c r="T513" s="137">
        <f>S513*H513</f>
        <v>0</v>
      </c>
      <c r="U513" s="322" t="s">
        <v>19</v>
      </c>
      <c r="V513" s="1" t="str">
        <f t="shared" si="6"/>
        <v/>
      </c>
      <c r="AR513" s="139" t="s">
        <v>230</v>
      </c>
      <c r="AT513" s="139" t="s">
        <v>154</v>
      </c>
      <c r="AU513" s="139" t="s">
        <v>88</v>
      </c>
      <c r="AY513" s="17" t="s">
        <v>151</v>
      </c>
      <c r="BE513" s="140">
        <f>IF(N513="základní",J513,0)</f>
        <v>0</v>
      </c>
      <c r="BF513" s="140">
        <f>IF(N513="snížená",J513,0)</f>
        <v>0</v>
      </c>
      <c r="BG513" s="140">
        <f>IF(N513="zákl. přenesená",J513,0)</f>
        <v>0</v>
      </c>
      <c r="BH513" s="140">
        <f>IF(N513="sníž. přenesená",J513,0)</f>
        <v>0</v>
      </c>
      <c r="BI513" s="140">
        <f>IF(N513="nulová",J513,0)</f>
        <v>0</v>
      </c>
      <c r="BJ513" s="17" t="s">
        <v>88</v>
      </c>
      <c r="BK513" s="140">
        <f>ROUND(I513*H513,2)</f>
        <v>0</v>
      </c>
      <c r="BL513" s="17" t="s">
        <v>230</v>
      </c>
      <c r="BM513" s="139" t="s">
        <v>763</v>
      </c>
    </row>
    <row r="514" spans="2:65" s="1" customFormat="1" ht="11.25" x14ac:dyDescent="0.2">
      <c r="B514" s="32"/>
      <c r="D514" s="141" t="s">
        <v>161</v>
      </c>
      <c r="F514" s="142" t="s">
        <v>764</v>
      </c>
      <c r="I514" s="143"/>
      <c r="L514" s="32"/>
      <c r="M514" s="144"/>
      <c r="U514" s="323"/>
      <c r="V514" s="1" t="str">
        <f t="shared" si="6"/>
        <v/>
      </c>
      <c r="AT514" s="17" t="s">
        <v>161</v>
      </c>
      <c r="AU514" s="17" t="s">
        <v>88</v>
      </c>
    </row>
    <row r="515" spans="2:65" s="1" customFormat="1" ht="24.2" customHeight="1" x14ac:dyDescent="0.2">
      <c r="B515" s="32"/>
      <c r="C515" s="164" t="s">
        <v>765</v>
      </c>
      <c r="D515" s="164" t="s">
        <v>322</v>
      </c>
      <c r="E515" s="165" t="s">
        <v>766</v>
      </c>
      <c r="F515" s="166" t="s">
        <v>767</v>
      </c>
      <c r="G515" s="167" t="s">
        <v>180</v>
      </c>
      <c r="H515" s="168">
        <v>42.372</v>
      </c>
      <c r="I515" s="169"/>
      <c r="J515" s="170">
        <f>ROUND(I515*H515,2)</f>
        <v>0</v>
      </c>
      <c r="K515" s="166" t="s">
        <v>19</v>
      </c>
      <c r="L515" s="171"/>
      <c r="M515" s="172" t="s">
        <v>19</v>
      </c>
      <c r="N515" s="173" t="s">
        <v>47</v>
      </c>
      <c r="P515" s="137">
        <f>O515*H515</f>
        <v>0</v>
      </c>
      <c r="Q515" s="137">
        <v>3.6800000000000001E-3</v>
      </c>
      <c r="R515" s="137">
        <f>Q515*H515</f>
        <v>0.15592896000000001</v>
      </c>
      <c r="S515" s="137">
        <v>0</v>
      </c>
      <c r="T515" s="137">
        <f>S515*H515</f>
        <v>0</v>
      </c>
      <c r="U515" s="322" t="s">
        <v>19</v>
      </c>
      <c r="V515" s="1" t="str">
        <f t="shared" si="6"/>
        <v/>
      </c>
      <c r="AR515" s="139" t="s">
        <v>362</v>
      </c>
      <c r="AT515" s="139" t="s">
        <v>322</v>
      </c>
      <c r="AU515" s="139" t="s">
        <v>88</v>
      </c>
      <c r="AY515" s="17" t="s">
        <v>151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7" t="s">
        <v>88</v>
      </c>
      <c r="BK515" s="140">
        <f>ROUND(I515*H515,2)</f>
        <v>0</v>
      </c>
      <c r="BL515" s="17" t="s">
        <v>230</v>
      </c>
      <c r="BM515" s="139" t="s">
        <v>768</v>
      </c>
    </row>
    <row r="516" spans="2:65" s="13" customFormat="1" ht="11.25" x14ac:dyDescent="0.2">
      <c r="B516" s="151"/>
      <c r="D516" s="146" t="s">
        <v>163</v>
      </c>
      <c r="F516" s="153" t="s">
        <v>769</v>
      </c>
      <c r="H516" s="154">
        <v>42.372</v>
      </c>
      <c r="I516" s="155"/>
      <c r="L516" s="151"/>
      <c r="M516" s="156"/>
      <c r="U516" s="325"/>
      <c r="V516" s="1" t="str">
        <f t="shared" si="6"/>
        <v/>
      </c>
      <c r="AT516" s="152" t="s">
        <v>163</v>
      </c>
      <c r="AU516" s="152" t="s">
        <v>88</v>
      </c>
      <c r="AV516" s="13" t="s">
        <v>88</v>
      </c>
      <c r="AW516" s="13" t="s">
        <v>4</v>
      </c>
      <c r="AX516" s="13" t="s">
        <v>82</v>
      </c>
      <c r="AY516" s="152" t="s">
        <v>151</v>
      </c>
    </row>
    <row r="517" spans="2:65" s="1" customFormat="1" ht="16.5" customHeight="1" x14ac:dyDescent="0.2">
      <c r="B517" s="32"/>
      <c r="C517" s="128" t="s">
        <v>770</v>
      </c>
      <c r="D517" s="128" t="s">
        <v>154</v>
      </c>
      <c r="E517" s="129" t="s">
        <v>771</v>
      </c>
      <c r="F517" s="130" t="s">
        <v>772</v>
      </c>
      <c r="G517" s="131" t="s">
        <v>174</v>
      </c>
      <c r="H517" s="132">
        <v>41.4</v>
      </c>
      <c r="I517" s="133"/>
      <c r="J517" s="134">
        <f>ROUND(I517*H517,2)</f>
        <v>0</v>
      </c>
      <c r="K517" s="130" t="s">
        <v>158</v>
      </c>
      <c r="L517" s="32"/>
      <c r="M517" s="135" t="s">
        <v>19</v>
      </c>
      <c r="N517" s="136" t="s">
        <v>47</v>
      </c>
      <c r="P517" s="137">
        <f>O517*H517</f>
        <v>0</v>
      </c>
      <c r="Q517" s="137">
        <v>1.0000000000000001E-5</v>
      </c>
      <c r="R517" s="137">
        <f>Q517*H517</f>
        <v>4.1400000000000003E-4</v>
      </c>
      <c r="S517" s="137">
        <v>0</v>
      </c>
      <c r="T517" s="137">
        <f>S517*H517</f>
        <v>0</v>
      </c>
      <c r="U517" s="322" t="s">
        <v>19</v>
      </c>
      <c r="V517" s="1" t="str">
        <f t="shared" si="6"/>
        <v/>
      </c>
      <c r="AR517" s="139" t="s">
        <v>230</v>
      </c>
      <c r="AT517" s="139" t="s">
        <v>154</v>
      </c>
      <c r="AU517" s="139" t="s">
        <v>88</v>
      </c>
      <c r="AY517" s="17" t="s">
        <v>151</v>
      </c>
      <c r="BE517" s="140">
        <f>IF(N517="základní",J517,0)</f>
        <v>0</v>
      </c>
      <c r="BF517" s="140">
        <f>IF(N517="snížená",J517,0)</f>
        <v>0</v>
      </c>
      <c r="BG517" s="140">
        <f>IF(N517="zákl. přenesená",J517,0)</f>
        <v>0</v>
      </c>
      <c r="BH517" s="140">
        <f>IF(N517="sníž. přenesená",J517,0)</f>
        <v>0</v>
      </c>
      <c r="BI517" s="140">
        <f>IF(N517="nulová",J517,0)</f>
        <v>0</v>
      </c>
      <c r="BJ517" s="17" t="s">
        <v>88</v>
      </c>
      <c r="BK517" s="140">
        <f>ROUND(I517*H517,2)</f>
        <v>0</v>
      </c>
      <c r="BL517" s="17" t="s">
        <v>230</v>
      </c>
      <c r="BM517" s="139" t="s">
        <v>773</v>
      </c>
    </row>
    <row r="518" spans="2:65" s="1" customFormat="1" ht="11.25" x14ac:dyDescent="0.2">
      <c r="B518" s="32"/>
      <c r="D518" s="141" t="s">
        <v>161</v>
      </c>
      <c r="F518" s="142" t="s">
        <v>774</v>
      </c>
      <c r="I518" s="143"/>
      <c r="L518" s="32"/>
      <c r="M518" s="144"/>
      <c r="U518" s="323"/>
      <c r="V518" s="1" t="str">
        <f t="shared" si="6"/>
        <v/>
      </c>
      <c r="AT518" s="17" t="s">
        <v>161</v>
      </c>
      <c r="AU518" s="17" t="s">
        <v>88</v>
      </c>
    </row>
    <row r="519" spans="2:65" s="12" customFormat="1" ht="11.25" x14ac:dyDescent="0.2">
      <c r="B519" s="145"/>
      <c r="D519" s="146" t="s">
        <v>163</v>
      </c>
      <c r="E519" s="147" t="s">
        <v>19</v>
      </c>
      <c r="F519" s="148" t="s">
        <v>422</v>
      </c>
      <c r="H519" s="147" t="s">
        <v>19</v>
      </c>
      <c r="I519" s="149"/>
      <c r="L519" s="145"/>
      <c r="M519" s="150"/>
      <c r="U519" s="324"/>
      <c r="V519" s="1" t="str">
        <f t="shared" si="6"/>
        <v/>
      </c>
      <c r="AT519" s="147" t="s">
        <v>163</v>
      </c>
      <c r="AU519" s="147" t="s">
        <v>88</v>
      </c>
      <c r="AV519" s="12" t="s">
        <v>82</v>
      </c>
      <c r="AW519" s="12" t="s">
        <v>36</v>
      </c>
      <c r="AX519" s="12" t="s">
        <v>75</v>
      </c>
      <c r="AY519" s="147" t="s">
        <v>151</v>
      </c>
    </row>
    <row r="520" spans="2:65" s="13" customFormat="1" ht="11.25" x14ac:dyDescent="0.2">
      <c r="B520" s="151"/>
      <c r="D520" s="146" t="s">
        <v>163</v>
      </c>
      <c r="E520" s="152" t="s">
        <v>19</v>
      </c>
      <c r="F520" s="153" t="s">
        <v>775</v>
      </c>
      <c r="H520" s="154">
        <v>6.1</v>
      </c>
      <c r="I520" s="155"/>
      <c r="L520" s="151"/>
      <c r="M520" s="156"/>
      <c r="U520" s="325"/>
      <c r="V520" s="1" t="str">
        <f t="shared" si="6"/>
        <v/>
      </c>
      <c r="AT520" s="152" t="s">
        <v>163</v>
      </c>
      <c r="AU520" s="152" t="s">
        <v>88</v>
      </c>
      <c r="AV520" s="13" t="s">
        <v>88</v>
      </c>
      <c r="AW520" s="13" t="s">
        <v>36</v>
      </c>
      <c r="AX520" s="13" t="s">
        <v>75</v>
      </c>
      <c r="AY520" s="152" t="s">
        <v>151</v>
      </c>
    </row>
    <row r="521" spans="2:65" s="13" customFormat="1" ht="11.25" x14ac:dyDescent="0.2">
      <c r="B521" s="151"/>
      <c r="D521" s="146" t="s">
        <v>163</v>
      </c>
      <c r="E521" s="152" t="s">
        <v>19</v>
      </c>
      <c r="F521" s="153" t="s">
        <v>776</v>
      </c>
      <c r="H521" s="154">
        <v>14.7</v>
      </c>
      <c r="I521" s="155"/>
      <c r="L521" s="151"/>
      <c r="M521" s="156"/>
      <c r="U521" s="325"/>
      <c r="V521" s="1" t="str">
        <f t="shared" si="6"/>
        <v/>
      </c>
      <c r="AT521" s="152" t="s">
        <v>163</v>
      </c>
      <c r="AU521" s="152" t="s">
        <v>88</v>
      </c>
      <c r="AV521" s="13" t="s">
        <v>88</v>
      </c>
      <c r="AW521" s="13" t="s">
        <v>36</v>
      </c>
      <c r="AX521" s="13" t="s">
        <v>75</v>
      </c>
      <c r="AY521" s="152" t="s">
        <v>151</v>
      </c>
    </row>
    <row r="522" spans="2:65" s="13" customFormat="1" ht="11.25" x14ac:dyDescent="0.2">
      <c r="B522" s="151"/>
      <c r="D522" s="146" t="s">
        <v>163</v>
      </c>
      <c r="E522" s="152" t="s">
        <v>19</v>
      </c>
      <c r="F522" s="153" t="s">
        <v>777</v>
      </c>
      <c r="H522" s="154">
        <v>16.100000000000001</v>
      </c>
      <c r="I522" s="155"/>
      <c r="L522" s="151"/>
      <c r="M522" s="156"/>
      <c r="U522" s="325"/>
      <c r="V522" s="1" t="str">
        <f t="shared" si="6"/>
        <v/>
      </c>
      <c r="AT522" s="152" t="s">
        <v>163</v>
      </c>
      <c r="AU522" s="152" t="s">
        <v>88</v>
      </c>
      <c r="AV522" s="13" t="s">
        <v>88</v>
      </c>
      <c r="AW522" s="13" t="s">
        <v>36</v>
      </c>
      <c r="AX522" s="13" t="s">
        <v>75</v>
      </c>
      <c r="AY522" s="152" t="s">
        <v>151</v>
      </c>
    </row>
    <row r="523" spans="2:65" s="13" customFormat="1" ht="11.25" x14ac:dyDescent="0.2">
      <c r="B523" s="151"/>
      <c r="D523" s="146" t="s">
        <v>163</v>
      </c>
      <c r="E523" s="152" t="s">
        <v>19</v>
      </c>
      <c r="F523" s="153" t="s">
        <v>778</v>
      </c>
      <c r="H523" s="154">
        <v>4.5</v>
      </c>
      <c r="I523" s="155"/>
      <c r="L523" s="151"/>
      <c r="M523" s="156"/>
      <c r="U523" s="325"/>
      <c r="V523" s="1" t="str">
        <f t="shared" si="6"/>
        <v/>
      </c>
      <c r="AT523" s="152" t="s">
        <v>163</v>
      </c>
      <c r="AU523" s="152" t="s">
        <v>88</v>
      </c>
      <c r="AV523" s="13" t="s">
        <v>88</v>
      </c>
      <c r="AW523" s="13" t="s">
        <v>36</v>
      </c>
      <c r="AX523" s="13" t="s">
        <v>75</v>
      </c>
      <c r="AY523" s="152" t="s">
        <v>151</v>
      </c>
    </row>
    <row r="524" spans="2:65" s="14" customFormat="1" ht="11.25" x14ac:dyDescent="0.2">
      <c r="B524" s="157"/>
      <c r="D524" s="146" t="s">
        <v>163</v>
      </c>
      <c r="E524" s="158" t="s">
        <v>19</v>
      </c>
      <c r="F524" s="159" t="s">
        <v>166</v>
      </c>
      <c r="H524" s="160">
        <v>41.4</v>
      </c>
      <c r="I524" s="161"/>
      <c r="L524" s="157"/>
      <c r="M524" s="162"/>
      <c r="U524" s="326"/>
      <c r="V524" s="1" t="str">
        <f t="shared" si="6"/>
        <v/>
      </c>
      <c r="AT524" s="158" t="s">
        <v>163</v>
      </c>
      <c r="AU524" s="158" t="s">
        <v>88</v>
      </c>
      <c r="AV524" s="14" t="s">
        <v>159</v>
      </c>
      <c r="AW524" s="14" t="s">
        <v>36</v>
      </c>
      <c r="AX524" s="14" t="s">
        <v>82</v>
      </c>
      <c r="AY524" s="158" t="s">
        <v>151</v>
      </c>
    </row>
    <row r="525" spans="2:65" s="1" customFormat="1" ht="16.5" customHeight="1" x14ac:dyDescent="0.2">
      <c r="B525" s="32"/>
      <c r="C525" s="164" t="s">
        <v>779</v>
      </c>
      <c r="D525" s="164" t="s">
        <v>322</v>
      </c>
      <c r="E525" s="165" t="s">
        <v>780</v>
      </c>
      <c r="F525" s="166" t="s">
        <v>781</v>
      </c>
      <c r="G525" s="167" t="s">
        <v>174</v>
      </c>
      <c r="H525" s="168">
        <v>42.228000000000002</v>
      </c>
      <c r="I525" s="169"/>
      <c r="J525" s="170">
        <f>ROUND(I525*H525,2)</f>
        <v>0</v>
      </c>
      <c r="K525" s="166" t="s">
        <v>19</v>
      </c>
      <c r="L525" s="171"/>
      <c r="M525" s="172" t="s">
        <v>19</v>
      </c>
      <c r="N525" s="173" t="s">
        <v>47</v>
      </c>
      <c r="P525" s="137">
        <f>O525*H525</f>
        <v>0</v>
      </c>
      <c r="Q525" s="137">
        <v>2.7E-4</v>
      </c>
      <c r="R525" s="137">
        <f>Q525*H525</f>
        <v>1.140156E-2</v>
      </c>
      <c r="S525" s="137">
        <v>0</v>
      </c>
      <c r="T525" s="137">
        <f>S525*H525</f>
        <v>0</v>
      </c>
      <c r="U525" s="322" t="s">
        <v>19</v>
      </c>
      <c r="V525" s="1" t="str">
        <f t="shared" si="6"/>
        <v/>
      </c>
      <c r="AR525" s="139" t="s">
        <v>362</v>
      </c>
      <c r="AT525" s="139" t="s">
        <v>322</v>
      </c>
      <c r="AU525" s="139" t="s">
        <v>88</v>
      </c>
      <c r="AY525" s="17" t="s">
        <v>151</v>
      </c>
      <c r="BE525" s="140">
        <f>IF(N525="základní",J525,0)</f>
        <v>0</v>
      </c>
      <c r="BF525" s="140">
        <f>IF(N525="snížená",J525,0)</f>
        <v>0</v>
      </c>
      <c r="BG525" s="140">
        <f>IF(N525="zákl. přenesená",J525,0)</f>
        <v>0</v>
      </c>
      <c r="BH525" s="140">
        <f>IF(N525="sníž. přenesená",J525,0)</f>
        <v>0</v>
      </c>
      <c r="BI525" s="140">
        <f>IF(N525="nulová",J525,0)</f>
        <v>0</v>
      </c>
      <c r="BJ525" s="17" t="s">
        <v>88</v>
      </c>
      <c r="BK525" s="140">
        <f>ROUND(I525*H525,2)</f>
        <v>0</v>
      </c>
      <c r="BL525" s="17" t="s">
        <v>230</v>
      </c>
      <c r="BM525" s="139" t="s">
        <v>782</v>
      </c>
    </row>
    <row r="526" spans="2:65" s="13" customFormat="1" ht="11.25" x14ac:dyDescent="0.2">
      <c r="B526" s="151"/>
      <c r="D526" s="146" t="s">
        <v>163</v>
      </c>
      <c r="F526" s="153" t="s">
        <v>783</v>
      </c>
      <c r="H526" s="154">
        <v>42.228000000000002</v>
      </c>
      <c r="I526" s="155"/>
      <c r="L526" s="151"/>
      <c r="M526" s="156"/>
      <c r="U526" s="325"/>
      <c r="V526" s="1" t="str">
        <f t="shared" si="6"/>
        <v/>
      </c>
      <c r="AT526" s="152" t="s">
        <v>163</v>
      </c>
      <c r="AU526" s="152" t="s">
        <v>88</v>
      </c>
      <c r="AV526" s="13" t="s">
        <v>88</v>
      </c>
      <c r="AW526" s="13" t="s">
        <v>4</v>
      </c>
      <c r="AX526" s="13" t="s">
        <v>82</v>
      </c>
      <c r="AY526" s="152" t="s">
        <v>151</v>
      </c>
    </row>
    <row r="527" spans="2:65" s="1" customFormat="1" ht="16.5" customHeight="1" x14ac:dyDescent="0.2">
      <c r="B527" s="32"/>
      <c r="C527" s="128" t="s">
        <v>784</v>
      </c>
      <c r="D527" s="128" t="s">
        <v>154</v>
      </c>
      <c r="E527" s="129" t="s">
        <v>785</v>
      </c>
      <c r="F527" s="130" t="s">
        <v>786</v>
      </c>
      <c r="G527" s="131" t="s">
        <v>174</v>
      </c>
      <c r="H527" s="132">
        <v>2.9</v>
      </c>
      <c r="I527" s="133"/>
      <c r="J527" s="134">
        <f>ROUND(I527*H527,2)</f>
        <v>0</v>
      </c>
      <c r="K527" s="130" t="s">
        <v>158</v>
      </c>
      <c r="L527" s="32"/>
      <c r="M527" s="135" t="s">
        <v>19</v>
      </c>
      <c r="N527" s="136" t="s">
        <v>47</v>
      </c>
      <c r="P527" s="137">
        <f>O527*H527</f>
        <v>0</v>
      </c>
      <c r="Q527" s="137">
        <v>0</v>
      </c>
      <c r="R527" s="137">
        <f>Q527*H527</f>
        <v>0</v>
      </c>
      <c r="S527" s="137">
        <v>0</v>
      </c>
      <c r="T527" s="137">
        <f>S527*H527</f>
        <v>0</v>
      </c>
      <c r="U527" s="322" t="s">
        <v>19</v>
      </c>
      <c r="V527" s="1" t="str">
        <f t="shared" si="6"/>
        <v/>
      </c>
      <c r="AR527" s="139" t="s">
        <v>230</v>
      </c>
      <c r="AT527" s="139" t="s">
        <v>154</v>
      </c>
      <c r="AU527" s="139" t="s">
        <v>88</v>
      </c>
      <c r="AY527" s="17" t="s">
        <v>151</v>
      </c>
      <c r="BE527" s="140">
        <f>IF(N527="základní",J527,0)</f>
        <v>0</v>
      </c>
      <c r="BF527" s="140">
        <f>IF(N527="snížená",J527,0)</f>
        <v>0</v>
      </c>
      <c r="BG527" s="140">
        <f>IF(N527="zákl. přenesená",J527,0)</f>
        <v>0</v>
      </c>
      <c r="BH527" s="140">
        <f>IF(N527="sníž. přenesená",J527,0)</f>
        <v>0</v>
      </c>
      <c r="BI527" s="140">
        <f>IF(N527="nulová",J527,0)</f>
        <v>0</v>
      </c>
      <c r="BJ527" s="17" t="s">
        <v>88</v>
      </c>
      <c r="BK527" s="140">
        <f>ROUND(I527*H527,2)</f>
        <v>0</v>
      </c>
      <c r="BL527" s="17" t="s">
        <v>230</v>
      </c>
      <c r="BM527" s="139" t="s">
        <v>787</v>
      </c>
    </row>
    <row r="528" spans="2:65" s="1" customFormat="1" ht="11.25" x14ac:dyDescent="0.2">
      <c r="B528" s="32"/>
      <c r="D528" s="141" t="s">
        <v>161</v>
      </c>
      <c r="F528" s="142" t="s">
        <v>788</v>
      </c>
      <c r="I528" s="143"/>
      <c r="L528" s="32"/>
      <c r="M528" s="144"/>
      <c r="U528" s="323"/>
      <c r="V528" s="1" t="str">
        <f t="shared" si="6"/>
        <v/>
      </c>
      <c r="AT528" s="17" t="s">
        <v>161</v>
      </c>
      <c r="AU528" s="17" t="s">
        <v>88</v>
      </c>
    </row>
    <row r="529" spans="2:65" s="12" customFormat="1" ht="11.25" x14ac:dyDescent="0.2">
      <c r="B529" s="145"/>
      <c r="D529" s="146" t="s">
        <v>163</v>
      </c>
      <c r="E529" s="147" t="s">
        <v>19</v>
      </c>
      <c r="F529" s="148" t="s">
        <v>647</v>
      </c>
      <c r="H529" s="147" t="s">
        <v>19</v>
      </c>
      <c r="I529" s="149"/>
      <c r="L529" s="145"/>
      <c r="M529" s="150"/>
      <c r="U529" s="324"/>
      <c r="V529" s="1" t="str">
        <f t="shared" si="6"/>
        <v/>
      </c>
      <c r="AT529" s="147" t="s">
        <v>163</v>
      </c>
      <c r="AU529" s="147" t="s">
        <v>88</v>
      </c>
      <c r="AV529" s="12" t="s">
        <v>82</v>
      </c>
      <c r="AW529" s="12" t="s">
        <v>36</v>
      </c>
      <c r="AX529" s="12" t="s">
        <v>75</v>
      </c>
      <c r="AY529" s="147" t="s">
        <v>151</v>
      </c>
    </row>
    <row r="530" spans="2:65" s="13" customFormat="1" ht="11.25" x14ac:dyDescent="0.2">
      <c r="B530" s="151"/>
      <c r="D530" s="146" t="s">
        <v>163</v>
      </c>
      <c r="E530" s="152" t="s">
        <v>19</v>
      </c>
      <c r="F530" s="153" t="s">
        <v>789</v>
      </c>
      <c r="H530" s="154">
        <v>1.6</v>
      </c>
      <c r="I530" s="155"/>
      <c r="L530" s="151"/>
      <c r="M530" s="156"/>
      <c r="U530" s="325"/>
      <c r="V530" s="1" t="str">
        <f t="shared" si="6"/>
        <v/>
      </c>
      <c r="AT530" s="152" t="s">
        <v>163</v>
      </c>
      <c r="AU530" s="152" t="s">
        <v>88</v>
      </c>
      <c r="AV530" s="13" t="s">
        <v>88</v>
      </c>
      <c r="AW530" s="13" t="s">
        <v>36</v>
      </c>
      <c r="AX530" s="13" t="s">
        <v>75</v>
      </c>
      <c r="AY530" s="152" t="s">
        <v>151</v>
      </c>
    </row>
    <row r="531" spans="2:65" s="13" customFormat="1" ht="11.25" x14ac:dyDescent="0.2">
      <c r="B531" s="151"/>
      <c r="D531" s="146" t="s">
        <v>163</v>
      </c>
      <c r="E531" s="152" t="s">
        <v>19</v>
      </c>
      <c r="F531" s="153" t="s">
        <v>790</v>
      </c>
      <c r="H531" s="154">
        <v>0.6</v>
      </c>
      <c r="I531" s="155"/>
      <c r="L531" s="151"/>
      <c r="M531" s="156"/>
      <c r="U531" s="325"/>
      <c r="V531" s="1" t="str">
        <f t="shared" si="6"/>
        <v/>
      </c>
      <c r="AT531" s="152" t="s">
        <v>163</v>
      </c>
      <c r="AU531" s="152" t="s">
        <v>88</v>
      </c>
      <c r="AV531" s="13" t="s">
        <v>88</v>
      </c>
      <c r="AW531" s="13" t="s">
        <v>36</v>
      </c>
      <c r="AX531" s="13" t="s">
        <v>75</v>
      </c>
      <c r="AY531" s="152" t="s">
        <v>151</v>
      </c>
    </row>
    <row r="532" spans="2:65" s="13" customFormat="1" ht="11.25" x14ac:dyDescent="0.2">
      <c r="B532" s="151"/>
      <c r="D532" s="146" t="s">
        <v>163</v>
      </c>
      <c r="E532" s="152" t="s">
        <v>19</v>
      </c>
      <c r="F532" s="153" t="s">
        <v>791</v>
      </c>
      <c r="H532" s="154">
        <v>0.7</v>
      </c>
      <c r="I532" s="155"/>
      <c r="L532" s="151"/>
      <c r="M532" s="156"/>
      <c r="U532" s="325"/>
      <c r="V532" s="1" t="str">
        <f t="shared" si="6"/>
        <v/>
      </c>
      <c r="AT532" s="152" t="s">
        <v>163</v>
      </c>
      <c r="AU532" s="152" t="s">
        <v>88</v>
      </c>
      <c r="AV532" s="13" t="s">
        <v>88</v>
      </c>
      <c r="AW532" s="13" t="s">
        <v>36</v>
      </c>
      <c r="AX532" s="13" t="s">
        <v>75</v>
      </c>
      <c r="AY532" s="152" t="s">
        <v>151</v>
      </c>
    </row>
    <row r="533" spans="2:65" s="14" customFormat="1" ht="11.25" x14ac:dyDescent="0.2">
      <c r="B533" s="157"/>
      <c r="D533" s="146" t="s">
        <v>163</v>
      </c>
      <c r="E533" s="158" t="s">
        <v>19</v>
      </c>
      <c r="F533" s="159" t="s">
        <v>166</v>
      </c>
      <c r="H533" s="160">
        <v>2.9000000000000004</v>
      </c>
      <c r="I533" s="161"/>
      <c r="L533" s="157"/>
      <c r="M533" s="162"/>
      <c r="U533" s="326"/>
      <c r="V533" s="1" t="str">
        <f t="shared" si="6"/>
        <v/>
      </c>
      <c r="AT533" s="158" t="s">
        <v>163</v>
      </c>
      <c r="AU533" s="158" t="s">
        <v>88</v>
      </c>
      <c r="AV533" s="14" t="s">
        <v>159</v>
      </c>
      <c r="AW533" s="14" t="s">
        <v>36</v>
      </c>
      <c r="AX533" s="14" t="s">
        <v>82</v>
      </c>
      <c r="AY533" s="158" t="s">
        <v>151</v>
      </c>
    </row>
    <row r="534" spans="2:65" s="1" customFormat="1" ht="16.5" customHeight="1" x14ac:dyDescent="0.2">
      <c r="B534" s="32"/>
      <c r="C534" s="164" t="s">
        <v>792</v>
      </c>
      <c r="D534" s="164" t="s">
        <v>322</v>
      </c>
      <c r="E534" s="165" t="s">
        <v>793</v>
      </c>
      <c r="F534" s="166" t="s">
        <v>794</v>
      </c>
      <c r="G534" s="167" t="s">
        <v>174</v>
      </c>
      <c r="H534" s="168">
        <v>3.19</v>
      </c>
      <c r="I534" s="169"/>
      <c r="J534" s="170">
        <f>ROUND(I534*H534,2)</f>
        <v>0</v>
      </c>
      <c r="K534" s="166" t="s">
        <v>19</v>
      </c>
      <c r="L534" s="171"/>
      <c r="M534" s="172" t="s">
        <v>19</v>
      </c>
      <c r="N534" s="173" t="s">
        <v>47</v>
      </c>
      <c r="P534" s="137">
        <f>O534*H534</f>
        <v>0</v>
      </c>
      <c r="Q534" s="137">
        <v>4.0000000000000002E-4</v>
      </c>
      <c r="R534" s="137">
        <f>Q534*H534</f>
        <v>1.276E-3</v>
      </c>
      <c r="S534" s="137">
        <v>0</v>
      </c>
      <c r="T534" s="137">
        <f>S534*H534</f>
        <v>0</v>
      </c>
      <c r="U534" s="322" t="s">
        <v>19</v>
      </c>
      <c r="V534" s="1" t="str">
        <f t="shared" si="6"/>
        <v/>
      </c>
      <c r="AR534" s="139" t="s">
        <v>362</v>
      </c>
      <c r="AT534" s="139" t="s">
        <v>322</v>
      </c>
      <c r="AU534" s="139" t="s">
        <v>88</v>
      </c>
      <c r="AY534" s="17" t="s">
        <v>151</v>
      </c>
      <c r="BE534" s="140">
        <f>IF(N534="základní",J534,0)</f>
        <v>0</v>
      </c>
      <c r="BF534" s="140">
        <f>IF(N534="snížená",J534,0)</f>
        <v>0</v>
      </c>
      <c r="BG534" s="140">
        <f>IF(N534="zákl. přenesená",J534,0)</f>
        <v>0</v>
      </c>
      <c r="BH534" s="140">
        <f>IF(N534="sníž. přenesená",J534,0)</f>
        <v>0</v>
      </c>
      <c r="BI534" s="140">
        <f>IF(N534="nulová",J534,0)</f>
        <v>0</v>
      </c>
      <c r="BJ534" s="17" t="s">
        <v>88</v>
      </c>
      <c r="BK534" s="140">
        <f>ROUND(I534*H534,2)</f>
        <v>0</v>
      </c>
      <c r="BL534" s="17" t="s">
        <v>230</v>
      </c>
      <c r="BM534" s="139" t="s">
        <v>795</v>
      </c>
    </row>
    <row r="535" spans="2:65" s="13" customFormat="1" ht="11.25" x14ac:dyDescent="0.2">
      <c r="B535" s="151"/>
      <c r="D535" s="146" t="s">
        <v>163</v>
      </c>
      <c r="F535" s="153" t="s">
        <v>796</v>
      </c>
      <c r="H535" s="154">
        <v>3.19</v>
      </c>
      <c r="I535" s="155"/>
      <c r="L535" s="151"/>
      <c r="M535" s="156"/>
      <c r="U535" s="325"/>
      <c r="V535" s="1" t="str">
        <f t="shared" si="6"/>
        <v/>
      </c>
      <c r="AT535" s="152" t="s">
        <v>163</v>
      </c>
      <c r="AU535" s="152" t="s">
        <v>88</v>
      </c>
      <c r="AV535" s="13" t="s">
        <v>88</v>
      </c>
      <c r="AW535" s="13" t="s">
        <v>4</v>
      </c>
      <c r="AX535" s="13" t="s">
        <v>82</v>
      </c>
      <c r="AY535" s="152" t="s">
        <v>151</v>
      </c>
    </row>
    <row r="536" spans="2:65" s="1" customFormat="1" ht="24.2" customHeight="1" x14ac:dyDescent="0.2">
      <c r="B536" s="32"/>
      <c r="C536" s="128" t="s">
        <v>797</v>
      </c>
      <c r="D536" s="128" t="s">
        <v>154</v>
      </c>
      <c r="E536" s="129" t="s">
        <v>798</v>
      </c>
      <c r="F536" s="130" t="s">
        <v>799</v>
      </c>
      <c r="G536" s="131" t="s">
        <v>593</v>
      </c>
      <c r="H536" s="174"/>
      <c r="I536" s="133"/>
      <c r="J536" s="134">
        <f>ROUND(I536*H536,2)</f>
        <v>0</v>
      </c>
      <c r="K536" s="130" t="s">
        <v>158</v>
      </c>
      <c r="L536" s="32"/>
      <c r="M536" s="135" t="s">
        <v>19</v>
      </c>
      <c r="N536" s="136" t="s">
        <v>47</v>
      </c>
      <c r="P536" s="137">
        <f>O536*H536</f>
        <v>0</v>
      </c>
      <c r="Q536" s="137">
        <v>0</v>
      </c>
      <c r="R536" s="137">
        <f>Q536*H536</f>
        <v>0</v>
      </c>
      <c r="S536" s="137">
        <v>0</v>
      </c>
      <c r="T536" s="137">
        <f>S536*H536</f>
        <v>0</v>
      </c>
      <c r="U536" s="322" t="s">
        <v>19</v>
      </c>
      <c r="V536" s="1" t="str">
        <f t="shared" si="6"/>
        <v/>
      </c>
      <c r="AR536" s="139" t="s">
        <v>230</v>
      </c>
      <c r="AT536" s="139" t="s">
        <v>154</v>
      </c>
      <c r="AU536" s="139" t="s">
        <v>88</v>
      </c>
      <c r="AY536" s="17" t="s">
        <v>151</v>
      </c>
      <c r="BE536" s="140">
        <f>IF(N536="základní",J536,0)</f>
        <v>0</v>
      </c>
      <c r="BF536" s="140">
        <f>IF(N536="snížená",J536,0)</f>
        <v>0</v>
      </c>
      <c r="BG536" s="140">
        <f>IF(N536="zákl. přenesená",J536,0)</f>
        <v>0</v>
      </c>
      <c r="BH536" s="140">
        <f>IF(N536="sníž. přenesená",J536,0)</f>
        <v>0</v>
      </c>
      <c r="BI536" s="140">
        <f>IF(N536="nulová",J536,0)</f>
        <v>0</v>
      </c>
      <c r="BJ536" s="17" t="s">
        <v>88</v>
      </c>
      <c r="BK536" s="140">
        <f>ROUND(I536*H536,2)</f>
        <v>0</v>
      </c>
      <c r="BL536" s="17" t="s">
        <v>230</v>
      </c>
      <c r="BM536" s="139" t="s">
        <v>800</v>
      </c>
    </row>
    <row r="537" spans="2:65" s="1" customFormat="1" ht="11.25" x14ac:dyDescent="0.2">
      <c r="B537" s="32"/>
      <c r="D537" s="141" t="s">
        <v>161</v>
      </c>
      <c r="F537" s="142" t="s">
        <v>801</v>
      </c>
      <c r="I537" s="143"/>
      <c r="L537" s="32"/>
      <c r="M537" s="144"/>
      <c r="U537" s="323"/>
      <c r="V537" s="1" t="str">
        <f t="shared" si="6"/>
        <v/>
      </c>
      <c r="AT537" s="17" t="s">
        <v>161</v>
      </c>
      <c r="AU537" s="17" t="s">
        <v>88</v>
      </c>
    </row>
    <row r="538" spans="2:65" s="11" customFormat="1" ht="22.9" customHeight="1" x14ac:dyDescent="0.2">
      <c r="B538" s="116"/>
      <c r="D538" s="117" t="s">
        <v>74</v>
      </c>
      <c r="E538" s="126" t="s">
        <v>802</v>
      </c>
      <c r="F538" s="126" t="s">
        <v>803</v>
      </c>
      <c r="I538" s="119"/>
      <c r="J538" s="127">
        <f>BK538</f>
        <v>0</v>
      </c>
      <c r="L538" s="116"/>
      <c r="M538" s="121"/>
      <c r="P538" s="122">
        <f>SUM(P539:P578)</f>
        <v>0</v>
      </c>
      <c r="R538" s="122">
        <f>SUM(R539:R578)</f>
        <v>0.48420664000000008</v>
      </c>
      <c r="T538" s="122">
        <f>SUM(T539:T578)</f>
        <v>0</v>
      </c>
      <c r="U538" s="321"/>
      <c r="V538" s="1" t="str">
        <f t="shared" si="6"/>
        <v/>
      </c>
      <c r="AR538" s="117" t="s">
        <v>88</v>
      </c>
      <c r="AT538" s="124" t="s">
        <v>74</v>
      </c>
      <c r="AU538" s="124" t="s">
        <v>82</v>
      </c>
      <c r="AY538" s="117" t="s">
        <v>151</v>
      </c>
      <c r="BK538" s="125">
        <f>SUM(BK539:BK578)</f>
        <v>0</v>
      </c>
    </row>
    <row r="539" spans="2:65" s="1" customFormat="1" ht="16.5" customHeight="1" x14ac:dyDescent="0.2">
      <c r="B539" s="32"/>
      <c r="C539" s="128" t="s">
        <v>804</v>
      </c>
      <c r="D539" s="128" t="s">
        <v>154</v>
      </c>
      <c r="E539" s="129" t="s">
        <v>805</v>
      </c>
      <c r="F539" s="130" t="s">
        <v>806</v>
      </c>
      <c r="G539" s="131" t="s">
        <v>180</v>
      </c>
      <c r="H539" s="132">
        <v>20.254000000000001</v>
      </c>
      <c r="I539" s="133"/>
      <c r="J539" s="134">
        <f>ROUND(I539*H539,2)</f>
        <v>0</v>
      </c>
      <c r="K539" s="130" t="s">
        <v>158</v>
      </c>
      <c r="L539" s="32"/>
      <c r="M539" s="135" t="s">
        <v>19</v>
      </c>
      <c r="N539" s="136" t="s">
        <v>47</v>
      </c>
      <c r="P539" s="137">
        <f>O539*H539</f>
        <v>0</v>
      </c>
      <c r="Q539" s="137">
        <v>2.9999999999999997E-4</v>
      </c>
      <c r="R539" s="137">
        <f>Q539*H539</f>
        <v>6.0761999999999995E-3</v>
      </c>
      <c r="S539" s="137">
        <v>0</v>
      </c>
      <c r="T539" s="137">
        <f>S539*H539</f>
        <v>0</v>
      </c>
      <c r="U539" s="322" t="s">
        <v>19</v>
      </c>
      <c r="V539" s="1" t="str">
        <f t="shared" si="6"/>
        <v/>
      </c>
      <c r="AR539" s="139" t="s">
        <v>230</v>
      </c>
      <c r="AT539" s="139" t="s">
        <v>154</v>
      </c>
      <c r="AU539" s="139" t="s">
        <v>88</v>
      </c>
      <c r="AY539" s="17" t="s">
        <v>151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7" t="s">
        <v>88</v>
      </c>
      <c r="BK539" s="140">
        <f>ROUND(I539*H539,2)</f>
        <v>0</v>
      </c>
      <c r="BL539" s="17" t="s">
        <v>230</v>
      </c>
      <c r="BM539" s="139" t="s">
        <v>807</v>
      </c>
    </row>
    <row r="540" spans="2:65" s="1" customFormat="1" ht="11.25" x14ac:dyDescent="0.2">
      <c r="B540" s="32"/>
      <c r="D540" s="141" t="s">
        <v>161</v>
      </c>
      <c r="F540" s="142" t="s">
        <v>808</v>
      </c>
      <c r="I540" s="143"/>
      <c r="L540" s="32"/>
      <c r="M540" s="144"/>
      <c r="U540" s="323"/>
      <c r="V540" s="1" t="str">
        <f t="shared" si="6"/>
        <v/>
      </c>
      <c r="AT540" s="17" t="s">
        <v>161</v>
      </c>
      <c r="AU540" s="17" t="s">
        <v>88</v>
      </c>
    </row>
    <row r="541" spans="2:65" s="1" customFormat="1" ht="21.75" customHeight="1" x14ac:dyDescent="0.2">
      <c r="B541" s="32"/>
      <c r="C541" s="128" t="s">
        <v>809</v>
      </c>
      <c r="D541" s="128" t="s">
        <v>154</v>
      </c>
      <c r="E541" s="129" t="s">
        <v>810</v>
      </c>
      <c r="F541" s="130" t="s">
        <v>811</v>
      </c>
      <c r="G541" s="131" t="s">
        <v>180</v>
      </c>
      <c r="H541" s="132">
        <v>20.254000000000001</v>
      </c>
      <c r="I541" s="133"/>
      <c r="J541" s="134">
        <f>ROUND(I541*H541,2)</f>
        <v>0</v>
      </c>
      <c r="K541" s="130" t="s">
        <v>158</v>
      </c>
      <c r="L541" s="32"/>
      <c r="M541" s="135" t="s">
        <v>19</v>
      </c>
      <c r="N541" s="136" t="s">
        <v>47</v>
      </c>
      <c r="P541" s="137">
        <f>O541*H541</f>
        <v>0</v>
      </c>
      <c r="Q541" s="137">
        <v>9.0900000000000009E-3</v>
      </c>
      <c r="R541" s="137">
        <f>Q541*H541</f>
        <v>0.18410886000000004</v>
      </c>
      <c r="S541" s="137">
        <v>0</v>
      </c>
      <c r="T541" s="137">
        <f>S541*H541</f>
        <v>0</v>
      </c>
      <c r="U541" s="322" t="s">
        <v>19</v>
      </c>
      <c r="V541" s="1" t="str">
        <f t="shared" si="6"/>
        <v/>
      </c>
      <c r="AR541" s="139" t="s">
        <v>230</v>
      </c>
      <c r="AT541" s="139" t="s">
        <v>154</v>
      </c>
      <c r="AU541" s="139" t="s">
        <v>88</v>
      </c>
      <c r="AY541" s="17" t="s">
        <v>151</v>
      </c>
      <c r="BE541" s="140">
        <f>IF(N541="základní",J541,0)</f>
        <v>0</v>
      </c>
      <c r="BF541" s="140">
        <f>IF(N541="snížená",J541,0)</f>
        <v>0</v>
      </c>
      <c r="BG541" s="140">
        <f>IF(N541="zákl. přenesená",J541,0)</f>
        <v>0</v>
      </c>
      <c r="BH541" s="140">
        <f>IF(N541="sníž. přenesená",J541,0)</f>
        <v>0</v>
      </c>
      <c r="BI541" s="140">
        <f>IF(N541="nulová",J541,0)</f>
        <v>0</v>
      </c>
      <c r="BJ541" s="17" t="s">
        <v>88</v>
      </c>
      <c r="BK541" s="140">
        <f>ROUND(I541*H541,2)</f>
        <v>0</v>
      </c>
      <c r="BL541" s="17" t="s">
        <v>230</v>
      </c>
      <c r="BM541" s="139" t="s">
        <v>812</v>
      </c>
    </row>
    <row r="542" spans="2:65" s="1" customFormat="1" ht="11.25" x14ac:dyDescent="0.2">
      <c r="B542" s="32"/>
      <c r="D542" s="141" t="s">
        <v>161</v>
      </c>
      <c r="F542" s="142" t="s">
        <v>813</v>
      </c>
      <c r="I542" s="143"/>
      <c r="L542" s="32"/>
      <c r="M542" s="144"/>
      <c r="U542" s="323"/>
      <c r="V542" s="1" t="str">
        <f t="shared" si="6"/>
        <v/>
      </c>
      <c r="AT542" s="17" t="s">
        <v>161</v>
      </c>
      <c r="AU542" s="17" t="s">
        <v>88</v>
      </c>
    </row>
    <row r="543" spans="2:65" s="12" customFormat="1" ht="11.25" x14ac:dyDescent="0.2">
      <c r="B543" s="145"/>
      <c r="D543" s="146" t="s">
        <v>163</v>
      </c>
      <c r="E543" s="147" t="s">
        <v>19</v>
      </c>
      <c r="F543" s="148" t="s">
        <v>286</v>
      </c>
      <c r="H543" s="147" t="s">
        <v>19</v>
      </c>
      <c r="I543" s="149"/>
      <c r="L543" s="145"/>
      <c r="M543" s="150"/>
      <c r="U543" s="324"/>
      <c r="V543" s="1" t="str">
        <f t="shared" si="6"/>
        <v/>
      </c>
      <c r="AT543" s="147" t="s">
        <v>163</v>
      </c>
      <c r="AU543" s="147" t="s">
        <v>88</v>
      </c>
      <c r="AV543" s="12" t="s">
        <v>82</v>
      </c>
      <c r="AW543" s="12" t="s">
        <v>36</v>
      </c>
      <c r="AX543" s="12" t="s">
        <v>75</v>
      </c>
      <c r="AY543" s="147" t="s">
        <v>151</v>
      </c>
    </row>
    <row r="544" spans="2:65" s="13" customFormat="1" ht="11.25" x14ac:dyDescent="0.2">
      <c r="B544" s="151"/>
      <c r="D544" s="146" t="s">
        <v>163</v>
      </c>
      <c r="E544" s="152" t="s">
        <v>19</v>
      </c>
      <c r="F544" s="153" t="s">
        <v>287</v>
      </c>
      <c r="H544" s="154">
        <v>1.32</v>
      </c>
      <c r="I544" s="155"/>
      <c r="L544" s="151"/>
      <c r="M544" s="156"/>
      <c r="U544" s="325"/>
      <c r="V544" s="1" t="str">
        <f t="shared" si="6"/>
        <v/>
      </c>
      <c r="AT544" s="152" t="s">
        <v>163</v>
      </c>
      <c r="AU544" s="152" t="s">
        <v>88</v>
      </c>
      <c r="AV544" s="13" t="s">
        <v>88</v>
      </c>
      <c r="AW544" s="13" t="s">
        <v>36</v>
      </c>
      <c r="AX544" s="13" t="s">
        <v>75</v>
      </c>
      <c r="AY544" s="152" t="s">
        <v>151</v>
      </c>
    </row>
    <row r="545" spans="2:65" s="12" customFormat="1" ht="11.25" x14ac:dyDescent="0.2">
      <c r="B545" s="145"/>
      <c r="D545" s="146" t="s">
        <v>163</v>
      </c>
      <c r="E545" s="147" t="s">
        <v>19</v>
      </c>
      <c r="F545" s="148" t="s">
        <v>288</v>
      </c>
      <c r="H545" s="147" t="s">
        <v>19</v>
      </c>
      <c r="I545" s="149"/>
      <c r="L545" s="145"/>
      <c r="M545" s="150"/>
      <c r="U545" s="324"/>
      <c r="V545" s="1" t="str">
        <f t="shared" si="6"/>
        <v/>
      </c>
      <c r="AT545" s="147" t="s">
        <v>163</v>
      </c>
      <c r="AU545" s="147" t="s">
        <v>88</v>
      </c>
      <c r="AV545" s="12" t="s">
        <v>82</v>
      </c>
      <c r="AW545" s="12" t="s">
        <v>36</v>
      </c>
      <c r="AX545" s="12" t="s">
        <v>75</v>
      </c>
      <c r="AY545" s="147" t="s">
        <v>151</v>
      </c>
    </row>
    <row r="546" spans="2:65" s="13" customFormat="1" ht="11.25" x14ac:dyDescent="0.2">
      <c r="B546" s="151"/>
      <c r="D546" s="146" t="s">
        <v>163</v>
      </c>
      <c r="E546" s="152" t="s">
        <v>19</v>
      </c>
      <c r="F546" s="153" t="s">
        <v>289</v>
      </c>
      <c r="H546" s="154">
        <v>20.056000000000001</v>
      </c>
      <c r="I546" s="155"/>
      <c r="L546" s="151"/>
      <c r="M546" s="156"/>
      <c r="U546" s="325"/>
      <c r="V546" s="1" t="str">
        <f t="shared" si="6"/>
        <v/>
      </c>
      <c r="AT546" s="152" t="s">
        <v>163</v>
      </c>
      <c r="AU546" s="152" t="s">
        <v>88</v>
      </c>
      <c r="AV546" s="13" t="s">
        <v>88</v>
      </c>
      <c r="AW546" s="13" t="s">
        <v>36</v>
      </c>
      <c r="AX546" s="13" t="s">
        <v>75</v>
      </c>
      <c r="AY546" s="152" t="s">
        <v>151</v>
      </c>
    </row>
    <row r="547" spans="2:65" s="13" customFormat="1" ht="11.25" x14ac:dyDescent="0.2">
      <c r="B547" s="151"/>
      <c r="D547" s="146" t="s">
        <v>163</v>
      </c>
      <c r="E547" s="152" t="s">
        <v>19</v>
      </c>
      <c r="F547" s="153" t="s">
        <v>290</v>
      </c>
      <c r="H547" s="154">
        <v>0.51800000000000002</v>
      </c>
      <c r="I547" s="155"/>
      <c r="L547" s="151"/>
      <c r="M547" s="156"/>
      <c r="U547" s="325"/>
      <c r="V547" s="1" t="str">
        <f t="shared" si="6"/>
        <v/>
      </c>
      <c r="AT547" s="152" t="s">
        <v>163</v>
      </c>
      <c r="AU547" s="152" t="s">
        <v>88</v>
      </c>
      <c r="AV547" s="13" t="s">
        <v>88</v>
      </c>
      <c r="AW547" s="13" t="s">
        <v>36</v>
      </c>
      <c r="AX547" s="13" t="s">
        <v>75</v>
      </c>
      <c r="AY547" s="152" t="s">
        <v>151</v>
      </c>
    </row>
    <row r="548" spans="2:65" s="13" customFormat="1" ht="11.25" x14ac:dyDescent="0.2">
      <c r="B548" s="151"/>
      <c r="D548" s="146" t="s">
        <v>163</v>
      </c>
      <c r="E548" s="152" t="s">
        <v>19</v>
      </c>
      <c r="F548" s="153" t="s">
        <v>291</v>
      </c>
      <c r="H548" s="154">
        <v>-1.64</v>
      </c>
      <c r="I548" s="155"/>
      <c r="L548" s="151"/>
      <c r="M548" s="156"/>
      <c r="U548" s="325"/>
      <c r="V548" s="1" t="str">
        <f t="shared" si="6"/>
        <v/>
      </c>
      <c r="AT548" s="152" t="s">
        <v>163</v>
      </c>
      <c r="AU548" s="152" t="s">
        <v>88</v>
      </c>
      <c r="AV548" s="13" t="s">
        <v>88</v>
      </c>
      <c r="AW548" s="13" t="s">
        <v>36</v>
      </c>
      <c r="AX548" s="13" t="s">
        <v>75</v>
      </c>
      <c r="AY548" s="152" t="s">
        <v>151</v>
      </c>
    </row>
    <row r="549" spans="2:65" s="14" customFormat="1" ht="11.25" x14ac:dyDescent="0.2">
      <c r="B549" s="157"/>
      <c r="D549" s="146" t="s">
        <v>163</v>
      </c>
      <c r="E549" s="158" t="s">
        <v>19</v>
      </c>
      <c r="F549" s="159" t="s">
        <v>166</v>
      </c>
      <c r="H549" s="160">
        <v>20.254000000000001</v>
      </c>
      <c r="I549" s="161"/>
      <c r="L549" s="157"/>
      <c r="M549" s="162"/>
      <c r="U549" s="326"/>
      <c r="V549" s="1" t="str">
        <f t="shared" si="6"/>
        <v/>
      </c>
      <c r="AT549" s="158" t="s">
        <v>163</v>
      </c>
      <c r="AU549" s="158" t="s">
        <v>88</v>
      </c>
      <c r="AV549" s="14" t="s">
        <v>159</v>
      </c>
      <c r="AW549" s="14" t="s">
        <v>36</v>
      </c>
      <c r="AX549" s="14" t="s">
        <v>82</v>
      </c>
      <c r="AY549" s="158" t="s">
        <v>151</v>
      </c>
    </row>
    <row r="550" spans="2:65" s="1" customFormat="1" ht="16.5" customHeight="1" x14ac:dyDescent="0.2">
      <c r="B550" s="32"/>
      <c r="C550" s="164" t="s">
        <v>814</v>
      </c>
      <c r="D550" s="164" t="s">
        <v>322</v>
      </c>
      <c r="E550" s="165" t="s">
        <v>815</v>
      </c>
      <c r="F550" s="166" t="s">
        <v>816</v>
      </c>
      <c r="G550" s="167" t="s">
        <v>180</v>
      </c>
      <c r="H550" s="168">
        <v>22.279</v>
      </c>
      <c r="I550" s="169"/>
      <c r="J550" s="170">
        <f>ROUND(I550*H550,2)</f>
        <v>0</v>
      </c>
      <c r="K550" s="166" t="s">
        <v>19</v>
      </c>
      <c r="L550" s="171"/>
      <c r="M550" s="172" t="s">
        <v>19</v>
      </c>
      <c r="N550" s="173" t="s">
        <v>47</v>
      </c>
      <c r="P550" s="137">
        <f>O550*H550</f>
        <v>0</v>
      </c>
      <c r="Q550" s="137">
        <v>1.2319999999999999E-2</v>
      </c>
      <c r="R550" s="137">
        <f>Q550*H550</f>
        <v>0.27447727999999999</v>
      </c>
      <c r="S550" s="137">
        <v>0</v>
      </c>
      <c r="T550" s="137">
        <f>S550*H550</f>
        <v>0</v>
      </c>
      <c r="U550" s="322" t="s">
        <v>19</v>
      </c>
      <c r="V550" s="1" t="str">
        <f t="shared" si="6"/>
        <v/>
      </c>
      <c r="AR550" s="139" t="s">
        <v>362</v>
      </c>
      <c r="AT550" s="139" t="s">
        <v>322</v>
      </c>
      <c r="AU550" s="139" t="s">
        <v>88</v>
      </c>
      <c r="AY550" s="17" t="s">
        <v>151</v>
      </c>
      <c r="BE550" s="140">
        <f>IF(N550="základní",J550,0)</f>
        <v>0</v>
      </c>
      <c r="BF550" s="140">
        <f>IF(N550="snížená",J550,0)</f>
        <v>0</v>
      </c>
      <c r="BG550" s="140">
        <f>IF(N550="zákl. přenesená",J550,0)</f>
        <v>0</v>
      </c>
      <c r="BH550" s="140">
        <f>IF(N550="sníž. přenesená",J550,0)</f>
        <v>0</v>
      </c>
      <c r="BI550" s="140">
        <f>IF(N550="nulová",J550,0)</f>
        <v>0</v>
      </c>
      <c r="BJ550" s="17" t="s">
        <v>88</v>
      </c>
      <c r="BK550" s="140">
        <f>ROUND(I550*H550,2)</f>
        <v>0</v>
      </c>
      <c r="BL550" s="17" t="s">
        <v>230</v>
      </c>
      <c r="BM550" s="139" t="s">
        <v>817</v>
      </c>
    </row>
    <row r="551" spans="2:65" s="13" customFormat="1" ht="11.25" x14ac:dyDescent="0.2">
      <c r="B551" s="151"/>
      <c r="D551" s="146" t="s">
        <v>163</v>
      </c>
      <c r="F551" s="153" t="s">
        <v>818</v>
      </c>
      <c r="H551" s="154">
        <v>22.279</v>
      </c>
      <c r="I551" s="155"/>
      <c r="L551" s="151"/>
      <c r="M551" s="156"/>
      <c r="U551" s="325"/>
      <c r="V551" s="1" t="str">
        <f t="shared" si="6"/>
        <v/>
      </c>
      <c r="AT551" s="152" t="s">
        <v>163</v>
      </c>
      <c r="AU551" s="152" t="s">
        <v>88</v>
      </c>
      <c r="AV551" s="13" t="s">
        <v>88</v>
      </c>
      <c r="AW551" s="13" t="s">
        <v>4</v>
      </c>
      <c r="AX551" s="13" t="s">
        <v>82</v>
      </c>
      <c r="AY551" s="152" t="s">
        <v>151</v>
      </c>
    </row>
    <row r="552" spans="2:65" s="1" customFormat="1" ht="16.5" customHeight="1" x14ac:dyDescent="0.2">
      <c r="B552" s="32"/>
      <c r="C552" s="128" t="s">
        <v>819</v>
      </c>
      <c r="D552" s="128" t="s">
        <v>154</v>
      </c>
      <c r="E552" s="129" t="s">
        <v>820</v>
      </c>
      <c r="F552" s="130" t="s">
        <v>821</v>
      </c>
      <c r="G552" s="131" t="s">
        <v>174</v>
      </c>
      <c r="H552" s="132">
        <v>3.3</v>
      </c>
      <c r="I552" s="133"/>
      <c r="J552" s="134">
        <f>ROUND(I552*H552,2)</f>
        <v>0</v>
      </c>
      <c r="K552" s="130" t="s">
        <v>158</v>
      </c>
      <c r="L552" s="32"/>
      <c r="M552" s="135" t="s">
        <v>19</v>
      </c>
      <c r="N552" s="136" t="s">
        <v>47</v>
      </c>
      <c r="P552" s="137">
        <f>O552*H552</f>
        <v>0</v>
      </c>
      <c r="Q552" s="137">
        <v>2.0000000000000001E-4</v>
      </c>
      <c r="R552" s="137">
        <f>Q552*H552</f>
        <v>6.6E-4</v>
      </c>
      <c r="S552" s="137">
        <v>0</v>
      </c>
      <c r="T552" s="137">
        <f>S552*H552</f>
        <v>0</v>
      </c>
      <c r="U552" s="322" t="s">
        <v>19</v>
      </c>
      <c r="V552" s="1" t="str">
        <f t="shared" si="6"/>
        <v/>
      </c>
      <c r="AR552" s="139" t="s">
        <v>230</v>
      </c>
      <c r="AT552" s="139" t="s">
        <v>154</v>
      </c>
      <c r="AU552" s="139" t="s">
        <v>88</v>
      </c>
      <c r="AY552" s="17" t="s">
        <v>151</v>
      </c>
      <c r="BE552" s="140">
        <f>IF(N552="základní",J552,0)</f>
        <v>0</v>
      </c>
      <c r="BF552" s="140">
        <f>IF(N552="snížená",J552,0)</f>
        <v>0</v>
      </c>
      <c r="BG552" s="140">
        <f>IF(N552="zákl. přenesená",J552,0)</f>
        <v>0</v>
      </c>
      <c r="BH552" s="140">
        <f>IF(N552="sníž. přenesená",J552,0)</f>
        <v>0</v>
      </c>
      <c r="BI552" s="140">
        <f>IF(N552="nulová",J552,0)</f>
        <v>0</v>
      </c>
      <c r="BJ552" s="17" t="s">
        <v>88</v>
      </c>
      <c r="BK552" s="140">
        <f>ROUND(I552*H552,2)</f>
        <v>0</v>
      </c>
      <c r="BL552" s="17" t="s">
        <v>230</v>
      </c>
      <c r="BM552" s="139" t="s">
        <v>822</v>
      </c>
    </row>
    <row r="553" spans="2:65" s="1" customFormat="1" ht="11.25" x14ac:dyDescent="0.2">
      <c r="B553" s="32"/>
      <c r="D553" s="141" t="s">
        <v>161</v>
      </c>
      <c r="F553" s="142" t="s">
        <v>823</v>
      </c>
      <c r="I553" s="143"/>
      <c r="L553" s="32"/>
      <c r="M553" s="144"/>
      <c r="U553" s="323"/>
      <c r="V553" s="1" t="str">
        <f t="shared" si="6"/>
        <v/>
      </c>
      <c r="AT553" s="17" t="s">
        <v>161</v>
      </c>
      <c r="AU553" s="17" t="s">
        <v>88</v>
      </c>
    </row>
    <row r="554" spans="2:65" s="13" customFormat="1" ht="11.25" x14ac:dyDescent="0.2">
      <c r="B554" s="151"/>
      <c r="D554" s="146" t="s">
        <v>163</v>
      </c>
      <c r="E554" s="152" t="s">
        <v>19</v>
      </c>
      <c r="F554" s="153" t="s">
        <v>824</v>
      </c>
      <c r="H554" s="154">
        <v>3.3</v>
      </c>
      <c r="I554" s="155"/>
      <c r="L554" s="151"/>
      <c r="M554" s="156"/>
      <c r="U554" s="325"/>
      <c r="V554" s="1" t="str">
        <f t="shared" ref="V554:V617" si="7">IF(U554="investice",J554,"")</f>
        <v/>
      </c>
      <c r="AT554" s="152" t="s">
        <v>163</v>
      </c>
      <c r="AU554" s="152" t="s">
        <v>88</v>
      </c>
      <c r="AV554" s="13" t="s">
        <v>88</v>
      </c>
      <c r="AW554" s="13" t="s">
        <v>36</v>
      </c>
      <c r="AX554" s="13" t="s">
        <v>75</v>
      </c>
      <c r="AY554" s="152" t="s">
        <v>151</v>
      </c>
    </row>
    <row r="555" spans="2:65" s="14" customFormat="1" ht="11.25" x14ac:dyDescent="0.2">
      <c r="B555" s="157"/>
      <c r="D555" s="146" t="s">
        <v>163</v>
      </c>
      <c r="E555" s="158" t="s">
        <v>19</v>
      </c>
      <c r="F555" s="159" t="s">
        <v>166</v>
      </c>
      <c r="H555" s="160">
        <v>3.3</v>
      </c>
      <c r="I555" s="161"/>
      <c r="L555" s="157"/>
      <c r="M555" s="162"/>
      <c r="U555" s="326"/>
      <c r="V555" s="1" t="str">
        <f t="shared" si="7"/>
        <v/>
      </c>
      <c r="AT555" s="158" t="s">
        <v>163</v>
      </c>
      <c r="AU555" s="158" t="s">
        <v>88</v>
      </c>
      <c r="AV555" s="14" t="s">
        <v>159</v>
      </c>
      <c r="AW555" s="14" t="s">
        <v>36</v>
      </c>
      <c r="AX555" s="14" t="s">
        <v>82</v>
      </c>
      <c r="AY555" s="158" t="s">
        <v>151</v>
      </c>
    </row>
    <row r="556" spans="2:65" s="1" customFormat="1" ht="16.5" customHeight="1" x14ac:dyDescent="0.2">
      <c r="B556" s="32"/>
      <c r="C556" s="164" t="s">
        <v>825</v>
      </c>
      <c r="D556" s="164" t="s">
        <v>322</v>
      </c>
      <c r="E556" s="165" t="s">
        <v>826</v>
      </c>
      <c r="F556" s="166" t="s">
        <v>827</v>
      </c>
      <c r="G556" s="167" t="s">
        <v>174</v>
      </c>
      <c r="H556" s="168">
        <v>3.4649999999999999</v>
      </c>
      <c r="I556" s="169"/>
      <c r="J556" s="170">
        <f>ROUND(I556*H556,2)</f>
        <v>0</v>
      </c>
      <c r="K556" s="166" t="s">
        <v>19</v>
      </c>
      <c r="L556" s="171"/>
      <c r="M556" s="172" t="s">
        <v>19</v>
      </c>
      <c r="N556" s="173" t="s">
        <v>47</v>
      </c>
      <c r="P556" s="137">
        <f>O556*H556</f>
        <v>0</v>
      </c>
      <c r="Q556" s="137">
        <v>1.2E-4</v>
      </c>
      <c r="R556" s="137">
        <f>Q556*H556</f>
        <v>4.1579999999999997E-4</v>
      </c>
      <c r="S556" s="137">
        <v>0</v>
      </c>
      <c r="T556" s="137">
        <f>S556*H556</f>
        <v>0</v>
      </c>
      <c r="U556" s="322" t="s">
        <v>19</v>
      </c>
      <c r="V556" s="1" t="str">
        <f t="shared" si="7"/>
        <v/>
      </c>
      <c r="AR556" s="139" t="s">
        <v>362</v>
      </c>
      <c r="AT556" s="139" t="s">
        <v>322</v>
      </c>
      <c r="AU556" s="139" t="s">
        <v>88</v>
      </c>
      <c r="AY556" s="17" t="s">
        <v>151</v>
      </c>
      <c r="BE556" s="140">
        <f>IF(N556="základní",J556,0)</f>
        <v>0</v>
      </c>
      <c r="BF556" s="140">
        <f>IF(N556="snížená",J556,0)</f>
        <v>0</v>
      </c>
      <c r="BG556" s="140">
        <f>IF(N556="zákl. přenesená",J556,0)</f>
        <v>0</v>
      </c>
      <c r="BH556" s="140">
        <f>IF(N556="sníž. přenesená",J556,0)</f>
        <v>0</v>
      </c>
      <c r="BI556" s="140">
        <f>IF(N556="nulová",J556,0)</f>
        <v>0</v>
      </c>
      <c r="BJ556" s="17" t="s">
        <v>88</v>
      </c>
      <c r="BK556" s="140">
        <f>ROUND(I556*H556,2)</f>
        <v>0</v>
      </c>
      <c r="BL556" s="17" t="s">
        <v>230</v>
      </c>
      <c r="BM556" s="139" t="s">
        <v>828</v>
      </c>
    </row>
    <row r="557" spans="2:65" s="13" customFormat="1" ht="11.25" x14ac:dyDescent="0.2">
      <c r="B557" s="151"/>
      <c r="D557" s="146" t="s">
        <v>163</v>
      </c>
      <c r="F557" s="153" t="s">
        <v>829</v>
      </c>
      <c r="H557" s="154">
        <v>3.4649999999999999</v>
      </c>
      <c r="I557" s="155"/>
      <c r="L557" s="151"/>
      <c r="M557" s="156"/>
      <c r="U557" s="325"/>
      <c r="V557" s="1" t="str">
        <f t="shared" si="7"/>
        <v/>
      </c>
      <c r="AT557" s="152" t="s">
        <v>163</v>
      </c>
      <c r="AU557" s="152" t="s">
        <v>88</v>
      </c>
      <c r="AV557" s="13" t="s">
        <v>88</v>
      </c>
      <c r="AW557" s="13" t="s">
        <v>4</v>
      </c>
      <c r="AX557" s="13" t="s">
        <v>82</v>
      </c>
      <c r="AY557" s="152" t="s">
        <v>151</v>
      </c>
    </row>
    <row r="558" spans="2:65" s="1" customFormat="1" ht="16.5" customHeight="1" x14ac:dyDescent="0.2">
      <c r="B558" s="32"/>
      <c r="C558" s="128" t="s">
        <v>830</v>
      </c>
      <c r="D558" s="128" t="s">
        <v>154</v>
      </c>
      <c r="E558" s="129" t="s">
        <v>831</v>
      </c>
      <c r="F558" s="130" t="s">
        <v>832</v>
      </c>
      <c r="G558" s="131" t="s">
        <v>174</v>
      </c>
      <c r="H558" s="132">
        <v>10.3</v>
      </c>
      <c r="I558" s="133"/>
      <c r="J558" s="134">
        <f>ROUND(I558*H558,2)</f>
        <v>0</v>
      </c>
      <c r="K558" s="130" t="s">
        <v>158</v>
      </c>
      <c r="L558" s="32"/>
      <c r="M558" s="135" t="s">
        <v>19</v>
      </c>
      <c r="N558" s="136" t="s">
        <v>47</v>
      </c>
      <c r="P558" s="137">
        <f>O558*H558</f>
        <v>0</v>
      </c>
      <c r="Q558" s="137">
        <v>3.0000000000000001E-5</v>
      </c>
      <c r="R558" s="137">
        <f>Q558*H558</f>
        <v>3.0900000000000003E-4</v>
      </c>
      <c r="S558" s="137">
        <v>0</v>
      </c>
      <c r="T558" s="137">
        <f>S558*H558</f>
        <v>0</v>
      </c>
      <c r="U558" s="322" t="s">
        <v>19</v>
      </c>
      <c r="V558" s="1" t="str">
        <f t="shared" si="7"/>
        <v/>
      </c>
      <c r="AR558" s="139" t="s">
        <v>230</v>
      </c>
      <c r="AT558" s="139" t="s">
        <v>154</v>
      </c>
      <c r="AU558" s="139" t="s">
        <v>88</v>
      </c>
      <c r="AY558" s="17" t="s">
        <v>151</v>
      </c>
      <c r="BE558" s="140">
        <f>IF(N558="základní",J558,0)</f>
        <v>0</v>
      </c>
      <c r="BF558" s="140">
        <f>IF(N558="snížená",J558,0)</f>
        <v>0</v>
      </c>
      <c r="BG558" s="140">
        <f>IF(N558="zákl. přenesená",J558,0)</f>
        <v>0</v>
      </c>
      <c r="BH558" s="140">
        <f>IF(N558="sníž. přenesená",J558,0)</f>
        <v>0</v>
      </c>
      <c r="BI558" s="140">
        <f>IF(N558="nulová",J558,0)</f>
        <v>0</v>
      </c>
      <c r="BJ558" s="17" t="s">
        <v>88</v>
      </c>
      <c r="BK558" s="140">
        <f>ROUND(I558*H558,2)</f>
        <v>0</v>
      </c>
      <c r="BL558" s="17" t="s">
        <v>230</v>
      </c>
      <c r="BM558" s="139" t="s">
        <v>833</v>
      </c>
    </row>
    <row r="559" spans="2:65" s="1" customFormat="1" ht="11.25" x14ac:dyDescent="0.2">
      <c r="B559" s="32"/>
      <c r="D559" s="141" t="s">
        <v>161</v>
      </c>
      <c r="F559" s="142" t="s">
        <v>834</v>
      </c>
      <c r="I559" s="143"/>
      <c r="L559" s="32"/>
      <c r="M559" s="144"/>
      <c r="U559" s="323"/>
      <c r="V559" s="1" t="str">
        <f t="shared" si="7"/>
        <v/>
      </c>
      <c r="AT559" s="17" t="s">
        <v>161</v>
      </c>
      <c r="AU559" s="17" t="s">
        <v>88</v>
      </c>
    </row>
    <row r="560" spans="2:65" s="12" customFormat="1" ht="11.25" x14ac:dyDescent="0.2">
      <c r="B560" s="145"/>
      <c r="D560" s="146" t="s">
        <v>163</v>
      </c>
      <c r="E560" s="147" t="s">
        <v>19</v>
      </c>
      <c r="F560" s="148" t="s">
        <v>835</v>
      </c>
      <c r="H560" s="147" t="s">
        <v>19</v>
      </c>
      <c r="I560" s="149"/>
      <c r="L560" s="145"/>
      <c r="M560" s="150"/>
      <c r="U560" s="324"/>
      <c r="V560" s="1" t="str">
        <f t="shared" si="7"/>
        <v/>
      </c>
      <c r="AT560" s="147" t="s">
        <v>163</v>
      </c>
      <c r="AU560" s="147" t="s">
        <v>88</v>
      </c>
      <c r="AV560" s="12" t="s">
        <v>82</v>
      </c>
      <c r="AW560" s="12" t="s">
        <v>36</v>
      </c>
      <c r="AX560" s="12" t="s">
        <v>75</v>
      </c>
      <c r="AY560" s="147" t="s">
        <v>151</v>
      </c>
    </row>
    <row r="561" spans="2:65" s="13" customFormat="1" ht="11.25" x14ac:dyDescent="0.2">
      <c r="B561" s="151"/>
      <c r="D561" s="146" t="s">
        <v>163</v>
      </c>
      <c r="E561" s="152" t="s">
        <v>19</v>
      </c>
      <c r="F561" s="153" t="s">
        <v>836</v>
      </c>
      <c r="H561" s="154">
        <v>10.3</v>
      </c>
      <c r="I561" s="155"/>
      <c r="L561" s="151"/>
      <c r="M561" s="156"/>
      <c r="U561" s="325"/>
      <c r="V561" s="1" t="str">
        <f t="shared" si="7"/>
        <v/>
      </c>
      <c r="AT561" s="152" t="s">
        <v>163</v>
      </c>
      <c r="AU561" s="152" t="s">
        <v>88</v>
      </c>
      <c r="AV561" s="13" t="s">
        <v>88</v>
      </c>
      <c r="AW561" s="13" t="s">
        <v>36</v>
      </c>
      <c r="AX561" s="13" t="s">
        <v>75</v>
      </c>
      <c r="AY561" s="152" t="s">
        <v>151</v>
      </c>
    </row>
    <row r="562" spans="2:65" s="14" customFormat="1" ht="11.25" x14ac:dyDescent="0.2">
      <c r="B562" s="157"/>
      <c r="D562" s="146" t="s">
        <v>163</v>
      </c>
      <c r="E562" s="158" t="s">
        <v>19</v>
      </c>
      <c r="F562" s="159" t="s">
        <v>166</v>
      </c>
      <c r="H562" s="160">
        <v>10.3</v>
      </c>
      <c r="I562" s="161"/>
      <c r="L562" s="157"/>
      <c r="M562" s="162"/>
      <c r="U562" s="326"/>
      <c r="V562" s="1" t="str">
        <f t="shared" si="7"/>
        <v/>
      </c>
      <c r="AT562" s="158" t="s">
        <v>163</v>
      </c>
      <c r="AU562" s="158" t="s">
        <v>88</v>
      </c>
      <c r="AV562" s="14" t="s">
        <v>159</v>
      </c>
      <c r="AW562" s="14" t="s">
        <v>36</v>
      </c>
      <c r="AX562" s="14" t="s">
        <v>82</v>
      </c>
      <c r="AY562" s="158" t="s">
        <v>151</v>
      </c>
    </row>
    <row r="563" spans="2:65" s="1" customFormat="1" ht="16.5" customHeight="1" x14ac:dyDescent="0.2">
      <c r="B563" s="32"/>
      <c r="C563" s="128" t="s">
        <v>837</v>
      </c>
      <c r="D563" s="128" t="s">
        <v>154</v>
      </c>
      <c r="E563" s="129" t="s">
        <v>838</v>
      </c>
      <c r="F563" s="130" t="s">
        <v>839</v>
      </c>
      <c r="G563" s="131" t="s">
        <v>180</v>
      </c>
      <c r="H563" s="132">
        <v>11.553000000000001</v>
      </c>
      <c r="I563" s="133"/>
      <c r="J563" s="134">
        <f>ROUND(I563*H563,2)</f>
        <v>0</v>
      </c>
      <c r="K563" s="130" t="s">
        <v>158</v>
      </c>
      <c r="L563" s="32"/>
      <c r="M563" s="135" t="s">
        <v>19</v>
      </c>
      <c r="N563" s="136" t="s">
        <v>47</v>
      </c>
      <c r="P563" s="137">
        <f>O563*H563</f>
        <v>0</v>
      </c>
      <c r="Q563" s="137">
        <v>1.5E-3</v>
      </c>
      <c r="R563" s="137">
        <f>Q563*H563</f>
        <v>1.7329500000000001E-2</v>
      </c>
      <c r="S563" s="137">
        <v>0</v>
      </c>
      <c r="T563" s="137">
        <f>S563*H563</f>
        <v>0</v>
      </c>
      <c r="U563" s="322" t="s">
        <v>19</v>
      </c>
      <c r="V563" s="1" t="str">
        <f t="shared" si="7"/>
        <v/>
      </c>
      <c r="AR563" s="139" t="s">
        <v>230</v>
      </c>
      <c r="AT563" s="139" t="s">
        <v>154</v>
      </c>
      <c r="AU563" s="139" t="s">
        <v>88</v>
      </c>
      <c r="AY563" s="17" t="s">
        <v>151</v>
      </c>
      <c r="BE563" s="140">
        <f>IF(N563="základní",J563,0)</f>
        <v>0</v>
      </c>
      <c r="BF563" s="140">
        <f>IF(N563="snížená",J563,0)</f>
        <v>0</v>
      </c>
      <c r="BG563" s="140">
        <f>IF(N563="zákl. přenesená",J563,0)</f>
        <v>0</v>
      </c>
      <c r="BH563" s="140">
        <f>IF(N563="sníž. přenesená",J563,0)</f>
        <v>0</v>
      </c>
      <c r="BI563" s="140">
        <f>IF(N563="nulová",J563,0)</f>
        <v>0</v>
      </c>
      <c r="BJ563" s="17" t="s">
        <v>88</v>
      </c>
      <c r="BK563" s="140">
        <f>ROUND(I563*H563,2)</f>
        <v>0</v>
      </c>
      <c r="BL563" s="17" t="s">
        <v>230</v>
      </c>
      <c r="BM563" s="139" t="s">
        <v>840</v>
      </c>
    </row>
    <row r="564" spans="2:65" s="1" customFormat="1" ht="11.25" x14ac:dyDescent="0.2">
      <c r="B564" s="32"/>
      <c r="D564" s="141" t="s">
        <v>161</v>
      </c>
      <c r="F564" s="142" t="s">
        <v>841</v>
      </c>
      <c r="I564" s="143"/>
      <c r="L564" s="32"/>
      <c r="M564" s="144"/>
      <c r="U564" s="323"/>
      <c r="V564" s="1" t="str">
        <f t="shared" si="7"/>
        <v/>
      </c>
      <c r="AT564" s="17" t="s">
        <v>161</v>
      </c>
      <c r="AU564" s="17" t="s">
        <v>88</v>
      </c>
    </row>
    <row r="565" spans="2:65" s="13" customFormat="1" ht="11.25" x14ac:dyDescent="0.2">
      <c r="B565" s="151"/>
      <c r="D565" s="146" t="s">
        <v>163</v>
      </c>
      <c r="E565" s="152" t="s">
        <v>19</v>
      </c>
      <c r="F565" s="153" t="s">
        <v>842</v>
      </c>
      <c r="H565" s="154">
        <v>10.833</v>
      </c>
      <c r="I565" s="155"/>
      <c r="L565" s="151"/>
      <c r="M565" s="156"/>
      <c r="U565" s="325"/>
      <c r="V565" s="1" t="str">
        <f t="shared" si="7"/>
        <v/>
      </c>
      <c r="AT565" s="152" t="s">
        <v>163</v>
      </c>
      <c r="AU565" s="152" t="s">
        <v>88</v>
      </c>
      <c r="AV565" s="13" t="s">
        <v>88</v>
      </c>
      <c r="AW565" s="13" t="s">
        <v>36</v>
      </c>
      <c r="AX565" s="13" t="s">
        <v>75</v>
      </c>
      <c r="AY565" s="152" t="s">
        <v>151</v>
      </c>
    </row>
    <row r="566" spans="2:65" s="13" customFormat="1" ht="11.25" x14ac:dyDescent="0.2">
      <c r="B566" s="151"/>
      <c r="D566" s="146" t="s">
        <v>163</v>
      </c>
      <c r="E566" s="152" t="s">
        <v>19</v>
      </c>
      <c r="F566" s="153" t="s">
        <v>843</v>
      </c>
      <c r="H566" s="154">
        <v>0.72</v>
      </c>
      <c r="I566" s="155"/>
      <c r="L566" s="151"/>
      <c r="M566" s="156"/>
      <c r="U566" s="325"/>
      <c r="V566" s="1" t="str">
        <f t="shared" si="7"/>
        <v/>
      </c>
      <c r="AT566" s="152" t="s">
        <v>163</v>
      </c>
      <c r="AU566" s="152" t="s">
        <v>88</v>
      </c>
      <c r="AV566" s="13" t="s">
        <v>88</v>
      </c>
      <c r="AW566" s="13" t="s">
        <v>36</v>
      </c>
      <c r="AX566" s="13" t="s">
        <v>75</v>
      </c>
      <c r="AY566" s="152" t="s">
        <v>151</v>
      </c>
    </row>
    <row r="567" spans="2:65" s="14" customFormat="1" ht="11.25" x14ac:dyDescent="0.2">
      <c r="B567" s="157"/>
      <c r="D567" s="146" t="s">
        <v>163</v>
      </c>
      <c r="E567" s="158" t="s">
        <v>19</v>
      </c>
      <c r="F567" s="159" t="s">
        <v>166</v>
      </c>
      <c r="H567" s="160">
        <v>11.553000000000001</v>
      </c>
      <c r="I567" s="161"/>
      <c r="L567" s="157"/>
      <c r="M567" s="162"/>
      <c r="U567" s="326"/>
      <c r="V567" s="1" t="str">
        <f t="shared" si="7"/>
        <v/>
      </c>
      <c r="AT567" s="158" t="s">
        <v>163</v>
      </c>
      <c r="AU567" s="158" t="s">
        <v>88</v>
      </c>
      <c r="AV567" s="14" t="s">
        <v>159</v>
      </c>
      <c r="AW567" s="14" t="s">
        <v>36</v>
      </c>
      <c r="AX567" s="14" t="s">
        <v>82</v>
      </c>
      <c r="AY567" s="158" t="s">
        <v>151</v>
      </c>
    </row>
    <row r="568" spans="2:65" s="1" customFormat="1" ht="16.5" customHeight="1" x14ac:dyDescent="0.2">
      <c r="B568" s="32"/>
      <c r="C568" s="128" t="s">
        <v>844</v>
      </c>
      <c r="D568" s="128" t="s">
        <v>154</v>
      </c>
      <c r="E568" s="129" t="s">
        <v>845</v>
      </c>
      <c r="F568" s="130" t="s">
        <v>846</v>
      </c>
      <c r="G568" s="131" t="s">
        <v>157</v>
      </c>
      <c r="H568" s="132">
        <v>1</v>
      </c>
      <c r="I568" s="133"/>
      <c r="J568" s="134">
        <f>ROUND(I568*H568,2)</f>
        <v>0</v>
      </c>
      <c r="K568" s="130" t="s">
        <v>158</v>
      </c>
      <c r="L568" s="32"/>
      <c r="M568" s="135" t="s">
        <v>19</v>
      </c>
      <c r="N568" s="136" t="s">
        <v>47</v>
      </c>
      <c r="P568" s="137">
        <f>O568*H568</f>
        <v>0</v>
      </c>
      <c r="Q568" s="137">
        <v>2.0000000000000001E-4</v>
      </c>
      <c r="R568" s="137">
        <f>Q568*H568</f>
        <v>2.0000000000000001E-4</v>
      </c>
      <c r="S568" s="137">
        <v>0</v>
      </c>
      <c r="T568" s="137">
        <f>S568*H568</f>
        <v>0</v>
      </c>
      <c r="U568" s="322" t="s">
        <v>19</v>
      </c>
      <c r="V568" s="1" t="str">
        <f t="shared" si="7"/>
        <v/>
      </c>
      <c r="AR568" s="139" t="s">
        <v>230</v>
      </c>
      <c r="AT568" s="139" t="s">
        <v>154</v>
      </c>
      <c r="AU568" s="139" t="s">
        <v>88</v>
      </c>
      <c r="AY568" s="17" t="s">
        <v>151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7" t="s">
        <v>88</v>
      </c>
      <c r="BK568" s="140">
        <f>ROUND(I568*H568,2)</f>
        <v>0</v>
      </c>
      <c r="BL568" s="17" t="s">
        <v>230</v>
      </c>
      <c r="BM568" s="139" t="s">
        <v>847</v>
      </c>
    </row>
    <row r="569" spans="2:65" s="1" customFormat="1" ht="11.25" x14ac:dyDescent="0.2">
      <c r="B569" s="32"/>
      <c r="D569" s="141" t="s">
        <v>161</v>
      </c>
      <c r="F569" s="142" t="s">
        <v>848</v>
      </c>
      <c r="I569" s="143"/>
      <c r="L569" s="32"/>
      <c r="M569" s="144"/>
      <c r="U569" s="323"/>
      <c r="V569" s="1" t="str">
        <f t="shared" si="7"/>
        <v/>
      </c>
      <c r="AT569" s="17" t="s">
        <v>161</v>
      </c>
      <c r="AU569" s="17" t="s">
        <v>88</v>
      </c>
    </row>
    <row r="570" spans="2:65" s="12" customFormat="1" ht="11.25" x14ac:dyDescent="0.2">
      <c r="B570" s="145"/>
      <c r="D570" s="146" t="s">
        <v>163</v>
      </c>
      <c r="E570" s="147" t="s">
        <v>19</v>
      </c>
      <c r="F570" s="148" t="s">
        <v>422</v>
      </c>
      <c r="H570" s="147" t="s">
        <v>19</v>
      </c>
      <c r="I570" s="149"/>
      <c r="L570" s="145"/>
      <c r="M570" s="150"/>
      <c r="U570" s="324"/>
      <c r="V570" s="1" t="str">
        <f t="shared" si="7"/>
        <v/>
      </c>
      <c r="AT570" s="147" t="s">
        <v>163</v>
      </c>
      <c r="AU570" s="147" t="s">
        <v>88</v>
      </c>
      <c r="AV570" s="12" t="s">
        <v>82</v>
      </c>
      <c r="AW570" s="12" t="s">
        <v>36</v>
      </c>
      <c r="AX570" s="12" t="s">
        <v>75</v>
      </c>
      <c r="AY570" s="147" t="s">
        <v>151</v>
      </c>
    </row>
    <row r="571" spans="2:65" s="13" customFormat="1" ht="11.25" x14ac:dyDescent="0.2">
      <c r="B571" s="151"/>
      <c r="D571" s="146" t="s">
        <v>163</v>
      </c>
      <c r="E571" s="152" t="s">
        <v>19</v>
      </c>
      <c r="F571" s="153" t="s">
        <v>849</v>
      </c>
      <c r="H571" s="154">
        <v>1</v>
      </c>
      <c r="I571" s="155"/>
      <c r="L571" s="151"/>
      <c r="M571" s="156"/>
      <c r="U571" s="325"/>
      <c r="V571" s="1" t="str">
        <f t="shared" si="7"/>
        <v/>
      </c>
      <c r="AT571" s="152" t="s">
        <v>163</v>
      </c>
      <c r="AU571" s="152" t="s">
        <v>88</v>
      </c>
      <c r="AV571" s="13" t="s">
        <v>88</v>
      </c>
      <c r="AW571" s="13" t="s">
        <v>36</v>
      </c>
      <c r="AX571" s="13" t="s">
        <v>75</v>
      </c>
      <c r="AY571" s="152" t="s">
        <v>151</v>
      </c>
    </row>
    <row r="572" spans="2:65" s="14" customFormat="1" ht="11.25" x14ac:dyDescent="0.2">
      <c r="B572" s="157"/>
      <c r="D572" s="146" t="s">
        <v>163</v>
      </c>
      <c r="E572" s="158" t="s">
        <v>19</v>
      </c>
      <c r="F572" s="159" t="s">
        <v>166</v>
      </c>
      <c r="H572" s="160">
        <v>1</v>
      </c>
      <c r="I572" s="161"/>
      <c r="L572" s="157"/>
      <c r="M572" s="162"/>
      <c r="U572" s="326"/>
      <c r="V572" s="1" t="str">
        <f t="shared" si="7"/>
        <v/>
      </c>
      <c r="AT572" s="158" t="s">
        <v>163</v>
      </c>
      <c r="AU572" s="158" t="s">
        <v>88</v>
      </c>
      <c r="AV572" s="14" t="s">
        <v>159</v>
      </c>
      <c r="AW572" s="14" t="s">
        <v>36</v>
      </c>
      <c r="AX572" s="14" t="s">
        <v>82</v>
      </c>
      <c r="AY572" s="158" t="s">
        <v>151</v>
      </c>
    </row>
    <row r="573" spans="2:65" s="1" customFormat="1" ht="16.5" customHeight="1" x14ac:dyDescent="0.2">
      <c r="B573" s="32"/>
      <c r="C573" s="128" t="s">
        <v>850</v>
      </c>
      <c r="D573" s="128" t="s">
        <v>154</v>
      </c>
      <c r="E573" s="129" t="s">
        <v>851</v>
      </c>
      <c r="F573" s="130" t="s">
        <v>852</v>
      </c>
      <c r="G573" s="131" t="s">
        <v>157</v>
      </c>
      <c r="H573" s="132">
        <v>3</v>
      </c>
      <c r="I573" s="133"/>
      <c r="J573" s="134">
        <f>ROUND(I573*H573,2)</f>
        <v>0</v>
      </c>
      <c r="K573" s="130" t="s">
        <v>158</v>
      </c>
      <c r="L573" s="32"/>
      <c r="M573" s="135" t="s">
        <v>19</v>
      </c>
      <c r="N573" s="136" t="s">
        <v>47</v>
      </c>
      <c r="P573" s="137">
        <f>O573*H573</f>
        <v>0</v>
      </c>
      <c r="Q573" s="137">
        <v>2.1000000000000001E-4</v>
      </c>
      <c r="R573" s="137">
        <f>Q573*H573</f>
        <v>6.3000000000000003E-4</v>
      </c>
      <c r="S573" s="137">
        <v>0</v>
      </c>
      <c r="T573" s="137">
        <f>S573*H573</f>
        <v>0</v>
      </c>
      <c r="U573" s="322" t="s">
        <v>19</v>
      </c>
      <c r="V573" s="1" t="str">
        <f t="shared" si="7"/>
        <v/>
      </c>
      <c r="AR573" s="139" t="s">
        <v>230</v>
      </c>
      <c r="AT573" s="139" t="s">
        <v>154</v>
      </c>
      <c r="AU573" s="139" t="s">
        <v>88</v>
      </c>
      <c r="AY573" s="17" t="s">
        <v>151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7" t="s">
        <v>88</v>
      </c>
      <c r="BK573" s="140">
        <f>ROUND(I573*H573,2)</f>
        <v>0</v>
      </c>
      <c r="BL573" s="17" t="s">
        <v>230</v>
      </c>
      <c r="BM573" s="139" t="s">
        <v>853</v>
      </c>
    </row>
    <row r="574" spans="2:65" s="1" customFormat="1" ht="11.25" x14ac:dyDescent="0.2">
      <c r="B574" s="32"/>
      <c r="D574" s="141" t="s">
        <v>161</v>
      </c>
      <c r="F574" s="142" t="s">
        <v>854</v>
      </c>
      <c r="I574" s="143"/>
      <c r="L574" s="32"/>
      <c r="M574" s="144"/>
      <c r="U574" s="323"/>
      <c r="V574" s="1" t="str">
        <f t="shared" si="7"/>
        <v/>
      </c>
      <c r="AT574" s="17" t="s">
        <v>161</v>
      </c>
      <c r="AU574" s="17" t="s">
        <v>88</v>
      </c>
    </row>
    <row r="575" spans="2:65" s="13" customFormat="1" ht="11.25" x14ac:dyDescent="0.2">
      <c r="B575" s="151"/>
      <c r="D575" s="146" t="s">
        <v>163</v>
      </c>
      <c r="E575" s="152" t="s">
        <v>19</v>
      </c>
      <c r="F575" s="153" t="s">
        <v>855</v>
      </c>
      <c r="H575" s="154">
        <v>3</v>
      </c>
      <c r="I575" s="155"/>
      <c r="L575" s="151"/>
      <c r="M575" s="156"/>
      <c r="U575" s="325"/>
      <c r="V575" s="1" t="str">
        <f t="shared" si="7"/>
        <v/>
      </c>
      <c r="AT575" s="152" t="s">
        <v>163</v>
      </c>
      <c r="AU575" s="152" t="s">
        <v>88</v>
      </c>
      <c r="AV575" s="13" t="s">
        <v>88</v>
      </c>
      <c r="AW575" s="13" t="s">
        <v>36</v>
      </c>
      <c r="AX575" s="13" t="s">
        <v>75</v>
      </c>
      <c r="AY575" s="152" t="s">
        <v>151</v>
      </c>
    </row>
    <row r="576" spans="2:65" s="14" customFormat="1" ht="11.25" x14ac:dyDescent="0.2">
      <c r="B576" s="157"/>
      <c r="D576" s="146" t="s">
        <v>163</v>
      </c>
      <c r="E576" s="158" t="s">
        <v>19</v>
      </c>
      <c r="F576" s="159" t="s">
        <v>166</v>
      </c>
      <c r="H576" s="160">
        <v>3</v>
      </c>
      <c r="I576" s="161"/>
      <c r="L576" s="157"/>
      <c r="M576" s="162"/>
      <c r="U576" s="326"/>
      <c r="V576" s="1" t="str">
        <f t="shared" si="7"/>
        <v/>
      </c>
      <c r="AT576" s="158" t="s">
        <v>163</v>
      </c>
      <c r="AU576" s="158" t="s">
        <v>88</v>
      </c>
      <c r="AV576" s="14" t="s">
        <v>159</v>
      </c>
      <c r="AW576" s="14" t="s">
        <v>36</v>
      </c>
      <c r="AX576" s="14" t="s">
        <v>82</v>
      </c>
      <c r="AY576" s="158" t="s">
        <v>151</v>
      </c>
    </row>
    <row r="577" spans="2:65" s="1" customFormat="1" ht="24.2" customHeight="1" x14ac:dyDescent="0.2">
      <c r="B577" s="32"/>
      <c r="C577" s="128" t="s">
        <v>856</v>
      </c>
      <c r="D577" s="128" t="s">
        <v>154</v>
      </c>
      <c r="E577" s="129" t="s">
        <v>857</v>
      </c>
      <c r="F577" s="130" t="s">
        <v>858</v>
      </c>
      <c r="G577" s="131" t="s">
        <v>593</v>
      </c>
      <c r="H577" s="174"/>
      <c r="I577" s="133"/>
      <c r="J577" s="134">
        <f>ROUND(I577*H577,2)</f>
        <v>0</v>
      </c>
      <c r="K577" s="130" t="s">
        <v>158</v>
      </c>
      <c r="L577" s="32"/>
      <c r="M577" s="135" t="s">
        <v>19</v>
      </c>
      <c r="N577" s="136" t="s">
        <v>47</v>
      </c>
      <c r="P577" s="137">
        <f>O577*H577</f>
        <v>0</v>
      </c>
      <c r="Q577" s="137">
        <v>0</v>
      </c>
      <c r="R577" s="137">
        <f>Q577*H577</f>
        <v>0</v>
      </c>
      <c r="S577" s="137">
        <v>0</v>
      </c>
      <c r="T577" s="137">
        <f>S577*H577</f>
        <v>0</v>
      </c>
      <c r="U577" s="322" t="s">
        <v>19</v>
      </c>
      <c r="V577" s="1" t="str">
        <f t="shared" si="7"/>
        <v/>
      </c>
      <c r="AR577" s="139" t="s">
        <v>230</v>
      </c>
      <c r="AT577" s="139" t="s">
        <v>154</v>
      </c>
      <c r="AU577" s="139" t="s">
        <v>88</v>
      </c>
      <c r="AY577" s="17" t="s">
        <v>151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7" t="s">
        <v>88</v>
      </c>
      <c r="BK577" s="140">
        <f>ROUND(I577*H577,2)</f>
        <v>0</v>
      </c>
      <c r="BL577" s="17" t="s">
        <v>230</v>
      </c>
      <c r="BM577" s="139" t="s">
        <v>859</v>
      </c>
    </row>
    <row r="578" spans="2:65" s="1" customFormat="1" ht="11.25" x14ac:dyDescent="0.2">
      <c r="B578" s="32"/>
      <c r="D578" s="141" t="s">
        <v>161</v>
      </c>
      <c r="F578" s="142" t="s">
        <v>860</v>
      </c>
      <c r="I578" s="143"/>
      <c r="L578" s="32"/>
      <c r="M578" s="144"/>
      <c r="U578" s="323"/>
      <c r="V578" s="1" t="str">
        <f t="shared" si="7"/>
        <v/>
      </c>
      <c r="AT578" s="17" t="s">
        <v>161</v>
      </c>
      <c r="AU578" s="17" t="s">
        <v>88</v>
      </c>
    </row>
    <row r="579" spans="2:65" s="11" customFormat="1" ht="22.9" customHeight="1" x14ac:dyDescent="0.2">
      <c r="B579" s="116"/>
      <c r="D579" s="117" t="s">
        <v>74</v>
      </c>
      <c r="E579" s="126" t="s">
        <v>861</v>
      </c>
      <c r="F579" s="126" t="s">
        <v>862</v>
      </c>
      <c r="I579" s="119"/>
      <c r="J579" s="127">
        <f>BK579</f>
        <v>0</v>
      </c>
      <c r="L579" s="116"/>
      <c r="M579" s="121"/>
      <c r="P579" s="122">
        <f>SUM(P580:P613)</f>
        <v>0</v>
      </c>
      <c r="R579" s="122">
        <f>SUM(R580:R613)</f>
        <v>1.5386499999999997E-2</v>
      </c>
      <c r="T579" s="122">
        <f>SUM(T580:T613)</f>
        <v>0</v>
      </c>
      <c r="U579" s="321"/>
      <c r="V579" s="1" t="str">
        <f t="shared" si="7"/>
        <v/>
      </c>
      <c r="AR579" s="117" t="s">
        <v>88</v>
      </c>
      <c r="AT579" s="124" t="s">
        <v>74</v>
      </c>
      <c r="AU579" s="124" t="s">
        <v>82</v>
      </c>
      <c r="AY579" s="117" t="s">
        <v>151</v>
      </c>
      <c r="BK579" s="125">
        <f>SUM(BK580:BK613)</f>
        <v>0</v>
      </c>
    </row>
    <row r="580" spans="2:65" s="1" customFormat="1" ht="16.5" customHeight="1" x14ac:dyDescent="0.2">
      <c r="B580" s="32"/>
      <c r="C580" s="128" t="s">
        <v>863</v>
      </c>
      <c r="D580" s="128" t="s">
        <v>154</v>
      </c>
      <c r="E580" s="129" t="s">
        <v>864</v>
      </c>
      <c r="F580" s="130" t="s">
        <v>865</v>
      </c>
      <c r="G580" s="131" t="s">
        <v>180</v>
      </c>
      <c r="H580" s="132">
        <v>2.0499999999999998</v>
      </c>
      <c r="I580" s="133"/>
      <c r="J580" s="134">
        <f>ROUND(I580*H580,2)</f>
        <v>0</v>
      </c>
      <c r="K580" s="130" t="s">
        <v>158</v>
      </c>
      <c r="L580" s="32"/>
      <c r="M580" s="135" t="s">
        <v>19</v>
      </c>
      <c r="N580" s="136" t="s">
        <v>47</v>
      </c>
      <c r="P580" s="137">
        <f>O580*H580</f>
        <v>0</v>
      </c>
      <c r="Q580" s="137">
        <v>6.0000000000000002E-5</v>
      </c>
      <c r="R580" s="137">
        <f>Q580*H580</f>
        <v>1.2299999999999998E-4</v>
      </c>
      <c r="S580" s="137">
        <v>0</v>
      </c>
      <c r="T580" s="137">
        <f>S580*H580</f>
        <v>0</v>
      </c>
      <c r="U580" s="322" t="s">
        <v>19</v>
      </c>
      <c r="V580" s="1" t="str">
        <f t="shared" si="7"/>
        <v/>
      </c>
      <c r="AR580" s="139" t="s">
        <v>230</v>
      </c>
      <c r="AT580" s="139" t="s">
        <v>154</v>
      </c>
      <c r="AU580" s="139" t="s">
        <v>88</v>
      </c>
      <c r="AY580" s="17" t="s">
        <v>151</v>
      </c>
      <c r="BE580" s="140">
        <f>IF(N580="základní",J580,0)</f>
        <v>0</v>
      </c>
      <c r="BF580" s="140">
        <f>IF(N580="snížená",J580,0)</f>
        <v>0</v>
      </c>
      <c r="BG580" s="140">
        <f>IF(N580="zákl. přenesená",J580,0)</f>
        <v>0</v>
      </c>
      <c r="BH580" s="140">
        <f>IF(N580="sníž. přenesená",J580,0)</f>
        <v>0</v>
      </c>
      <c r="BI580" s="140">
        <f>IF(N580="nulová",J580,0)</f>
        <v>0</v>
      </c>
      <c r="BJ580" s="17" t="s">
        <v>88</v>
      </c>
      <c r="BK580" s="140">
        <f>ROUND(I580*H580,2)</f>
        <v>0</v>
      </c>
      <c r="BL580" s="17" t="s">
        <v>230</v>
      </c>
      <c r="BM580" s="139" t="s">
        <v>866</v>
      </c>
    </row>
    <row r="581" spans="2:65" s="1" customFormat="1" ht="11.25" x14ac:dyDescent="0.2">
      <c r="B581" s="32"/>
      <c r="D581" s="141" t="s">
        <v>161</v>
      </c>
      <c r="F581" s="142" t="s">
        <v>867</v>
      </c>
      <c r="I581" s="143"/>
      <c r="L581" s="32"/>
      <c r="M581" s="144"/>
      <c r="U581" s="323"/>
      <c r="V581" s="1" t="str">
        <f t="shared" si="7"/>
        <v/>
      </c>
      <c r="AT581" s="17" t="s">
        <v>161</v>
      </c>
      <c r="AU581" s="17" t="s">
        <v>88</v>
      </c>
    </row>
    <row r="582" spans="2:65" s="12" customFormat="1" ht="11.25" x14ac:dyDescent="0.2">
      <c r="B582" s="145"/>
      <c r="D582" s="146" t="s">
        <v>163</v>
      </c>
      <c r="E582" s="147" t="s">
        <v>19</v>
      </c>
      <c r="F582" s="148" t="s">
        <v>868</v>
      </c>
      <c r="H582" s="147" t="s">
        <v>19</v>
      </c>
      <c r="I582" s="149"/>
      <c r="L582" s="145"/>
      <c r="M582" s="150"/>
      <c r="U582" s="324"/>
      <c r="V582" s="1" t="str">
        <f t="shared" si="7"/>
        <v/>
      </c>
      <c r="AT582" s="147" t="s">
        <v>163</v>
      </c>
      <c r="AU582" s="147" t="s">
        <v>88</v>
      </c>
      <c r="AV582" s="12" t="s">
        <v>82</v>
      </c>
      <c r="AW582" s="12" t="s">
        <v>36</v>
      </c>
      <c r="AX582" s="12" t="s">
        <v>75</v>
      </c>
      <c r="AY582" s="147" t="s">
        <v>151</v>
      </c>
    </row>
    <row r="583" spans="2:65" s="13" customFormat="1" ht="11.25" x14ac:dyDescent="0.2">
      <c r="B583" s="151"/>
      <c r="D583" s="146" t="s">
        <v>163</v>
      </c>
      <c r="E583" s="152" t="s">
        <v>19</v>
      </c>
      <c r="F583" s="153" t="s">
        <v>869</v>
      </c>
      <c r="H583" s="154">
        <v>2.0499999999999998</v>
      </c>
      <c r="I583" s="155"/>
      <c r="L583" s="151"/>
      <c r="M583" s="156"/>
      <c r="U583" s="325"/>
      <c r="V583" s="1" t="str">
        <f t="shared" si="7"/>
        <v/>
      </c>
      <c r="AT583" s="152" t="s">
        <v>163</v>
      </c>
      <c r="AU583" s="152" t="s">
        <v>88</v>
      </c>
      <c r="AV583" s="13" t="s">
        <v>88</v>
      </c>
      <c r="AW583" s="13" t="s">
        <v>36</v>
      </c>
      <c r="AX583" s="13" t="s">
        <v>75</v>
      </c>
      <c r="AY583" s="152" t="s">
        <v>151</v>
      </c>
    </row>
    <row r="584" spans="2:65" s="14" customFormat="1" ht="11.25" x14ac:dyDescent="0.2">
      <c r="B584" s="157"/>
      <c r="D584" s="146" t="s">
        <v>163</v>
      </c>
      <c r="E584" s="158" t="s">
        <v>19</v>
      </c>
      <c r="F584" s="159" t="s">
        <v>166</v>
      </c>
      <c r="H584" s="160">
        <v>2.0499999999999998</v>
      </c>
      <c r="I584" s="161"/>
      <c r="L584" s="157"/>
      <c r="M584" s="162"/>
      <c r="U584" s="326"/>
      <c r="V584" s="1" t="str">
        <f t="shared" si="7"/>
        <v/>
      </c>
      <c r="AT584" s="158" t="s">
        <v>163</v>
      </c>
      <c r="AU584" s="158" t="s">
        <v>88</v>
      </c>
      <c r="AV584" s="14" t="s">
        <v>159</v>
      </c>
      <c r="AW584" s="14" t="s">
        <v>36</v>
      </c>
      <c r="AX584" s="14" t="s">
        <v>82</v>
      </c>
      <c r="AY584" s="158" t="s">
        <v>151</v>
      </c>
    </row>
    <row r="585" spans="2:65" s="1" customFormat="1" ht="24.2" customHeight="1" x14ac:dyDescent="0.2">
      <c r="B585" s="32"/>
      <c r="C585" s="128" t="s">
        <v>870</v>
      </c>
      <c r="D585" s="128" t="s">
        <v>154</v>
      </c>
      <c r="E585" s="129" t="s">
        <v>871</v>
      </c>
      <c r="F585" s="130" t="s">
        <v>872</v>
      </c>
      <c r="G585" s="131" t="s">
        <v>180</v>
      </c>
      <c r="H585" s="132">
        <v>9.0649999999999995</v>
      </c>
      <c r="I585" s="133"/>
      <c r="J585" s="134">
        <f>ROUND(I585*H585,2)</f>
        <v>0</v>
      </c>
      <c r="K585" s="130" t="s">
        <v>158</v>
      </c>
      <c r="L585" s="32"/>
      <c r="M585" s="135" t="s">
        <v>19</v>
      </c>
      <c r="N585" s="136" t="s">
        <v>47</v>
      </c>
      <c r="P585" s="137">
        <f>O585*H585</f>
        <v>0</v>
      </c>
      <c r="Q585" s="137">
        <v>8.0000000000000007E-5</v>
      </c>
      <c r="R585" s="137">
        <f>Q585*H585</f>
        <v>7.2520000000000006E-4</v>
      </c>
      <c r="S585" s="137">
        <v>0</v>
      </c>
      <c r="T585" s="137">
        <f>S585*H585</f>
        <v>0</v>
      </c>
      <c r="U585" s="322" t="s">
        <v>19</v>
      </c>
      <c r="V585" s="1" t="str">
        <f t="shared" si="7"/>
        <v/>
      </c>
      <c r="AR585" s="139" t="s">
        <v>230</v>
      </c>
      <c r="AT585" s="139" t="s">
        <v>154</v>
      </c>
      <c r="AU585" s="139" t="s">
        <v>88</v>
      </c>
      <c r="AY585" s="17" t="s">
        <v>151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7" t="s">
        <v>88</v>
      </c>
      <c r="BK585" s="140">
        <f>ROUND(I585*H585,2)</f>
        <v>0</v>
      </c>
      <c r="BL585" s="17" t="s">
        <v>230</v>
      </c>
      <c r="BM585" s="139" t="s">
        <v>873</v>
      </c>
    </row>
    <row r="586" spans="2:65" s="1" customFormat="1" ht="11.25" x14ac:dyDescent="0.2">
      <c r="B586" s="32"/>
      <c r="D586" s="141" t="s">
        <v>161</v>
      </c>
      <c r="F586" s="142" t="s">
        <v>874</v>
      </c>
      <c r="I586" s="143"/>
      <c r="L586" s="32"/>
      <c r="M586" s="144"/>
      <c r="U586" s="323"/>
      <c r="V586" s="1" t="str">
        <f t="shared" si="7"/>
        <v/>
      </c>
      <c r="AT586" s="17" t="s">
        <v>161</v>
      </c>
      <c r="AU586" s="17" t="s">
        <v>88</v>
      </c>
    </row>
    <row r="587" spans="2:65" s="12" customFormat="1" ht="11.25" x14ac:dyDescent="0.2">
      <c r="B587" s="145"/>
      <c r="D587" s="146" t="s">
        <v>163</v>
      </c>
      <c r="E587" s="147" t="s">
        <v>19</v>
      </c>
      <c r="F587" s="148" t="s">
        <v>875</v>
      </c>
      <c r="H587" s="147" t="s">
        <v>19</v>
      </c>
      <c r="I587" s="149"/>
      <c r="L587" s="145"/>
      <c r="M587" s="150"/>
      <c r="U587" s="324"/>
      <c r="V587" s="1" t="str">
        <f t="shared" si="7"/>
        <v/>
      </c>
      <c r="AT587" s="147" t="s">
        <v>163</v>
      </c>
      <c r="AU587" s="147" t="s">
        <v>88</v>
      </c>
      <c r="AV587" s="12" t="s">
        <v>82</v>
      </c>
      <c r="AW587" s="12" t="s">
        <v>36</v>
      </c>
      <c r="AX587" s="12" t="s">
        <v>75</v>
      </c>
      <c r="AY587" s="147" t="s">
        <v>151</v>
      </c>
    </row>
    <row r="588" spans="2:65" s="13" customFormat="1" ht="11.25" x14ac:dyDescent="0.2">
      <c r="B588" s="151"/>
      <c r="D588" s="146" t="s">
        <v>163</v>
      </c>
      <c r="E588" s="152" t="s">
        <v>19</v>
      </c>
      <c r="F588" s="153" t="s">
        <v>876</v>
      </c>
      <c r="H588" s="154">
        <v>3.87</v>
      </c>
      <c r="I588" s="155"/>
      <c r="L588" s="151"/>
      <c r="M588" s="156"/>
      <c r="U588" s="325"/>
      <c r="V588" s="1" t="str">
        <f t="shared" si="7"/>
        <v/>
      </c>
      <c r="AT588" s="152" t="s">
        <v>163</v>
      </c>
      <c r="AU588" s="152" t="s">
        <v>88</v>
      </c>
      <c r="AV588" s="13" t="s">
        <v>88</v>
      </c>
      <c r="AW588" s="13" t="s">
        <v>36</v>
      </c>
      <c r="AX588" s="13" t="s">
        <v>75</v>
      </c>
      <c r="AY588" s="152" t="s">
        <v>151</v>
      </c>
    </row>
    <row r="589" spans="2:65" s="13" customFormat="1" ht="11.25" x14ac:dyDescent="0.2">
      <c r="B589" s="151"/>
      <c r="D589" s="146" t="s">
        <v>163</v>
      </c>
      <c r="E589" s="152" t="s">
        <v>19</v>
      </c>
      <c r="F589" s="153" t="s">
        <v>877</v>
      </c>
      <c r="H589" s="154">
        <v>1.5049999999999999</v>
      </c>
      <c r="I589" s="155"/>
      <c r="L589" s="151"/>
      <c r="M589" s="156"/>
      <c r="U589" s="325"/>
      <c r="V589" s="1" t="str">
        <f t="shared" si="7"/>
        <v/>
      </c>
      <c r="AT589" s="152" t="s">
        <v>163</v>
      </c>
      <c r="AU589" s="152" t="s">
        <v>88</v>
      </c>
      <c r="AV589" s="13" t="s">
        <v>88</v>
      </c>
      <c r="AW589" s="13" t="s">
        <v>36</v>
      </c>
      <c r="AX589" s="13" t="s">
        <v>75</v>
      </c>
      <c r="AY589" s="152" t="s">
        <v>151</v>
      </c>
    </row>
    <row r="590" spans="2:65" s="13" customFormat="1" ht="11.25" x14ac:dyDescent="0.2">
      <c r="B590" s="151"/>
      <c r="D590" s="146" t="s">
        <v>163</v>
      </c>
      <c r="E590" s="152" t="s">
        <v>19</v>
      </c>
      <c r="F590" s="153" t="s">
        <v>878</v>
      </c>
      <c r="H590" s="154">
        <v>1.64</v>
      </c>
      <c r="I590" s="155"/>
      <c r="L590" s="151"/>
      <c r="M590" s="156"/>
      <c r="U590" s="325"/>
      <c r="V590" s="1" t="str">
        <f t="shared" si="7"/>
        <v/>
      </c>
      <c r="AT590" s="152" t="s">
        <v>163</v>
      </c>
      <c r="AU590" s="152" t="s">
        <v>88</v>
      </c>
      <c r="AV590" s="13" t="s">
        <v>88</v>
      </c>
      <c r="AW590" s="13" t="s">
        <v>36</v>
      </c>
      <c r="AX590" s="13" t="s">
        <v>75</v>
      </c>
      <c r="AY590" s="152" t="s">
        <v>151</v>
      </c>
    </row>
    <row r="591" spans="2:65" s="13" customFormat="1" ht="11.25" x14ac:dyDescent="0.2">
      <c r="B591" s="151"/>
      <c r="D591" s="146" t="s">
        <v>163</v>
      </c>
      <c r="E591" s="152" t="s">
        <v>19</v>
      </c>
      <c r="F591" s="153" t="s">
        <v>869</v>
      </c>
      <c r="H591" s="154">
        <v>2.0499999999999998</v>
      </c>
      <c r="I591" s="155"/>
      <c r="L591" s="151"/>
      <c r="M591" s="156"/>
      <c r="U591" s="325"/>
      <c r="V591" s="1" t="str">
        <f t="shared" si="7"/>
        <v/>
      </c>
      <c r="AT591" s="152" t="s">
        <v>163</v>
      </c>
      <c r="AU591" s="152" t="s">
        <v>88</v>
      </c>
      <c r="AV591" s="13" t="s">
        <v>88</v>
      </c>
      <c r="AW591" s="13" t="s">
        <v>36</v>
      </c>
      <c r="AX591" s="13" t="s">
        <v>75</v>
      </c>
      <c r="AY591" s="152" t="s">
        <v>151</v>
      </c>
    </row>
    <row r="592" spans="2:65" s="14" customFormat="1" ht="11.25" x14ac:dyDescent="0.2">
      <c r="B592" s="157"/>
      <c r="D592" s="146" t="s">
        <v>163</v>
      </c>
      <c r="E592" s="158" t="s">
        <v>19</v>
      </c>
      <c r="F592" s="159" t="s">
        <v>166</v>
      </c>
      <c r="H592" s="160">
        <v>9.0649999999999995</v>
      </c>
      <c r="I592" s="161"/>
      <c r="L592" s="157"/>
      <c r="M592" s="162"/>
      <c r="U592" s="326"/>
      <c r="V592" s="1" t="str">
        <f t="shared" si="7"/>
        <v/>
      </c>
      <c r="AT592" s="158" t="s">
        <v>163</v>
      </c>
      <c r="AU592" s="158" t="s">
        <v>88</v>
      </c>
      <c r="AV592" s="14" t="s">
        <v>159</v>
      </c>
      <c r="AW592" s="14" t="s">
        <v>36</v>
      </c>
      <c r="AX592" s="14" t="s">
        <v>82</v>
      </c>
      <c r="AY592" s="158" t="s">
        <v>151</v>
      </c>
    </row>
    <row r="593" spans="2:65" s="1" customFormat="1" ht="16.5" customHeight="1" x14ac:dyDescent="0.2">
      <c r="B593" s="32"/>
      <c r="C593" s="128" t="s">
        <v>879</v>
      </c>
      <c r="D593" s="128" t="s">
        <v>154</v>
      </c>
      <c r="E593" s="129" t="s">
        <v>880</v>
      </c>
      <c r="F593" s="130" t="s">
        <v>881</v>
      </c>
      <c r="G593" s="131" t="s">
        <v>180</v>
      </c>
      <c r="H593" s="132">
        <v>9.0649999999999995</v>
      </c>
      <c r="I593" s="133"/>
      <c r="J593" s="134">
        <f>ROUND(I593*H593,2)</f>
        <v>0</v>
      </c>
      <c r="K593" s="130" t="s">
        <v>158</v>
      </c>
      <c r="L593" s="32"/>
      <c r="M593" s="135" t="s">
        <v>19</v>
      </c>
      <c r="N593" s="136" t="s">
        <v>47</v>
      </c>
      <c r="P593" s="137">
        <f>O593*H593</f>
        <v>0</v>
      </c>
      <c r="Q593" s="137">
        <v>1.3999999999999999E-4</v>
      </c>
      <c r="R593" s="137">
        <f>Q593*H593</f>
        <v>1.2690999999999998E-3</v>
      </c>
      <c r="S593" s="137">
        <v>0</v>
      </c>
      <c r="T593" s="137">
        <f>S593*H593</f>
        <v>0</v>
      </c>
      <c r="U593" s="322" t="s">
        <v>19</v>
      </c>
      <c r="V593" s="1" t="str">
        <f t="shared" si="7"/>
        <v/>
      </c>
      <c r="AR593" s="139" t="s">
        <v>230</v>
      </c>
      <c r="AT593" s="139" t="s">
        <v>154</v>
      </c>
      <c r="AU593" s="139" t="s">
        <v>88</v>
      </c>
      <c r="AY593" s="17" t="s">
        <v>151</v>
      </c>
      <c r="BE593" s="140">
        <f>IF(N593="základní",J593,0)</f>
        <v>0</v>
      </c>
      <c r="BF593" s="140">
        <f>IF(N593="snížená",J593,0)</f>
        <v>0</v>
      </c>
      <c r="BG593" s="140">
        <f>IF(N593="zákl. přenesená",J593,0)</f>
        <v>0</v>
      </c>
      <c r="BH593" s="140">
        <f>IF(N593="sníž. přenesená",J593,0)</f>
        <v>0</v>
      </c>
      <c r="BI593" s="140">
        <f>IF(N593="nulová",J593,0)</f>
        <v>0</v>
      </c>
      <c r="BJ593" s="17" t="s">
        <v>88</v>
      </c>
      <c r="BK593" s="140">
        <f>ROUND(I593*H593,2)</f>
        <v>0</v>
      </c>
      <c r="BL593" s="17" t="s">
        <v>230</v>
      </c>
      <c r="BM593" s="139" t="s">
        <v>882</v>
      </c>
    </row>
    <row r="594" spans="2:65" s="1" customFormat="1" ht="11.25" x14ac:dyDescent="0.2">
      <c r="B594" s="32"/>
      <c r="D594" s="141" t="s">
        <v>161</v>
      </c>
      <c r="F594" s="142" t="s">
        <v>883</v>
      </c>
      <c r="I594" s="143"/>
      <c r="L594" s="32"/>
      <c r="M594" s="144"/>
      <c r="U594" s="323"/>
      <c r="V594" s="1" t="str">
        <f t="shared" si="7"/>
        <v/>
      </c>
      <c r="AT594" s="17" t="s">
        <v>161</v>
      </c>
      <c r="AU594" s="17" t="s">
        <v>88</v>
      </c>
    </row>
    <row r="595" spans="2:65" s="1" customFormat="1" ht="16.5" customHeight="1" x14ac:dyDescent="0.2">
      <c r="B595" s="32"/>
      <c r="C595" s="128" t="s">
        <v>884</v>
      </c>
      <c r="D595" s="128" t="s">
        <v>154</v>
      </c>
      <c r="E595" s="129" t="s">
        <v>885</v>
      </c>
      <c r="F595" s="130" t="s">
        <v>886</v>
      </c>
      <c r="G595" s="131" t="s">
        <v>180</v>
      </c>
      <c r="H595" s="132">
        <v>9.0649999999999995</v>
      </c>
      <c r="I595" s="133"/>
      <c r="J595" s="134">
        <f>ROUND(I595*H595,2)</f>
        <v>0</v>
      </c>
      <c r="K595" s="130" t="s">
        <v>158</v>
      </c>
      <c r="L595" s="32"/>
      <c r="M595" s="135" t="s">
        <v>19</v>
      </c>
      <c r="N595" s="136" t="s">
        <v>47</v>
      </c>
      <c r="P595" s="137">
        <f>O595*H595</f>
        <v>0</v>
      </c>
      <c r="Q595" s="137">
        <v>1.3999999999999999E-4</v>
      </c>
      <c r="R595" s="137">
        <f>Q595*H595</f>
        <v>1.2690999999999998E-3</v>
      </c>
      <c r="S595" s="137">
        <v>0</v>
      </c>
      <c r="T595" s="137">
        <f>S595*H595</f>
        <v>0</v>
      </c>
      <c r="U595" s="322" t="s">
        <v>19</v>
      </c>
      <c r="V595" s="1" t="str">
        <f t="shared" si="7"/>
        <v/>
      </c>
      <c r="AR595" s="139" t="s">
        <v>230</v>
      </c>
      <c r="AT595" s="139" t="s">
        <v>154</v>
      </c>
      <c r="AU595" s="139" t="s">
        <v>88</v>
      </c>
      <c r="AY595" s="17" t="s">
        <v>151</v>
      </c>
      <c r="BE595" s="140">
        <f>IF(N595="základní",J595,0)</f>
        <v>0</v>
      </c>
      <c r="BF595" s="140">
        <f>IF(N595="snížená",J595,0)</f>
        <v>0</v>
      </c>
      <c r="BG595" s="140">
        <f>IF(N595="zákl. přenesená",J595,0)</f>
        <v>0</v>
      </c>
      <c r="BH595" s="140">
        <f>IF(N595="sníž. přenesená",J595,0)</f>
        <v>0</v>
      </c>
      <c r="BI595" s="140">
        <f>IF(N595="nulová",J595,0)</f>
        <v>0</v>
      </c>
      <c r="BJ595" s="17" t="s">
        <v>88</v>
      </c>
      <c r="BK595" s="140">
        <f>ROUND(I595*H595,2)</f>
        <v>0</v>
      </c>
      <c r="BL595" s="17" t="s">
        <v>230</v>
      </c>
      <c r="BM595" s="139" t="s">
        <v>887</v>
      </c>
    </row>
    <row r="596" spans="2:65" s="1" customFormat="1" ht="11.25" x14ac:dyDescent="0.2">
      <c r="B596" s="32"/>
      <c r="D596" s="141" t="s">
        <v>161</v>
      </c>
      <c r="F596" s="142" t="s">
        <v>888</v>
      </c>
      <c r="I596" s="143"/>
      <c r="L596" s="32"/>
      <c r="M596" s="144"/>
      <c r="U596" s="323"/>
      <c r="V596" s="1" t="str">
        <f t="shared" si="7"/>
        <v/>
      </c>
      <c r="AT596" s="17" t="s">
        <v>161</v>
      </c>
      <c r="AU596" s="17" t="s">
        <v>88</v>
      </c>
    </row>
    <row r="597" spans="2:65" s="1" customFormat="1" ht="16.5" customHeight="1" x14ac:dyDescent="0.2">
      <c r="B597" s="32"/>
      <c r="C597" s="128" t="s">
        <v>889</v>
      </c>
      <c r="D597" s="128" t="s">
        <v>154</v>
      </c>
      <c r="E597" s="129" t="s">
        <v>890</v>
      </c>
      <c r="F597" s="130" t="s">
        <v>891</v>
      </c>
      <c r="G597" s="131" t="s">
        <v>180</v>
      </c>
      <c r="H597" s="132">
        <v>9.0649999999999995</v>
      </c>
      <c r="I597" s="133"/>
      <c r="J597" s="134">
        <f>ROUND(I597*H597,2)</f>
        <v>0</v>
      </c>
      <c r="K597" s="130" t="s">
        <v>158</v>
      </c>
      <c r="L597" s="32"/>
      <c r="M597" s="135" t="s">
        <v>19</v>
      </c>
      <c r="N597" s="136" t="s">
        <v>47</v>
      </c>
      <c r="P597" s="137">
        <f>O597*H597</f>
        <v>0</v>
      </c>
      <c r="Q597" s="137">
        <v>1.3999999999999999E-4</v>
      </c>
      <c r="R597" s="137">
        <f>Q597*H597</f>
        <v>1.2690999999999998E-3</v>
      </c>
      <c r="S597" s="137">
        <v>0</v>
      </c>
      <c r="T597" s="137">
        <f>S597*H597</f>
        <v>0</v>
      </c>
      <c r="U597" s="322" t="s">
        <v>19</v>
      </c>
      <c r="V597" s="1" t="str">
        <f t="shared" si="7"/>
        <v/>
      </c>
      <c r="AR597" s="139" t="s">
        <v>230</v>
      </c>
      <c r="AT597" s="139" t="s">
        <v>154</v>
      </c>
      <c r="AU597" s="139" t="s">
        <v>88</v>
      </c>
      <c r="AY597" s="17" t="s">
        <v>151</v>
      </c>
      <c r="BE597" s="140">
        <f>IF(N597="základní",J597,0)</f>
        <v>0</v>
      </c>
      <c r="BF597" s="140">
        <f>IF(N597="snížená",J597,0)</f>
        <v>0</v>
      </c>
      <c r="BG597" s="140">
        <f>IF(N597="zákl. přenesená",J597,0)</f>
        <v>0</v>
      </c>
      <c r="BH597" s="140">
        <f>IF(N597="sníž. přenesená",J597,0)</f>
        <v>0</v>
      </c>
      <c r="BI597" s="140">
        <f>IF(N597="nulová",J597,0)</f>
        <v>0</v>
      </c>
      <c r="BJ597" s="17" t="s">
        <v>88</v>
      </c>
      <c r="BK597" s="140">
        <f>ROUND(I597*H597,2)</f>
        <v>0</v>
      </c>
      <c r="BL597" s="17" t="s">
        <v>230</v>
      </c>
      <c r="BM597" s="139" t="s">
        <v>892</v>
      </c>
    </row>
    <row r="598" spans="2:65" s="1" customFormat="1" ht="11.25" x14ac:dyDescent="0.2">
      <c r="B598" s="32"/>
      <c r="D598" s="141" t="s">
        <v>161</v>
      </c>
      <c r="F598" s="142" t="s">
        <v>893</v>
      </c>
      <c r="I598" s="143"/>
      <c r="L598" s="32"/>
      <c r="M598" s="144"/>
      <c r="U598" s="323"/>
      <c r="V598" s="1" t="str">
        <f t="shared" si="7"/>
        <v/>
      </c>
      <c r="AT598" s="17" t="s">
        <v>161</v>
      </c>
      <c r="AU598" s="17" t="s">
        <v>88</v>
      </c>
    </row>
    <row r="599" spans="2:65" s="1" customFormat="1" ht="16.5" customHeight="1" x14ac:dyDescent="0.2">
      <c r="B599" s="32"/>
      <c r="C599" s="128" t="s">
        <v>894</v>
      </c>
      <c r="D599" s="128" t="s">
        <v>154</v>
      </c>
      <c r="E599" s="129" t="s">
        <v>895</v>
      </c>
      <c r="F599" s="130" t="s">
        <v>896</v>
      </c>
      <c r="G599" s="131" t="s">
        <v>180</v>
      </c>
      <c r="H599" s="132">
        <v>10.95</v>
      </c>
      <c r="I599" s="133"/>
      <c r="J599" s="134">
        <f>ROUND(I599*H599,2)</f>
        <v>0</v>
      </c>
      <c r="K599" s="130" t="s">
        <v>158</v>
      </c>
      <c r="L599" s="32"/>
      <c r="M599" s="135" t="s">
        <v>19</v>
      </c>
      <c r="N599" s="136" t="s">
        <v>47</v>
      </c>
      <c r="P599" s="137">
        <f>O599*H599</f>
        <v>0</v>
      </c>
      <c r="Q599" s="137">
        <v>1.8000000000000001E-4</v>
      </c>
      <c r="R599" s="137">
        <f>Q599*H599</f>
        <v>1.9710000000000001E-3</v>
      </c>
      <c r="S599" s="137">
        <v>0</v>
      </c>
      <c r="T599" s="137">
        <f>S599*H599</f>
        <v>0</v>
      </c>
      <c r="U599" s="322" t="s">
        <v>19</v>
      </c>
      <c r="V599" s="1" t="str">
        <f t="shared" si="7"/>
        <v/>
      </c>
      <c r="AR599" s="139" t="s">
        <v>230</v>
      </c>
      <c r="AT599" s="139" t="s">
        <v>154</v>
      </c>
      <c r="AU599" s="139" t="s">
        <v>88</v>
      </c>
      <c r="AY599" s="17" t="s">
        <v>151</v>
      </c>
      <c r="BE599" s="140">
        <f>IF(N599="základní",J599,0)</f>
        <v>0</v>
      </c>
      <c r="BF599" s="140">
        <f>IF(N599="snížená",J599,0)</f>
        <v>0</v>
      </c>
      <c r="BG599" s="140">
        <f>IF(N599="zákl. přenesená",J599,0)</f>
        <v>0</v>
      </c>
      <c r="BH599" s="140">
        <f>IF(N599="sníž. přenesená",J599,0)</f>
        <v>0</v>
      </c>
      <c r="BI599" s="140">
        <f>IF(N599="nulová",J599,0)</f>
        <v>0</v>
      </c>
      <c r="BJ599" s="17" t="s">
        <v>88</v>
      </c>
      <c r="BK599" s="140">
        <f>ROUND(I599*H599,2)</f>
        <v>0</v>
      </c>
      <c r="BL599" s="17" t="s">
        <v>230</v>
      </c>
      <c r="BM599" s="139" t="s">
        <v>897</v>
      </c>
    </row>
    <row r="600" spans="2:65" s="1" customFormat="1" ht="11.25" x14ac:dyDescent="0.2">
      <c r="B600" s="32"/>
      <c r="D600" s="141" t="s">
        <v>161</v>
      </c>
      <c r="F600" s="142" t="s">
        <v>898</v>
      </c>
      <c r="I600" s="143"/>
      <c r="L600" s="32"/>
      <c r="M600" s="144"/>
      <c r="U600" s="323"/>
      <c r="V600" s="1" t="str">
        <f t="shared" si="7"/>
        <v/>
      </c>
      <c r="AT600" s="17" t="s">
        <v>161</v>
      </c>
      <c r="AU600" s="17" t="s">
        <v>88</v>
      </c>
    </row>
    <row r="601" spans="2:65" s="12" customFormat="1" ht="11.25" x14ac:dyDescent="0.2">
      <c r="B601" s="145"/>
      <c r="D601" s="146" t="s">
        <v>163</v>
      </c>
      <c r="E601" s="147" t="s">
        <v>19</v>
      </c>
      <c r="F601" s="148" t="s">
        <v>547</v>
      </c>
      <c r="H601" s="147" t="s">
        <v>19</v>
      </c>
      <c r="I601" s="149"/>
      <c r="L601" s="145"/>
      <c r="M601" s="150"/>
      <c r="U601" s="324"/>
      <c r="V601" s="1" t="str">
        <f t="shared" si="7"/>
        <v/>
      </c>
      <c r="AT601" s="147" t="s">
        <v>163</v>
      </c>
      <c r="AU601" s="147" t="s">
        <v>88</v>
      </c>
      <c r="AV601" s="12" t="s">
        <v>82</v>
      </c>
      <c r="AW601" s="12" t="s">
        <v>36</v>
      </c>
      <c r="AX601" s="12" t="s">
        <v>75</v>
      </c>
      <c r="AY601" s="147" t="s">
        <v>151</v>
      </c>
    </row>
    <row r="602" spans="2:65" s="13" customFormat="1" ht="11.25" x14ac:dyDescent="0.2">
      <c r="B602" s="151"/>
      <c r="D602" s="146" t="s">
        <v>163</v>
      </c>
      <c r="E602" s="152" t="s">
        <v>19</v>
      </c>
      <c r="F602" s="153" t="s">
        <v>548</v>
      </c>
      <c r="H602" s="154">
        <v>6.6</v>
      </c>
      <c r="I602" s="155"/>
      <c r="L602" s="151"/>
      <c r="M602" s="156"/>
      <c r="U602" s="325"/>
      <c r="V602" s="1" t="str">
        <f t="shared" si="7"/>
        <v/>
      </c>
      <c r="AT602" s="152" t="s">
        <v>163</v>
      </c>
      <c r="AU602" s="152" t="s">
        <v>88</v>
      </c>
      <c r="AV602" s="13" t="s">
        <v>88</v>
      </c>
      <c r="AW602" s="13" t="s">
        <v>36</v>
      </c>
      <c r="AX602" s="13" t="s">
        <v>75</v>
      </c>
      <c r="AY602" s="152" t="s">
        <v>151</v>
      </c>
    </row>
    <row r="603" spans="2:65" s="12" customFormat="1" ht="11.25" x14ac:dyDescent="0.2">
      <c r="B603" s="145"/>
      <c r="D603" s="146" t="s">
        <v>163</v>
      </c>
      <c r="E603" s="147" t="s">
        <v>19</v>
      </c>
      <c r="F603" s="148" t="s">
        <v>549</v>
      </c>
      <c r="H603" s="147" t="s">
        <v>19</v>
      </c>
      <c r="I603" s="149"/>
      <c r="L603" s="145"/>
      <c r="M603" s="150"/>
      <c r="U603" s="324"/>
      <c r="V603" s="1" t="str">
        <f t="shared" si="7"/>
        <v/>
      </c>
      <c r="AT603" s="147" t="s">
        <v>163</v>
      </c>
      <c r="AU603" s="147" t="s">
        <v>88</v>
      </c>
      <c r="AV603" s="12" t="s">
        <v>82</v>
      </c>
      <c r="AW603" s="12" t="s">
        <v>36</v>
      </c>
      <c r="AX603" s="12" t="s">
        <v>75</v>
      </c>
      <c r="AY603" s="147" t="s">
        <v>151</v>
      </c>
    </row>
    <row r="604" spans="2:65" s="13" customFormat="1" ht="11.25" x14ac:dyDescent="0.2">
      <c r="B604" s="151"/>
      <c r="D604" s="146" t="s">
        <v>163</v>
      </c>
      <c r="E604" s="152" t="s">
        <v>19</v>
      </c>
      <c r="F604" s="153" t="s">
        <v>550</v>
      </c>
      <c r="H604" s="154">
        <v>4.3499999999999996</v>
      </c>
      <c r="I604" s="155"/>
      <c r="L604" s="151"/>
      <c r="M604" s="156"/>
      <c r="U604" s="325"/>
      <c r="V604" s="1" t="str">
        <f t="shared" si="7"/>
        <v/>
      </c>
      <c r="AT604" s="152" t="s">
        <v>163</v>
      </c>
      <c r="AU604" s="152" t="s">
        <v>88</v>
      </c>
      <c r="AV604" s="13" t="s">
        <v>88</v>
      </c>
      <c r="AW604" s="13" t="s">
        <v>36</v>
      </c>
      <c r="AX604" s="13" t="s">
        <v>75</v>
      </c>
      <c r="AY604" s="152" t="s">
        <v>151</v>
      </c>
    </row>
    <row r="605" spans="2:65" s="14" customFormat="1" ht="11.25" x14ac:dyDescent="0.2">
      <c r="B605" s="157"/>
      <c r="D605" s="146" t="s">
        <v>163</v>
      </c>
      <c r="E605" s="158" t="s">
        <v>19</v>
      </c>
      <c r="F605" s="159" t="s">
        <v>166</v>
      </c>
      <c r="H605" s="160">
        <v>10.95</v>
      </c>
      <c r="I605" s="161"/>
      <c r="L605" s="157"/>
      <c r="M605" s="162"/>
      <c r="U605" s="326"/>
      <c r="V605" s="1" t="str">
        <f t="shared" si="7"/>
        <v/>
      </c>
      <c r="AT605" s="158" t="s">
        <v>163</v>
      </c>
      <c r="AU605" s="158" t="s">
        <v>88</v>
      </c>
      <c r="AV605" s="14" t="s">
        <v>159</v>
      </c>
      <c r="AW605" s="14" t="s">
        <v>36</v>
      </c>
      <c r="AX605" s="14" t="s">
        <v>82</v>
      </c>
      <c r="AY605" s="158" t="s">
        <v>151</v>
      </c>
    </row>
    <row r="606" spans="2:65" s="1" customFormat="1" ht="16.5" customHeight="1" x14ac:dyDescent="0.2">
      <c r="B606" s="32"/>
      <c r="C606" s="128" t="s">
        <v>899</v>
      </c>
      <c r="D606" s="128" t="s">
        <v>154</v>
      </c>
      <c r="E606" s="129" t="s">
        <v>900</v>
      </c>
      <c r="F606" s="130" t="s">
        <v>901</v>
      </c>
      <c r="G606" s="131" t="s">
        <v>180</v>
      </c>
      <c r="H606" s="132">
        <v>10.95</v>
      </c>
      <c r="I606" s="133"/>
      <c r="J606" s="134">
        <f>ROUND(I606*H606,2)</f>
        <v>0</v>
      </c>
      <c r="K606" s="130" t="s">
        <v>158</v>
      </c>
      <c r="L606" s="32"/>
      <c r="M606" s="135" t="s">
        <v>19</v>
      </c>
      <c r="N606" s="136" t="s">
        <v>47</v>
      </c>
      <c r="P606" s="137">
        <f>O606*H606</f>
        <v>0</v>
      </c>
      <c r="Q606" s="137">
        <v>0</v>
      </c>
      <c r="R606" s="137">
        <f>Q606*H606</f>
        <v>0</v>
      </c>
      <c r="S606" s="137">
        <v>0</v>
      </c>
      <c r="T606" s="137">
        <f>S606*H606</f>
        <v>0</v>
      </c>
      <c r="U606" s="322" t="s">
        <v>19</v>
      </c>
      <c r="V606" s="1" t="str">
        <f t="shared" si="7"/>
        <v/>
      </c>
      <c r="AR606" s="139" t="s">
        <v>230</v>
      </c>
      <c r="AT606" s="139" t="s">
        <v>154</v>
      </c>
      <c r="AU606" s="139" t="s">
        <v>88</v>
      </c>
      <c r="AY606" s="17" t="s">
        <v>151</v>
      </c>
      <c r="BE606" s="140">
        <f>IF(N606="základní",J606,0)</f>
        <v>0</v>
      </c>
      <c r="BF606" s="140">
        <f>IF(N606="snížená",J606,0)</f>
        <v>0</v>
      </c>
      <c r="BG606" s="140">
        <f>IF(N606="zákl. přenesená",J606,0)</f>
        <v>0</v>
      </c>
      <c r="BH606" s="140">
        <f>IF(N606="sníž. přenesená",J606,0)</f>
        <v>0</v>
      </c>
      <c r="BI606" s="140">
        <f>IF(N606="nulová",J606,0)</f>
        <v>0</v>
      </c>
      <c r="BJ606" s="17" t="s">
        <v>88</v>
      </c>
      <c r="BK606" s="140">
        <f>ROUND(I606*H606,2)</f>
        <v>0</v>
      </c>
      <c r="BL606" s="17" t="s">
        <v>230</v>
      </c>
      <c r="BM606" s="139" t="s">
        <v>902</v>
      </c>
    </row>
    <row r="607" spans="2:65" s="1" customFormat="1" ht="11.25" x14ac:dyDescent="0.2">
      <c r="B607" s="32"/>
      <c r="D607" s="141" t="s">
        <v>161</v>
      </c>
      <c r="F607" s="142" t="s">
        <v>903</v>
      </c>
      <c r="I607" s="143"/>
      <c r="L607" s="32"/>
      <c r="M607" s="144"/>
      <c r="U607" s="323"/>
      <c r="V607" s="1" t="str">
        <f t="shared" si="7"/>
        <v/>
      </c>
      <c r="AT607" s="17" t="s">
        <v>161</v>
      </c>
      <c r="AU607" s="17" t="s">
        <v>88</v>
      </c>
    </row>
    <row r="608" spans="2:65" s="1" customFormat="1" ht="21.75" customHeight="1" x14ac:dyDescent="0.2">
      <c r="B608" s="32"/>
      <c r="C608" s="128" t="s">
        <v>904</v>
      </c>
      <c r="D608" s="128" t="s">
        <v>154</v>
      </c>
      <c r="E608" s="129" t="s">
        <v>905</v>
      </c>
      <c r="F608" s="130" t="s">
        <v>906</v>
      </c>
      <c r="G608" s="131" t="s">
        <v>180</v>
      </c>
      <c r="H608" s="132">
        <v>10.95</v>
      </c>
      <c r="I608" s="133"/>
      <c r="J608" s="134">
        <f>ROUND(I608*H608,2)</f>
        <v>0</v>
      </c>
      <c r="K608" s="130" t="s">
        <v>158</v>
      </c>
      <c r="L608" s="32"/>
      <c r="M608" s="135" t="s">
        <v>19</v>
      </c>
      <c r="N608" s="136" t="s">
        <v>47</v>
      </c>
      <c r="P608" s="137">
        <f>O608*H608</f>
        <v>0</v>
      </c>
      <c r="Q608" s="137">
        <v>2.3000000000000001E-4</v>
      </c>
      <c r="R608" s="137">
        <f>Q608*H608</f>
        <v>2.5184999999999999E-3</v>
      </c>
      <c r="S608" s="137">
        <v>0</v>
      </c>
      <c r="T608" s="137">
        <f>S608*H608</f>
        <v>0</v>
      </c>
      <c r="U608" s="322" t="s">
        <v>19</v>
      </c>
      <c r="V608" s="1" t="str">
        <f t="shared" si="7"/>
        <v/>
      </c>
      <c r="AR608" s="139" t="s">
        <v>230</v>
      </c>
      <c r="AT608" s="139" t="s">
        <v>154</v>
      </c>
      <c r="AU608" s="139" t="s">
        <v>88</v>
      </c>
      <c r="AY608" s="17" t="s">
        <v>151</v>
      </c>
      <c r="BE608" s="140">
        <f>IF(N608="základní",J608,0)</f>
        <v>0</v>
      </c>
      <c r="BF608" s="140">
        <f>IF(N608="snížená",J608,0)</f>
        <v>0</v>
      </c>
      <c r="BG608" s="140">
        <f>IF(N608="zákl. přenesená",J608,0)</f>
        <v>0</v>
      </c>
      <c r="BH608" s="140">
        <f>IF(N608="sníž. přenesená",J608,0)</f>
        <v>0</v>
      </c>
      <c r="BI608" s="140">
        <f>IF(N608="nulová",J608,0)</f>
        <v>0</v>
      </c>
      <c r="BJ608" s="17" t="s">
        <v>88</v>
      </c>
      <c r="BK608" s="140">
        <f>ROUND(I608*H608,2)</f>
        <v>0</v>
      </c>
      <c r="BL608" s="17" t="s">
        <v>230</v>
      </c>
      <c r="BM608" s="139" t="s">
        <v>907</v>
      </c>
    </row>
    <row r="609" spans="2:65" s="1" customFormat="1" ht="11.25" x14ac:dyDescent="0.2">
      <c r="B609" s="32"/>
      <c r="D609" s="141" t="s">
        <v>161</v>
      </c>
      <c r="F609" s="142" t="s">
        <v>908</v>
      </c>
      <c r="I609" s="143"/>
      <c r="L609" s="32"/>
      <c r="M609" s="144"/>
      <c r="U609" s="323"/>
      <c r="V609" s="1" t="str">
        <f t="shared" si="7"/>
        <v/>
      </c>
      <c r="AT609" s="17" t="s">
        <v>161</v>
      </c>
      <c r="AU609" s="17" t="s">
        <v>88</v>
      </c>
    </row>
    <row r="610" spans="2:65" s="1" customFormat="1" ht="16.5" customHeight="1" x14ac:dyDescent="0.2">
      <c r="B610" s="32"/>
      <c r="C610" s="128" t="s">
        <v>909</v>
      </c>
      <c r="D610" s="128" t="s">
        <v>154</v>
      </c>
      <c r="E610" s="129" t="s">
        <v>910</v>
      </c>
      <c r="F610" s="130" t="s">
        <v>911</v>
      </c>
      <c r="G610" s="131" t="s">
        <v>180</v>
      </c>
      <c r="H610" s="132">
        <v>10.95</v>
      </c>
      <c r="I610" s="133"/>
      <c r="J610" s="134">
        <f>ROUND(I610*H610,2)</f>
        <v>0</v>
      </c>
      <c r="K610" s="130" t="s">
        <v>158</v>
      </c>
      <c r="L610" s="32"/>
      <c r="M610" s="135" t="s">
        <v>19</v>
      </c>
      <c r="N610" s="136" t="s">
        <v>47</v>
      </c>
      <c r="P610" s="137">
        <f>O610*H610</f>
        <v>0</v>
      </c>
      <c r="Q610" s="137">
        <v>1.6000000000000001E-4</v>
      </c>
      <c r="R610" s="137">
        <f>Q610*H610</f>
        <v>1.7520000000000001E-3</v>
      </c>
      <c r="S610" s="137">
        <v>0</v>
      </c>
      <c r="T610" s="137">
        <f>S610*H610</f>
        <v>0</v>
      </c>
      <c r="U610" s="322" t="s">
        <v>19</v>
      </c>
      <c r="V610" s="1" t="str">
        <f t="shared" si="7"/>
        <v/>
      </c>
      <c r="AR610" s="139" t="s">
        <v>230</v>
      </c>
      <c r="AT610" s="139" t="s">
        <v>154</v>
      </c>
      <c r="AU610" s="139" t="s">
        <v>88</v>
      </c>
      <c r="AY610" s="17" t="s">
        <v>151</v>
      </c>
      <c r="BE610" s="140">
        <f>IF(N610="základní",J610,0)</f>
        <v>0</v>
      </c>
      <c r="BF610" s="140">
        <f>IF(N610="snížená",J610,0)</f>
        <v>0</v>
      </c>
      <c r="BG610" s="140">
        <f>IF(N610="zákl. přenesená",J610,0)</f>
        <v>0</v>
      </c>
      <c r="BH610" s="140">
        <f>IF(N610="sníž. přenesená",J610,0)</f>
        <v>0</v>
      </c>
      <c r="BI610" s="140">
        <f>IF(N610="nulová",J610,0)</f>
        <v>0</v>
      </c>
      <c r="BJ610" s="17" t="s">
        <v>88</v>
      </c>
      <c r="BK610" s="140">
        <f>ROUND(I610*H610,2)</f>
        <v>0</v>
      </c>
      <c r="BL610" s="17" t="s">
        <v>230</v>
      </c>
      <c r="BM610" s="139" t="s">
        <v>912</v>
      </c>
    </row>
    <row r="611" spans="2:65" s="1" customFormat="1" ht="11.25" x14ac:dyDescent="0.2">
      <c r="B611" s="32"/>
      <c r="D611" s="141" t="s">
        <v>161</v>
      </c>
      <c r="F611" s="142" t="s">
        <v>913</v>
      </c>
      <c r="I611" s="143"/>
      <c r="L611" s="32"/>
      <c r="M611" s="144"/>
      <c r="U611" s="323"/>
      <c r="V611" s="1" t="str">
        <f t="shared" si="7"/>
        <v/>
      </c>
      <c r="AT611" s="17" t="s">
        <v>161</v>
      </c>
      <c r="AU611" s="17" t="s">
        <v>88</v>
      </c>
    </row>
    <row r="612" spans="2:65" s="1" customFormat="1" ht="16.5" customHeight="1" x14ac:dyDescent="0.2">
      <c r="B612" s="32"/>
      <c r="C612" s="128" t="s">
        <v>914</v>
      </c>
      <c r="D612" s="128" t="s">
        <v>154</v>
      </c>
      <c r="E612" s="129" t="s">
        <v>915</v>
      </c>
      <c r="F612" s="130" t="s">
        <v>916</v>
      </c>
      <c r="G612" s="131" t="s">
        <v>180</v>
      </c>
      <c r="H612" s="132">
        <v>10.95</v>
      </c>
      <c r="I612" s="133"/>
      <c r="J612" s="134">
        <f>ROUND(I612*H612,2)</f>
        <v>0</v>
      </c>
      <c r="K612" s="130" t="s">
        <v>158</v>
      </c>
      <c r="L612" s="32"/>
      <c r="M612" s="135" t="s">
        <v>19</v>
      </c>
      <c r="N612" s="136" t="s">
        <v>47</v>
      </c>
      <c r="P612" s="137">
        <f>O612*H612</f>
        <v>0</v>
      </c>
      <c r="Q612" s="137">
        <v>4.0999999999999999E-4</v>
      </c>
      <c r="R612" s="137">
        <f>Q612*H612</f>
        <v>4.4894999999999996E-3</v>
      </c>
      <c r="S612" s="137">
        <v>0</v>
      </c>
      <c r="T612" s="137">
        <f>S612*H612</f>
        <v>0</v>
      </c>
      <c r="U612" s="322" t="s">
        <v>19</v>
      </c>
      <c r="V612" s="1" t="str">
        <f t="shared" si="7"/>
        <v/>
      </c>
      <c r="AR612" s="139" t="s">
        <v>230</v>
      </c>
      <c r="AT612" s="139" t="s">
        <v>154</v>
      </c>
      <c r="AU612" s="139" t="s">
        <v>88</v>
      </c>
      <c r="AY612" s="17" t="s">
        <v>151</v>
      </c>
      <c r="BE612" s="140">
        <f>IF(N612="základní",J612,0)</f>
        <v>0</v>
      </c>
      <c r="BF612" s="140">
        <f>IF(N612="snížená",J612,0)</f>
        <v>0</v>
      </c>
      <c r="BG612" s="140">
        <f>IF(N612="zákl. přenesená",J612,0)</f>
        <v>0</v>
      </c>
      <c r="BH612" s="140">
        <f>IF(N612="sníž. přenesená",J612,0)</f>
        <v>0</v>
      </c>
      <c r="BI612" s="140">
        <f>IF(N612="nulová",J612,0)</f>
        <v>0</v>
      </c>
      <c r="BJ612" s="17" t="s">
        <v>88</v>
      </c>
      <c r="BK612" s="140">
        <f>ROUND(I612*H612,2)</f>
        <v>0</v>
      </c>
      <c r="BL612" s="17" t="s">
        <v>230</v>
      </c>
      <c r="BM612" s="139" t="s">
        <v>917</v>
      </c>
    </row>
    <row r="613" spans="2:65" s="1" customFormat="1" ht="11.25" x14ac:dyDescent="0.2">
      <c r="B613" s="32"/>
      <c r="D613" s="141" t="s">
        <v>161</v>
      </c>
      <c r="F613" s="142" t="s">
        <v>918</v>
      </c>
      <c r="I613" s="143"/>
      <c r="L613" s="32"/>
      <c r="M613" s="144"/>
      <c r="U613" s="323"/>
      <c r="V613" s="1" t="str">
        <f t="shared" si="7"/>
        <v/>
      </c>
      <c r="AT613" s="17" t="s">
        <v>161</v>
      </c>
      <c r="AU613" s="17" t="s">
        <v>88</v>
      </c>
    </row>
    <row r="614" spans="2:65" s="11" customFormat="1" ht="22.9" customHeight="1" x14ac:dyDescent="0.2">
      <c r="B614" s="116"/>
      <c r="D614" s="117" t="s">
        <v>74</v>
      </c>
      <c r="E614" s="126" t="s">
        <v>919</v>
      </c>
      <c r="F614" s="126" t="s">
        <v>920</v>
      </c>
      <c r="I614" s="119"/>
      <c r="J614" s="127">
        <f>BK614</f>
        <v>0</v>
      </c>
      <c r="L614" s="116"/>
      <c r="M614" s="121"/>
      <c r="P614" s="122">
        <f>SUM(P615:P643)</f>
        <v>0</v>
      </c>
      <c r="R614" s="122">
        <f>SUM(R615:R643)</f>
        <v>0.20221945999999999</v>
      </c>
      <c r="T614" s="122">
        <f>SUM(T615:T643)</f>
        <v>3.6178549999999997E-2</v>
      </c>
      <c r="U614" s="321"/>
      <c r="V614" s="1" t="str">
        <f t="shared" si="7"/>
        <v/>
      </c>
      <c r="AR614" s="117" t="s">
        <v>88</v>
      </c>
      <c r="AT614" s="124" t="s">
        <v>74</v>
      </c>
      <c r="AU614" s="124" t="s">
        <v>82</v>
      </c>
      <c r="AY614" s="117" t="s">
        <v>151</v>
      </c>
      <c r="BK614" s="125">
        <f>SUM(BK615:BK643)</f>
        <v>0</v>
      </c>
    </row>
    <row r="615" spans="2:65" s="1" customFormat="1" ht="16.5" customHeight="1" x14ac:dyDescent="0.2">
      <c r="B615" s="32"/>
      <c r="C615" s="128" t="s">
        <v>921</v>
      </c>
      <c r="D615" s="128" t="s">
        <v>154</v>
      </c>
      <c r="E615" s="129" t="s">
        <v>922</v>
      </c>
      <c r="F615" s="130" t="s">
        <v>923</v>
      </c>
      <c r="G615" s="131" t="s">
        <v>180</v>
      </c>
      <c r="H615" s="132">
        <v>116.705</v>
      </c>
      <c r="I615" s="133"/>
      <c r="J615" s="134">
        <f>ROUND(I615*H615,2)</f>
        <v>0</v>
      </c>
      <c r="K615" s="130" t="s">
        <v>158</v>
      </c>
      <c r="L615" s="32"/>
      <c r="M615" s="135" t="s">
        <v>19</v>
      </c>
      <c r="N615" s="136" t="s">
        <v>47</v>
      </c>
      <c r="P615" s="137">
        <f>O615*H615</f>
        <v>0</v>
      </c>
      <c r="Q615" s="137">
        <v>1E-3</v>
      </c>
      <c r="R615" s="137">
        <f>Q615*H615</f>
        <v>0.116705</v>
      </c>
      <c r="S615" s="137">
        <v>3.1E-4</v>
      </c>
      <c r="T615" s="137">
        <f>S615*H615</f>
        <v>3.6178549999999997E-2</v>
      </c>
      <c r="U615" s="322" t="s">
        <v>19</v>
      </c>
      <c r="V615" s="1" t="str">
        <f t="shared" si="7"/>
        <v/>
      </c>
      <c r="AR615" s="139" t="s">
        <v>230</v>
      </c>
      <c r="AT615" s="139" t="s">
        <v>154</v>
      </c>
      <c r="AU615" s="139" t="s">
        <v>88</v>
      </c>
      <c r="AY615" s="17" t="s">
        <v>151</v>
      </c>
      <c r="BE615" s="140">
        <f>IF(N615="základní",J615,0)</f>
        <v>0</v>
      </c>
      <c r="BF615" s="140">
        <f>IF(N615="snížená",J615,0)</f>
        <v>0</v>
      </c>
      <c r="BG615" s="140">
        <f>IF(N615="zákl. přenesená",J615,0)</f>
        <v>0</v>
      </c>
      <c r="BH615" s="140">
        <f>IF(N615="sníž. přenesená",J615,0)</f>
        <v>0</v>
      </c>
      <c r="BI615" s="140">
        <f>IF(N615="nulová",J615,0)</f>
        <v>0</v>
      </c>
      <c r="BJ615" s="17" t="s">
        <v>88</v>
      </c>
      <c r="BK615" s="140">
        <f>ROUND(I615*H615,2)</f>
        <v>0</v>
      </c>
      <c r="BL615" s="17" t="s">
        <v>230</v>
      </c>
      <c r="BM615" s="139" t="s">
        <v>924</v>
      </c>
    </row>
    <row r="616" spans="2:65" s="1" customFormat="1" ht="11.25" x14ac:dyDescent="0.2">
      <c r="B616" s="32"/>
      <c r="D616" s="141" t="s">
        <v>161</v>
      </c>
      <c r="F616" s="142" t="s">
        <v>925</v>
      </c>
      <c r="I616" s="143"/>
      <c r="L616" s="32"/>
      <c r="M616" s="144"/>
      <c r="U616" s="323"/>
      <c r="V616" s="1" t="str">
        <f t="shared" si="7"/>
        <v/>
      </c>
      <c r="AT616" s="17" t="s">
        <v>161</v>
      </c>
      <c r="AU616" s="17" t="s">
        <v>88</v>
      </c>
    </row>
    <row r="617" spans="2:65" s="12" customFormat="1" ht="11.25" x14ac:dyDescent="0.2">
      <c r="B617" s="145"/>
      <c r="D617" s="146" t="s">
        <v>163</v>
      </c>
      <c r="E617" s="147" t="s">
        <v>19</v>
      </c>
      <c r="F617" s="148" t="s">
        <v>926</v>
      </c>
      <c r="H617" s="147" t="s">
        <v>19</v>
      </c>
      <c r="I617" s="149"/>
      <c r="L617" s="145"/>
      <c r="M617" s="150"/>
      <c r="U617" s="324"/>
      <c r="V617" s="1" t="str">
        <f t="shared" si="7"/>
        <v/>
      </c>
      <c r="AT617" s="147" t="s">
        <v>163</v>
      </c>
      <c r="AU617" s="147" t="s">
        <v>88</v>
      </c>
      <c r="AV617" s="12" t="s">
        <v>82</v>
      </c>
      <c r="AW617" s="12" t="s">
        <v>36</v>
      </c>
      <c r="AX617" s="12" t="s">
        <v>75</v>
      </c>
      <c r="AY617" s="147" t="s">
        <v>151</v>
      </c>
    </row>
    <row r="618" spans="2:65" s="13" customFormat="1" ht="11.25" x14ac:dyDescent="0.2">
      <c r="B618" s="151"/>
      <c r="D618" s="146" t="s">
        <v>163</v>
      </c>
      <c r="E618" s="152" t="s">
        <v>19</v>
      </c>
      <c r="F618" s="153" t="s">
        <v>927</v>
      </c>
      <c r="H618" s="154">
        <v>14.670999999999999</v>
      </c>
      <c r="I618" s="155"/>
      <c r="L618" s="151"/>
      <c r="M618" s="156"/>
      <c r="U618" s="325"/>
      <c r="V618" s="1" t="str">
        <f t="shared" ref="V618:V643" si="8">IF(U618="investice",J618,"")</f>
        <v/>
      </c>
      <c r="AT618" s="152" t="s">
        <v>163</v>
      </c>
      <c r="AU618" s="152" t="s">
        <v>88</v>
      </c>
      <c r="AV618" s="13" t="s">
        <v>88</v>
      </c>
      <c r="AW618" s="13" t="s">
        <v>36</v>
      </c>
      <c r="AX618" s="13" t="s">
        <v>75</v>
      </c>
      <c r="AY618" s="152" t="s">
        <v>151</v>
      </c>
    </row>
    <row r="619" spans="2:65" s="13" customFormat="1" ht="11.25" x14ac:dyDescent="0.2">
      <c r="B619" s="151"/>
      <c r="D619" s="146" t="s">
        <v>163</v>
      </c>
      <c r="E619" s="152" t="s">
        <v>19</v>
      </c>
      <c r="F619" s="153" t="s">
        <v>928</v>
      </c>
      <c r="H619" s="154">
        <v>102.03400000000001</v>
      </c>
      <c r="I619" s="155"/>
      <c r="L619" s="151"/>
      <c r="M619" s="156"/>
      <c r="U619" s="325"/>
      <c r="V619" s="1" t="str">
        <f t="shared" si="8"/>
        <v/>
      </c>
      <c r="AT619" s="152" t="s">
        <v>163</v>
      </c>
      <c r="AU619" s="152" t="s">
        <v>88</v>
      </c>
      <c r="AV619" s="13" t="s">
        <v>88</v>
      </c>
      <c r="AW619" s="13" t="s">
        <v>36</v>
      </c>
      <c r="AX619" s="13" t="s">
        <v>75</v>
      </c>
      <c r="AY619" s="152" t="s">
        <v>151</v>
      </c>
    </row>
    <row r="620" spans="2:65" s="14" customFormat="1" ht="11.25" x14ac:dyDescent="0.2">
      <c r="B620" s="157"/>
      <c r="D620" s="146" t="s">
        <v>163</v>
      </c>
      <c r="E620" s="158" t="s">
        <v>19</v>
      </c>
      <c r="F620" s="159" t="s">
        <v>166</v>
      </c>
      <c r="H620" s="160">
        <v>116.70500000000001</v>
      </c>
      <c r="I620" s="161"/>
      <c r="L620" s="157"/>
      <c r="M620" s="162"/>
      <c r="U620" s="326"/>
      <c r="V620" s="1" t="str">
        <f t="shared" si="8"/>
        <v/>
      </c>
      <c r="AT620" s="158" t="s">
        <v>163</v>
      </c>
      <c r="AU620" s="158" t="s">
        <v>88</v>
      </c>
      <c r="AV620" s="14" t="s">
        <v>159</v>
      </c>
      <c r="AW620" s="14" t="s">
        <v>36</v>
      </c>
      <c r="AX620" s="14" t="s">
        <v>82</v>
      </c>
      <c r="AY620" s="158" t="s">
        <v>151</v>
      </c>
    </row>
    <row r="621" spans="2:65" s="1" customFormat="1" ht="16.5" customHeight="1" x14ac:dyDescent="0.2">
      <c r="B621" s="32"/>
      <c r="C621" s="128" t="s">
        <v>929</v>
      </c>
      <c r="D621" s="128" t="s">
        <v>154</v>
      </c>
      <c r="E621" s="129" t="s">
        <v>930</v>
      </c>
      <c r="F621" s="130" t="s">
        <v>931</v>
      </c>
      <c r="G621" s="131" t="s">
        <v>180</v>
      </c>
      <c r="H621" s="132">
        <v>116.705</v>
      </c>
      <c r="I621" s="133"/>
      <c r="J621" s="134">
        <f>ROUND(I621*H621,2)</f>
        <v>0</v>
      </c>
      <c r="K621" s="130" t="s">
        <v>158</v>
      </c>
      <c r="L621" s="32"/>
      <c r="M621" s="135" t="s">
        <v>19</v>
      </c>
      <c r="N621" s="136" t="s">
        <v>47</v>
      </c>
      <c r="P621" s="137">
        <f>O621*H621</f>
        <v>0</v>
      </c>
      <c r="Q621" s="137">
        <v>0</v>
      </c>
      <c r="R621" s="137">
        <f>Q621*H621</f>
        <v>0</v>
      </c>
      <c r="S621" s="137">
        <v>0</v>
      </c>
      <c r="T621" s="137">
        <f>S621*H621</f>
        <v>0</v>
      </c>
      <c r="U621" s="322" t="s">
        <v>19</v>
      </c>
      <c r="V621" s="1" t="str">
        <f t="shared" si="8"/>
        <v/>
      </c>
      <c r="AR621" s="139" t="s">
        <v>230</v>
      </c>
      <c r="AT621" s="139" t="s">
        <v>154</v>
      </c>
      <c r="AU621" s="139" t="s">
        <v>88</v>
      </c>
      <c r="AY621" s="17" t="s">
        <v>151</v>
      </c>
      <c r="BE621" s="140">
        <f>IF(N621="základní",J621,0)</f>
        <v>0</v>
      </c>
      <c r="BF621" s="140">
        <f>IF(N621="snížená",J621,0)</f>
        <v>0</v>
      </c>
      <c r="BG621" s="140">
        <f>IF(N621="zákl. přenesená",J621,0)</f>
        <v>0</v>
      </c>
      <c r="BH621" s="140">
        <f>IF(N621="sníž. přenesená",J621,0)</f>
        <v>0</v>
      </c>
      <c r="BI621" s="140">
        <f>IF(N621="nulová",J621,0)</f>
        <v>0</v>
      </c>
      <c r="BJ621" s="17" t="s">
        <v>88</v>
      </c>
      <c r="BK621" s="140">
        <f>ROUND(I621*H621,2)</f>
        <v>0</v>
      </c>
      <c r="BL621" s="17" t="s">
        <v>230</v>
      </c>
      <c r="BM621" s="139" t="s">
        <v>932</v>
      </c>
    </row>
    <row r="622" spans="2:65" s="1" customFormat="1" ht="11.25" x14ac:dyDescent="0.2">
      <c r="B622" s="32"/>
      <c r="D622" s="141" t="s">
        <v>161</v>
      </c>
      <c r="F622" s="142" t="s">
        <v>933</v>
      </c>
      <c r="I622" s="143"/>
      <c r="L622" s="32"/>
      <c r="M622" s="144"/>
      <c r="U622" s="323"/>
      <c r="V622" s="1" t="str">
        <f t="shared" si="8"/>
        <v/>
      </c>
      <c r="AT622" s="17" t="s">
        <v>161</v>
      </c>
      <c r="AU622" s="17" t="s">
        <v>88</v>
      </c>
    </row>
    <row r="623" spans="2:65" s="1" customFormat="1" ht="16.5" customHeight="1" x14ac:dyDescent="0.2">
      <c r="B623" s="32"/>
      <c r="C623" s="128" t="s">
        <v>934</v>
      </c>
      <c r="D623" s="128" t="s">
        <v>154</v>
      </c>
      <c r="E623" s="129" t="s">
        <v>935</v>
      </c>
      <c r="F623" s="130" t="s">
        <v>936</v>
      </c>
      <c r="G623" s="131" t="s">
        <v>180</v>
      </c>
      <c r="H623" s="132">
        <v>185.90100000000001</v>
      </c>
      <c r="I623" s="133"/>
      <c r="J623" s="134">
        <f>ROUND(I623*H623,2)</f>
        <v>0</v>
      </c>
      <c r="K623" s="130" t="s">
        <v>158</v>
      </c>
      <c r="L623" s="32"/>
      <c r="M623" s="135" t="s">
        <v>19</v>
      </c>
      <c r="N623" s="136" t="s">
        <v>47</v>
      </c>
      <c r="P623" s="137">
        <f>O623*H623</f>
        <v>0</v>
      </c>
      <c r="Q623" s="137">
        <v>2.0000000000000001E-4</v>
      </c>
      <c r="R623" s="137">
        <f>Q623*H623</f>
        <v>3.7180200000000004E-2</v>
      </c>
      <c r="S623" s="137">
        <v>0</v>
      </c>
      <c r="T623" s="137">
        <f>S623*H623</f>
        <v>0</v>
      </c>
      <c r="U623" s="322" t="s">
        <v>19</v>
      </c>
      <c r="V623" s="1" t="str">
        <f t="shared" si="8"/>
        <v/>
      </c>
      <c r="AR623" s="139" t="s">
        <v>230</v>
      </c>
      <c r="AT623" s="139" t="s">
        <v>154</v>
      </c>
      <c r="AU623" s="139" t="s">
        <v>88</v>
      </c>
      <c r="AY623" s="17" t="s">
        <v>151</v>
      </c>
      <c r="BE623" s="140">
        <f>IF(N623="základní",J623,0)</f>
        <v>0</v>
      </c>
      <c r="BF623" s="140">
        <f>IF(N623="snížená",J623,0)</f>
        <v>0</v>
      </c>
      <c r="BG623" s="140">
        <f>IF(N623="zákl. přenesená",J623,0)</f>
        <v>0</v>
      </c>
      <c r="BH623" s="140">
        <f>IF(N623="sníž. přenesená",J623,0)</f>
        <v>0</v>
      </c>
      <c r="BI623" s="140">
        <f>IF(N623="nulová",J623,0)</f>
        <v>0</v>
      </c>
      <c r="BJ623" s="17" t="s">
        <v>88</v>
      </c>
      <c r="BK623" s="140">
        <f>ROUND(I623*H623,2)</f>
        <v>0</v>
      </c>
      <c r="BL623" s="17" t="s">
        <v>230</v>
      </c>
      <c r="BM623" s="139" t="s">
        <v>937</v>
      </c>
    </row>
    <row r="624" spans="2:65" s="1" customFormat="1" ht="11.25" x14ac:dyDescent="0.2">
      <c r="B624" s="32"/>
      <c r="D624" s="141" t="s">
        <v>161</v>
      </c>
      <c r="F624" s="142" t="s">
        <v>938</v>
      </c>
      <c r="I624" s="143"/>
      <c r="L624" s="32"/>
      <c r="M624" s="144"/>
      <c r="U624" s="323"/>
      <c r="V624" s="1" t="str">
        <f t="shared" si="8"/>
        <v/>
      </c>
      <c r="AT624" s="17" t="s">
        <v>161</v>
      </c>
      <c r="AU624" s="17" t="s">
        <v>88</v>
      </c>
    </row>
    <row r="625" spans="2:51" s="12" customFormat="1" ht="11.25" x14ac:dyDescent="0.2">
      <c r="B625" s="145"/>
      <c r="D625" s="146" t="s">
        <v>163</v>
      </c>
      <c r="E625" s="147" t="s">
        <v>19</v>
      </c>
      <c r="F625" s="148" t="s">
        <v>939</v>
      </c>
      <c r="H625" s="147" t="s">
        <v>19</v>
      </c>
      <c r="I625" s="149"/>
      <c r="L625" s="145"/>
      <c r="M625" s="150"/>
      <c r="U625" s="324"/>
      <c r="V625" s="1" t="str">
        <f t="shared" si="8"/>
        <v/>
      </c>
      <c r="AT625" s="147" t="s">
        <v>163</v>
      </c>
      <c r="AU625" s="147" t="s">
        <v>88</v>
      </c>
      <c r="AV625" s="12" t="s">
        <v>82</v>
      </c>
      <c r="AW625" s="12" t="s">
        <v>36</v>
      </c>
      <c r="AX625" s="12" t="s">
        <v>75</v>
      </c>
      <c r="AY625" s="147" t="s">
        <v>151</v>
      </c>
    </row>
    <row r="626" spans="2:51" s="13" customFormat="1" ht="11.25" x14ac:dyDescent="0.2">
      <c r="B626" s="151"/>
      <c r="D626" s="146" t="s">
        <v>163</v>
      </c>
      <c r="E626" s="152" t="s">
        <v>19</v>
      </c>
      <c r="F626" s="153" t="s">
        <v>940</v>
      </c>
      <c r="H626" s="154">
        <v>31.99</v>
      </c>
      <c r="I626" s="155"/>
      <c r="L626" s="151"/>
      <c r="M626" s="156"/>
      <c r="U626" s="325"/>
      <c r="V626" s="1" t="str">
        <f t="shared" si="8"/>
        <v/>
      </c>
      <c r="AT626" s="152" t="s">
        <v>163</v>
      </c>
      <c r="AU626" s="152" t="s">
        <v>88</v>
      </c>
      <c r="AV626" s="13" t="s">
        <v>88</v>
      </c>
      <c r="AW626" s="13" t="s">
        <v>36</v>
      </c>
      <c r="AX626" s="13" t="s">
        <v>75</v>
      </c>
      <c r="AY626" s="152" t="s">
        <v>151</v>
      </c>
    </row>
    <row r="627" spans="2:51" s="12" customFormat="1" ht="11.25" x14ac:dyDescent="0.2">
      <c r="B627" s="145"/>
      <c r="D627" s="146" t="s">
        <v>163</v>
      </c>
      <c r="E627" s="147" t="s">
        <v>19</v>
      </c>
      <c r="F627" s="148" t="s">
        <v>286</v>
      </c>
      <c r="H627" s="147" t="s">
        <v>19</v>
      </c>
      <c r="I627" s="149"/>
      <c r="L627" s="145"/>
      <c r="M627" s="150"/>
      <c r="U627" s="324"/>
      <c r="V627" s="1" t="str">
        <f t="shared" si="8"/>
        <v/>
      </c>
      <c r="AT627" s="147" t="s">
        <v>163</v>
      </c>
      <c r="AU627" s="147" t="s">
        <v>88</v>
      </c>
      <c r="AV627" s="12" t="s">
        <v>82</v>
      </c>
      <c r="AW627" s="12" t="s">
        <v>36</v>
      </c>
      <c r="AX627" s="12" t="s">
        <v>75</v>
      </c>
      <c r="AY627" s="147" t="s">
        <v>151</v>
      </c>
    </row>
    <row r="628" spans="2:51" s="13" customFormat="1" ht="11.25" x14ac:dyDescent="0.2">
      <c r="B628" s="151"/>
      <c r="D628" s="146" t="s">
        <v>163</v>
      </c>
      <c r="E628" s="152" t="s">
        <v>19</v>
      </c>
      <c r="F628" s="153" t="s">
        <v>941</v>
      </c>
      <c r="H628" s="154">
        <v>62.92</v>
      </c>
      <c r="I628" s="155"/>
      <c r="L628" s="151"/>
      <c r="M628" s="156"/>
      <c r="U628" s="325"/>
      <c r="V628" s="1" t="str">
        <f t="shared" si="8"/>
        <v/>
      </c>
      <c r="AT628" s="152" t="s">
        <v>163</v>
      </c>
      <c r="AU628" s="152" t="s">
        <v>88</v>
      </c>
      <c r="AV628" s="13" t="s">
        <v>88</v>
      </c>
      <c r="AW628" s="13" t="s">
        <v>36</v>
      </c>
      <c r="AX628" s="13" t="s">
        <v>75</v>
      </c>
      <c r="AY628" s="152" t="s">
        <v>151</v>
      </c>
    </row>
    <row r="629" spans="2:51" s="12" customFormat="1" ht="11.25" x14ac:dyDescent="0.2">
      <c r="B629" s="145"/>
      <c r="D629" s="146" t="s">
        <v>163</v>
      </c>
      <c r="E629" s="147" t="s">
        <v>19</v>
      </c>
      <c r="F629" s="148" t="s">
        <v>942</v>
      </c>
      <c r="H629" s="147" t="s">
        <v>19</v>
      </c>
      <c r="I629" s="149"/>
      <c r="L629" s="145"/>
      <c r="M629" s="150"/>
      <c r="U629" s="324"/>
      <c r="V629" s="1" t="str">
        <f t="shared" si="8"/>
        <v/>
      </c>
      <c r="AT629" s="147" t="s">
        <v>163</v>
      </c>
      <c r="AU629" s="147" t="s">
        <v>88</v>
      </c>
      <c r="AV629" s="12" t="s">
        <v>82</v>
      </c>
      <c r="AW629" s="12" t="s">
        <v>36</v>
      </c>
      <c r="AX629" s="12" t="s">
        <v>75</v>
      </c>
      <c r="AY629" s="147" t="s">
        <v>151</v>
      </c>
    </row>
    <row r="630" spans="2:51" s="13" customFormat="1" ht="11.25" x14ac:dyDescent="0.2">
      <c r="B630" s="151"/>
      <c r="D630" s="146" t="s">
        <v>163</v>
      </c>
      <c r="E630" s="152" t="s">
        <v>19</v>
      </c>
      <c r="F630" s="153" t="s">
        <v>943</v>
      </c>
      <c r="H630" s="154">
        <v>72.510000000000005</v>
      </c>
      <c r="I630" s="155"/>
      <c r="L630" s="151"/>
      <c r="M630" s="156"/>
      <c r="U630" s="325"/>
      <c r="V630" s="1" t="str">
        <f t="shared" si="8"/>
        <v/>
      </c>
      <c r="AT630" s="152" t="s">
        <v>163</v>
      </c>
      <c r="AU630" s="152" t="s">
        <v>88</v>
      </c>
      <c r="AV630" s="13" t="s">
        <v>88</v>
      </c>
      <c r="AW630" s="13" t="s">
        <v>36</v>
      </c>
      <c r="AX630" s="13" t="s">
        <v>75</v>
      </c>
      <c r="AY630" s="152" t="s">
        <v>151</v>
      </c>
    </row>
    <row r="631" spans="2:51" s="12" customFormat="1" ht="11.25" x14ac:dyDescent="0.2">
      <c r="B631" s="145"/>
      <c r="D631" s="146" t="s">
        <v>163</v>
      </c>
      <c r="E631" s="147" t="s">
        <v>19</v>
      </c>
      <c r="F631" s="148" t="s">
        <v>944</v>
      </c>
      <c r="H631" s="147" t="s">
        <v>19</v>
      </c>
      <c r="I631" s="149"/>
      <c r="L631" s="145"/>
      <c r="M631" s="150"/>
      <c r="U631" s="324"/>
      <c r="V631" s="1" t="str">
        <f t="shared" si="8"/>
        <v/>
      </c>
      <c r="AT631" s="147" t="s">
        <v>163</v>
      </c>
      <c r="AU631" s="147" t="s">
        <v>88</v>
      </c>
      <c r="AV631" s="12" t="s">
        <v>82</v>
      </c>
      <c r="AW631" s="12" t="s">
        <v>36</v>
      </c>
      <c r="AX631" s="12" t="s">
        <v>75</v>
      </c>
      <c r="AY631" s="147" t="s">
        <v>151</v>
      </c>
    </row>
    <row r="632" spans="2:51" s="13" customFormat="1" ht="11.25" x14ac:dyDescent="0.2">
      <c r="B632" s="151"/>
      <c r="D632" s="146" t="s">
        <v>163</v>
      </c>
      <c r="E632" s="152" t="s">
        <v>19</v>
      </c>
      <c r="F632" s="153" t="s">
        <v>945</v>
      </c>
      <c r="H632" s="154">
        <v>13.77</v>
      </c>
      <c r="I632" s="155"/>
      <c r="L632" s="151"/>
      <c r="M632" s="156"/>
      <c r="U632" s="325"/>
      <c r="V632" s="1" t="str">
        <f t="shared" si="8"/>
        <v/>
      </c>
      <c r="AT632" s="152" t="s">
        <v>163</v>
      </c>
      <c r="AU632" s="152" t="s">
        <v>88</v>
      </c>
      <c r="AV632" s="13" t="s">
        <v>88</v>
      </c>
      <c r="AW632" s="13" t="s">
        <v>36</v>
      </c>
      <c r="AX632" s="13" t="s">
        <v>75</v>
      </c>
      <c r="AY632" s="152" t="s">
        <v>151</v>
      </c>
    </row>
    <row r="633" spans="2:51" s="12" customFormat="1" ht="11.25" x14ac:dyDescent="0.2">
      <c r="B633" s="145"/>
      <c r="D633" s="146" t="s">
        <v>163</v>
      </c>
      <c r="E633" s="147" t="s">
        <v>19</v>
      </c>
      <c r="F633" s="148" t="s">
        <v>288</v>
      </c>
      <c r="H633" s="147" t="s">
        <v>19</v>
      </c>
      <c r="I633" s="149"/>
      <c r="L633" s="145"/>
      <c r="M633" s="150"/>
      <c r="U633" s="324"/>
      <c r="V633" s="1" t="str">
        <f t="shared" si="8"/>
        <v/>
      </c>
      <c r="AT633" s="147" t="s">
        <v>163</v>
      </c>
      <c r="AU633" s="147" t="s">
        <v>88</v>
      </c>
      <c r="AV633" s="12" t="s">
        <v>82</v>
      </c>
      <c r="AW633" s="12" t="s">
        <v>36</v>
      </c>
      <c r="AX633" s="12" t="s">
        <v>75</v>
      </c>
      <c r="AY633" s="147" t="s">
        <v>151</v>
      </c>
    </row>
    <row r="634" spans="2:51" s="13" customFormat="1" ht="11.25" x14ac:dyDescent="0.2">
      <c r="B634" s="151"/>
      <c r="D634" s="146" t="s">
        <v>163</v>
      </c>
      <c r="E634" s="152" t="s">
        <v>19</v>
      </c>
      <c r="F634" s="153" t="s">
        <v>946</v>
      </c>
      <c r="H634" s="154">
        <v>23.39</v>
      </c>
      <c r="I634" s="155"/>
      <c r="L634" s="151"/>
      <c r="M634" s="156"/>
      <c r="U634" s="325"/>
      <c r="V634" s="1" t="str">
        <f t="shared" si="8"/>
        <v/>
      </c>
      <c r="AT634" s="152" t="s">
        <v>163</v>
      </c>
      <c r="AU634" s="152" t="s">
        <v>88</v>
      </c>
      <c r="AV634" s="13" t="s">
        <v>88</v>
      </c>
      <c r="AW634" s="13" t="s">
        <v>36</v>
      </c>
      <c r="AX634" s="13" t="s">
        <v>75</v>
      </c>
      <c r="AY634" s="152" t="s">
        <v>151</v>
      </c>
    </row>
    <row r="635" spans="2:51" s="12" customFormat="1" ht="11.25" x14ac:dyDescent="0.2">
      <c r="B635" s="145"/>
      <c r="D635" s="146" t="s">
        <v>163</v>
      </c>
      <c r="E635" s="147" t="s">
        <v>19</v>
      </c>
      <c r="F635" s="148" t="s">
        <v>947</v>
      </c>
      <c r="H635" s="147" t="s">
        <v>19</v>
      </c>
      <c r="I635" s="149"/>
      <c r="L635" s="145"/>
      <c r="M635" s="150"/>
      <c r="U635" s="324"/>
      <c r="V635" s="1" t="str">
        <f t="shared" si="8"/>
        <v/>
      </c>
      <c r="AT635" s="147" t="s">
        <v>163</v>
      </c>
      <c r="AU635" s="147" t="s">
        <v>88</v>
      </c>
      <c r="AV635" s="12" t="s">
        <v>82</v>
      </c>
      <c r="AW635" s="12" t="s">
        <v>36</v>
      </c>
      <c r="AX635" s="12" t="s">
        <v>75</v>
      </c>
      <c r="AY635" s="147" t="s">
        <v>151</v>
      </c>
    </row>
    <row r="636" spans="2:51" s="13" customFormat="1" ht="11.25" x14ac:dyDescent="0.2">
      <c r="B636" s="151"/>
      <c r="D636" s="146" t="s">
        <v>163</v>
      </c>
      <c r="E636" s="152" t="s">
        <v>19</v>
      </c>
      <c r="F636" s="153" t="s">
        <v>948</v>
      </c>
      <c r="H636" s="154">
        <v>0.70599999999999996</v>
      </c>
      <c r="I636" s="155"/>
      <c r="L636" s="151"/>
      <c r="M636" s="156"/>
      <c r="U636" s="325"/>
      <c r="V636" s="1" t="str">
        <f t="shared" si="8"/>
        <v/>
      </c>
      <c r="AT636" s="152" t="s">
        <v>163</v>
      </c>
      <c r="AU636" s="152" t="s">
        <v>88</v>
      </c>
      <c r="AV636" s="13" t="s">
        <v>88</v>
      </c>
      <c r="AW636" s="13" t="s">
        <v>36</v>
      </c>
      <c r="AX636" s="13" t="s">
        <v>75</v>
      </c>
      <c r="AY636" s="152" t="s">
        <v>151</v>
      </c>
    </row>
    <row r="637" spans="2:51" s="13" customFormat="1" ht="11.25" x14ac:dyDescent="0.2">
      <c r="B637" s="151"/>
      <c r="D637" s="146" t="s">
        <v>163</v>
      </c>
      <c r="E637" s="152" t="s">
        <v>19</v>
      </c>
      <c r="F637" s="153" t="s">
        <v>949</v>
      </c>
      <c r="H637" s="154">
        <v>0.47699999999999998</v>
      </c>
      <c r="I637" s="155"/>
      <c r="L637" s="151"/>
      <c r="M637" s="156"/>
      <c r="U637" s="325"/>
      <c r="V637" s="1" t="str">
        <f t="shared" si="8"/>
        <v/>
      </c>
      <c r="AT637" s="152" t="s">
        <v>163</v>
      </c>
      <c r="AU637" s="152" t="s">
        <v>88</v>
      </c>
      <c r="AV637" s="13" t="s">
        <v>88</v>
      </c>
      <c r="AW637" s="13" t="s">
        <v>36</v>
      </c>
      <c r="AX637" s="13" t="s">
        <v>75</v>
      </c>
      <c r="AY637" s="152" t="s">
        <v>151</v>
      </c>
    </row>
    <row r="638" spans="2:51" s="13" customFormat="1" ht="11.25" x14ac:dyDescent="0.2">
      <c r="B638" s="151"/>
      <c r="D638" s="146" t="s">
        <v>163</v>
      </c>
      <c r="E638" s="152" t="s">
        <v>19</v>
      </c>
      <c r="F638" s="153" t="s">
        <v>950</v>
      </c>
      <c r="H638" s="154">
        <v>0.39200000000000002</v>
      </c>
      <c r="I638" s="155"/>
      <c r="L638" s="151"/>
      <c r="M638" s="156"/>
      <c r="U638" s="325"/>
      <c r="V638" s="1" t="str">
        <f t="shared" si="8"/>
        <v/>
      </c>
      <c r="AT638" s="152" t="s">
        <v>163</v>
      </c>
      <c r="AU638" s="152" t="s">
        <v>88</v>
      </c>
      <c r="AV638" s="13" t="s">
        <v>88</v>
      </c>
      <c r="AW638" s="13" t="s">
        <v>36</v>
      </c>
      <c r="AX638" s="13" t="s">
        <v>75</v>
      </c>
      <c r="AY638" s="152" t="s">
        <v>151</v>
      </c>
    </row>
    <row r="639" spans="2:51" s="12" customFormat="1" ht="11.25" x14ac:dyDescent="0.2">
      <c r="B639" s="145"/>
      <c r="D639" s="146" t="s">
        <v>163</v>
      </c>
      <c r="E639" s="147" t="s">
        <v>19</v>
      </c>
      <c r="F639" s="148" t="s">
        <v>951</v>
      </c>
      <c r="H639" s="147" t="s">
        <v>19</v>
      </c>
      <c r="I639" s="149"/>
      <c r="L639" s="145"/>
      <c r="M639" s="150"/>
      <c r="U639" s="324"/>
      <c r="V639" s="1" t="str">
        <f t="shared" si="8"/>
        <v/>
      </c>
      <c r="AT639" s="147" t="s">
        <v>163</v>
      </c>
      <c r="AU639" s="147" t="s">
        <v>88</v>
      </c>
      <c r="AV639" s="12" t="s">
        <v>82</v>
      </c>
      <c r="AW639" s="12" t="s">
        <v>36</v>
      </c>
      <c r="AX639" s="12" t="s">
        <v>75</v>
      </c>
      <c r="AY639" s="147" t="s">
        <v>151</v>
      </c>
    </row>
    <row r="640" spans="2:51" s="13" customFormat="1" ht="11.25" x14ac:dyDescent="0.2">
      <c r="B640" s="151"/>
      <c r="D640" s="146" t="s">
        <v>163</v>
      </c>
      <c r="E640" s="152" t="s">
        <v>19</v>
      </c>
      <c r="F640" s="153" t="s">
        <v>952</v>
      </c>
      <c r="H640" s="154">
        <v>-20.254000000000001</v>
      </c>
      <c r="I640" s="155"/>
      <c r="L640" s="151"/>
      <c r="M640" s="156"/>
      <c r="U640" s="325"/>
      <c r="V640" s="1" t="str">
        <f t="shared" si="8"/>
        <v/>
      </c>
      <c r="AT640" s="152" t="s">
        <v>163</v>
      </c>
      <c r="AU640" s="152" t="s">
        <v>88</v>
      </c>
      <c r="AV640" s="13" t="s">
        <v>88</v>
      </c>
      <c r="AW640" s="13" t="s">
        <v>36</v>
      </c>
      <c r="AX640" s="13" t="s">
        <v>75</v>
      </c>
      <c r="AY640" s="152" t="s">
        <v>151</v>
      </c>
    </row>
    <row r="641" spans="2:65" s="14" customFormat="1" ht="11.25" x14ac:dyDescent="0.2">
      <c r="B641" s="157"/>
      <c r="D641" s="146" t="s">
        <v>163</v>
      </c>
      <c r="E641" s="158" t="s">
        <v>19</v>
      </c>
      <c r="F641" s="159" t="s">
        <v>166</v>
      </c>
      <c r="H641" s="160">
        <v>185.90100000000004</v>
      </c>
      <c r="I641" s="161"/>
      <c r="L641" s="157"/>
      <c r="M641" s="162"/>
      <c r="U641" s="326"/>
      <c r="V641" s="1" t="str">
        <f t="shared" si="8"/>
        <v/>
      </c>
      <c r="AT641" s="158" t="s">
        <v>163</v>
      </c>
      <c r="AU641" s="158" t="s">
        <v>88</v>
      </c>
      <c r="AV641" s="14" t="s">
        <v>159</v>
      </c>
      <c r="AW641" s="14" t="s">
        <v>36</v>
      </c>
      <c r="AX641" s="14" t="s">
        <v>82</v>
      </c>
      <c r="AY641" s="158" t="s">
        <v>151</v>
      </c>
    </row>
    <row r="642" spans="2:65" s="1" customFormat="1" ht="24.2" customHeight="1" x14ac:dyDescent="0.2">
      <c r="B642" s="32"/>
      <c r="C642" s="128" t="s">
        <v>953</v>
      </c>
      <c r="D642" s="128" t="s">
        <v>154</v>
      </c>
      <c r="E642" s="129" t="s">
        <v>954</v>
      </c>
      <c r="F642" s="130" t="s">
        <v>955</v>
      </c>
      <c r="G642" s="131" t="s">
        <v>180</v>
      </c>
      <c r="H642" s="132">
        <v>185.90100000000001</v>
      </c>
      <c r="I642" s="133"/>
      <c r="J642" s="134">
        <f>ROUND(I642*H642,2)</f>
        <v>0</v>
      </c>
      <c r="K642" s="130" t="s">
        <v>158</v>
      </c>
      <c r="L642" s="32"/>
      <c r="M642" s="135" t="s">
        <v>19</v>
      </c>
      <c r="N642" s="136" t="s">
        <v>47</v>
      </c>
      <c r="P642" s="137">
        <f>O642*H642</f>
        <v>0</v>
      </c>
      <c r="Q642" s="137">
        <v>2.5999999999999998E-4</v>
      </c>
      <c r="R642" s="137">
        <f>Q642*H642</f>
        <v>4.8334259999999997E-2</v>
      </c>
      <c r="S642" s="137">
        <v>0</v>
      </c>
      <c r="T642" s="137">
        <f>S642*H642</f>
        <v>0</v>
      </c>
      <c r="U642" s="322" t="s">
        <v>19</v>
      </c>
      <c r="V642" s="1" t="str">
        <f t="shared" si="8"/>
        <v/>
      </c>
      <c r="AR642" s="139" t="s">
        <v>230</v>
      </c>
      <c r="AT642" s="139" t="s">
        <v>154</v>
      </c>
      <c r="AU642" s="139" t="s">
        <v>88</v>
      </c>
      <c r="AY642" s="17" t="s">
        <v>151</v>
      </c>
      <c r="BE642" s="140">
        <f>IF(N642="základní",J642,0)</f>
        <v>0</v>
      </c>
      <c r="BF642" s="140">
        <f>IF(N642="snížená",J642,0)</f>
        <v>0</v>
      </c>
      <c r="BG642" s="140">
        <f>IF(N642="zákl. přenesená",J642,0)</f>
        <v>0</v>
      </c>
      <c r="BH642" s="140">
        <f>IF(N642="sníž. přenesená",J642,0)</f>
        <v>0</v>
      </c>
      <c r="BI642" s="140">
        <f>IF(N642="nulová",J642,0)</f>
        <v>0</v>
      </c>
      <c r="BJ642" s="17" t="s">
        <v>88</v>
      </c>
      <c r="BK642" s="140">
        <f>ROUND(I642*H642,2)</f>
        <v>0</v>
      </c>
      <c r="BL642" s="17" t="s">
        <v>230</v>
      </c>
      <c r="BM642" s="139" t="s">
        <v>956</v>
      </c>
    </row>
    <row r="643" spans="2:65" s="1" customFormat="1" ht="11.25" x14ac:dyDescent="0.2">
      <c r="B643" s="32"/>
      <c r="D643" s="141" t="s">
        <v>161</v>
      </c>
      <c r="F643" s="142" t="s">
        <v>957</v>
      </c>
      <c r="I643" s="143"/>
      <c r="L643" s="32"/>
      <c r="M643" s="175"/>
      <c r="N643" s="176"/>
      <c r="O643" s="176"/>
      <c r="P643" s="176"/>
      <c r="Q643" s="176"/>
      <c r="R643" s="176"/>
      <c r="S643" s="176"/>
      <c r="T643" s="176"/>
      <c r="U643" s="327"/>
      <c r="V643" s="1" t="str">
        <f t="shared" si="8"/>
        <v/>
      </c>
      <c r="AT643" s="17" t="s">
        <v>161</v>
      </c>
      <c r="AU643" s="17" t="s">
        <v>88</v>
      </c>
    </row>
    <row r="644" spans="2:65" s="1" customFormat="1" ht="6.95" customHeight="1" x14ac:dyDescent="0.2">
      <c r="B644" s="41"/>
      <c r="C644" s="42"/>
      <c r="D644" s="42"/>
      <c r="E644" s="42"/>
      <c r="F644" s="42"/>
      <c r="G644" s="42"/>
      <c r="H644" s="42"/>
      <c r="I644" s="42"/>
      <c r="J644" s="42"/>
      <c r="K644" s="42"/>
      <c r="L644" s="32"/>
    </row>
  </sheetData>
  <sheetProtection algorithmName="SHA-512" hashValue="4JeGISFqhnSTnJkKFCKuPTZlKCMXa4D65fhlB68/v52R9ICK4/j7D+tQ32nLQWAfjepjf85QtNlahop9nN2L8A==" saltValue="68FJVTgRZL6txRCEnUhTqw==" spinCount="100000" sheet="1" objects="1" scenarios="1" formatColumns="0" formatRows="0" autoFilter="0"/>
  <autoFilter ref="C104:K643" xr:uid="{00000000-0009-0000-0000-000001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100-000000000000}"/>
    <hyperlink ref="F114" r:id="rId2" xr:uid="{00000000-0004-0000-0100-000001000000}"/>
    <hyperlink ref="F123" r:id="rId3" xr:uid="{00000000-0004-0000-0100-000002000000}"/>
    <hyperlink ref="F128" r:id="rId4" xr:uid="{00000000-0004-0000-0100-000003000000}"/>
    <hyperlink ref="F133" r:id="rId5" xr:uid="{00000000-0004-0000-0100-000004000000}"/>
    <hyperlink ref="F137" r:id="rId6" xr:uid="{00000000-0004-0000-0100-000005000000}"/>
    <hyperlink ref="F146" r:id="rId7" xr:uid="{00000000-0004-0000-0100-000006000000}"/>
    <hyperlink ref="F148" r:id="rId8" xr:uid="{00000000-0004-0000-0100-000007000000}"/>
    <hyperlink ref="F153" r:id="rId9" xr:uid="{00000000-0004-0000-0100-000008000000}"/>
    <hyperlink ref="F157" r:id="rId10" xr:uid="{00000000-0004-0000-0100-000009000000}"/>
    <hyperlink ref="F166" r:id="rId11" xr:uid="{00000000-0004-0000-0100-00000A000000}"/>
    <hyperlink ref="F168" r:id="rId12" xr:uid="{00000000-0004-0000-0100-00000B000000}"/>
    <hyperlink ref="F173" r:id="rId13" xr:uid="{00000000-0004-0000-0100-00000C000000}"/>
    <hyperlink ref="F178" r:id="rId14" xr:uid="{00000000-0004-0000-0100-00000D000000}"/>
    <hyperlink ref="F184" r:id="rId15" xr:uid="{00000000-0004-0000-0100-00000E000000}"/>
    <hyperlink ref="F190" r:id="rId16" xr:uid="{00000000-0004-0000-0100-00000F000000}"/>
    <hyperlink ref="F196" r:id="rId17" xr:uid="{00000000-0004-0000-0100-000010000000}"/>
    <hyperlink ref="F206" r:id="rId18" xr:uid="{00000000-0004-0000-0100-000011000000}"/>
    <hyperlink ref="F214" r:id="rId19" xr:uid="{00000000-0004-0000-0100-000012000000}"/>
    <hyperlink ref="F220" r:id="rId20" xr:uid="{00000000-0004-0000-0100-000013000000}"/>
    <hyperlink ref="F225" r:id="rId21" xr:uid="{00000000-0004-0000-0100-000014000000}"/>
    <hyperlink ref="F236" r:id="rId22" xr:uid="{00000000-0004-0000-0100-000015000000}"/>
    <hyperlink ref="F241" r:id="rId23" xr:uid="{00000000-0004-0000-0100-000016000000}"/>
    <hyperlink ref="F248" r:id="rId24" xr:uid="{00000000-0004-0000-0100-000017000000}"/>
    <hyperlink ref="F252" r:id="rId25" xr:uid="{00000000-0004-0000-0100-000018000000}"/>
    <hyperlink ref="F257" r:id="rId26" xr:uid="{00000000-0004-0000-0100-000019000000}"/>
    <hyperlink ref="F261" r:id="rId27" xr:uid="{00000000-0004-0000-0100-00001A000000}"/>
    <hyperlink ref="F265" r:id="rId28" xr:uid="{00000000-0004-0000-0100-00001B000000}"/>
    <hyperlink ref="F269" r:id="rId29" xr:uid="{00000000-0004-0000-0100-00001C000000}"/>
    <hyperlink ref="F273" r:id="rId30" xr:uid="{00000000-0004-0000-0100-00001D000000}"/>
    <hyperlink ref="F278" r:id="rId31" xr:uid="{00000000-0004-0000-0100-00001E000000}"/>
    <hyperlink ref="F282" r:id="rId32" xr:uid="{00000000-0004-0000-0100-00001F000000}"/>
    <hyperlink ref="F287" r:id="rId33" xr:uid="{00000000-0004-0000-0100-000020000000}"/>
    <hyperlink ref="F293" r:id="rId34" xr:uid="{00000000-0004-0000-0100-000021000000}"/>
    <hyperlink ref="F298" r:id="rId35" xr:uid="{00000000-0004-0000-0100-000022000000}"/>
    <hyperlink ref="F307" r:id="rId36" xr:uid="{00000000-0004-0000-0100-000023000000}"/>
    <hyperlink ref="F311" r:id="rId37" xr:uid="{00000000-0004-0000-0100-000024000000}"/>
    <hyperlink ref="F313" r:id="rId38" xr:uid="{00000000-0004-0000-0100-000025000000}"/>
    <hyperlink ref="F320" r:id="rId39" xr:uid="{00000000-0004-0000-0100-000026000000}"/>
    <hyperlink ref="F322" r:id="rId40" xr:uid="{00000000-0004-0000-0100-000027000000}"/>
    <hyperlink ref="F324" r:id="rId41" xr:uid="{00000000-0004-0000-0100-000028000000}"/>
    <hyperlink ref="F328" r:id="rId42" xr:uid="{00000000-0004-0000-0100-000029000000}"/>
    <hyperlink ref="F332" r:id="rId43" xr:uid="{00000000-0004-0000-0100-00002A000000}"/>
    <hyperlink ref="F336" r:id="rId44" xr:uid="{00000000-0004-0000-0100-00002B000000}"/>
    <hyperlink ref="F343" r:id="rId45" xr:uid="{00000000-0004-0000-0100-00002C000000}"/>
    <hyperlink ref="F354" r:id="rId46" xr:uid="{00000000-0004-0000-0100-00002D000000}"/>
    <hyperlink ref="F356" r:id="rId47" xr:uid="{00000000-0004-0000-0100-00002E000000}"/>
    <hyperlink ref="F359" r:id="rId48" xr:uid="{00000000-0004-0000-0100-00002F000000}"/>
    <hyperlink ref="F367" r:id="rId49" xr:uid="{00000000-0004-0000-0100-000030000000}"/>
    <hyperlink ref="F375" r:id="rId50" xr:uid="{00000000-0004-0000-0100-000031000000}"/>
    <hyperlink ref="F382" r:id="rId51" xr:uid="{00000000-0004-0000-0100-000032000000}"/>
    <hyperlink ref="F387" r:id="rId52" xr:uid="{00000000-0004-0000-0100-000033000000}"/>
    <hyperlink ref="F394" r:id="rId53" xr:uid="{00000000-0004-0000-0100-000034000000}"/>
    <hyperlink ref="F397" r:id="rId54" xr:uid="{00000000-0004-0000-0100-000035000000}"/>
    <hyperlink ref="F424" r:id="rId55" xr:uid="{00000000-0004-0000-0100-000036000000}"/>
    <hyperlink ref="F427" r:id="rId56" xr:uid="{00000000-0004-0000-0100-000037000000}"/>
    <hyperlink ref="F448" r:id="rId57" xr:uid="{00000000-0004-0000-0100-000038000000}"/>
    <hyperlink ref="F451" r:id="rId58" xr:uid="{00000000-0004-0000-0100-000039000000}"/>
    <hyperlink ref="F460" r:id="rId59" xr:uid="{00000000-0004-0000-0100-00003A000000}"/>
    <hyperlink ref="F464" r:id="rId60" xr:uid="{00000000-0004-0000-0100-00003B000000}"/>
    <hyperlink ref="F466" r:id="rId61" xr:uid="{00000000-0004-0000-0100-00003C000000}"/>
    <hyperlink ref="F471" r:id="rId62" xr:uid="{00000000-0004-0000-0100-00003D000000}"/>
    <hyperlink ref="F477" r:id="rId63" xr:uid="{00000000-0004-0000-0100-00003E000000}"/>
    <hyperlink ref="F479" r:id="rId64" xr:uid="{00000000-0004-0000-0100-00003F000000}"/>
    <hyperlink ref="F483" r:id="rId65" xr:uid="{00000000-0004-0000-0100-000040000000}"/>
    <hyperlink ref="F486" r:id="rId66" xr:uid="{00000000-0004-0000-0100-000041000000}"/>
    <hyperlink ref="F493" r:id="rId67" xr:uid="{00000000-0004-0000-0100-000042000000}"/>
    <hyperlink ref="F500" r:id="rId68" xr:uid="{00000000-0004-0000-0100-000043000000}"/>
    <hyperlink ref="F505" r:id="rId69" xr:uid="{00000000-0004-0000-0100-000044000000}"/>
    <hyperlink ref="F514" r:id="rId70" xr:uid="{00000000-0004-0000-0100-000045000000}"/>
    <hyperlink ref="F518" r:id="rId71" xr:uid="{00000000-0004-0000-0100-000046000000}"/>
    <hyperlink ref="F528" r:id="rId72" xr:uid="{00000000-0004-0000-0100-000047000000}"/>
    <hyperlink ref="F537" r:id="rId73" xr:uid="{00000000-0004-0000-0100-000048000000}"/>
    <hyperlink ref="F540" r:id="rId74" xr:uid="{00000000-0004-0000-0100-000049000000}"/>
    <hyperlink ref="F542" r:id="rId75" xr:uid="{00000000-0004-0000-0100-00004A000000}"/>
    <hyperlink ref="F553" r:id="rId76" xr:uid="{00000000-0004-0000-0100-00004B000000}"/>
    <hyperlink ref="F559" r:id="rId77" xr:uid="{00000000-0004-0000-0100-00004C000000}"/>
    <hyperlink ref="F564" r:id="rId78" xr:uid="{00000000-0004-0000-0100-00004D000000}"/>
    <hyperlink ref="F569" r:id="rId79" xr:uid="{00000000-0004-0000-0100-00004E000000}"/>
    <hyperlink ref="F574" r:id="rId80" xr:uid="{00000000-0004-0000-0100-00004F000000}"/>
    <hyperlink ref="F578" r:id="rId81" xr:uid="{00000000-0004-0000-0100-000050000000}"/>
    <hyperlink ref="F581" r:id="rId82" xr:uid="{00000000-0004-0000-0100-000051000000}"/>
    <hyperlink ref="F586" r:id="rId83" xr:uid="{00000000-0004-0000-0100-000052000000}"/>
    <hyperlink ref="F594" r:id="rId84" xr:uid="{00000000-0004-0000-0100-000053000000}"/>
    <hyperlink ref="F596" r:id="rId85" xr:uid="{00000000-0004-0000-0100-000054000000}"/>
    <hyperlink ref="F598" r:id="rId86" xr:uid="{00000000-0004-0000-0100-000055000000}"/>
    <hyperlink ref="F600" r:id="rId87" xr:uid="{00000000-0004-0000-0100-000056000000}"/>
    <hyperlink ref="F607" r:id="rId88" xr:uid="{00000000-0004-0000-0100-000057000000}"/>
    <hyperlink ref="F609" r:id="rId89" xr:uid="{00000000-0004-0000-0100-000058000000}"/>
    <hyperlink ref="F611" r:id="rId90" xr:uid="{00000000-0004-0000-0100-000059000000}"/>
    <hyperlink ref="F613" r:id="rId91" xr:uid="{00000000-0004-0000-0100-00005A000000}"/>
    <hyperlink ref="F616" r:id="rId92" xr:uid="{00000000-0004-0000-0100-00005B000000}"/>
    <hyperlink ref="F622" r:id="rId93" xr:uid="{00000000-0004-0000-0100-00005C000000}"/>
    <hyperlink ref="F624" r:id="rId94" xr:uid="{00000000-0004-0000-0100-00005D000000}"/>
    <hyperlink ref="F643" r:id="rId95" xr:uid="{00000000-0004-0000-0100-00005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124"/>
  <sheetViews>
    <sheetView showGridLines="0" workbookViewId="0">
      <selection activeCell="Y95" sqref="Y95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106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2076/174, 15000 Praha 5, b.j.č. 12</v>
      </c>
      <c r="F7" s="308"/>
      <c r="G7" s="308"/>
      <c r="H7" s="308"/>
      <c r="L7" s="20"/>
    </row>
    <row r="8" spans="2:46" ht="12" customHeight="1" x14ac:dyDescent="0.2">
      <c r="B8" s="20"/>
      <c r="D8" s="27" t="s">
        <v>107</v>
      </c>
      <c r="L8" s="20"/>
    </row>
    <row r="9" spans="2:46" s="1" customFormat="1" ht="16.5" customHeight="1" x14ac:dyDescent="0.2">
      <c r="B9" s="32"/>
      <c r="E9" s="307" t="s">
        <v>108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109</v>
      </c>
      <c r="L10" s="32"/>
    </row>
    <row r="11" spans="2:46" s="1" customFormat="1" ht="16.5" customHeight="1" x14ac:dyDescent="0.2">
      <c r="B11" s="32"/>
      <c r="E11" s="266" t="s">
        <v>958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11. 6. 2024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ROUND(J89,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ROUND((SUM(BE89:BE123)),  2)</f>
        <v>0</v>
      </c>
      <c r="I35" s="91">
        <v>0.21</v>
      </c>
      <c r="J35" s="81">
        <f>ROUND(((SUM(BE89:BE123))*I35),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ROUND((SUM(BF89:BF123)),  2)</f>
        <v>0</v>
      </c>
      <c r="I36" s="91">
        <v>0.12</v>
      </c>
      <c r="J36" s="81">
        <f>ROUND(((SUM(BF89:BF123))*I36),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ROUND((SUM(BG89:BG123)),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ROUND((SUM(BH89:BH123)),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ROUND((SUM(BI89:BI123)),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111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2076/174, 15000 Praha 5, b.j.č. 12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107</v>
      </c>
      <c r="L51" s="20"/>
    </row>
    <row r="52" spans="2:47" s="1" customFormat="1" ht="16.5" customHeight="1" x14ac:dyDescent="0.2">
      <c r="B52" s="32"/>
      <c r="E52" s="307" t="s">
        <v>108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109</v>
      </c>
      <c r="L53" s="32"/>
    </row>
    <row r="54" spans="2:47" s="1" customFormat="1" ht="16.5" customHeight="1" x14ac:dyDescent="0.2">
      <c r="B54" s="32"/>
      <c r="E54" s="266" t="str">
        <f>E11</f>
        <v>ZTI - Zdravotně technické instalace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 xml:space="preserve"> Plzeňská 2076/174, 15000 Praha 5</v>
      </c>
      <c r="I56" s="27" t="s">
        <v>23</v>
      </c>
      <c r="J56" s="49" t="str">
        <f>IF(J14="","",J14)</f>
        <v>11. 6. 2024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112</v>
      </c>
      <c r="D61" s="92"/>
      <c r="E61" s="92"/>
      <c r="F61" s="92"/>
      <c r="G61" s="92"/>
      <c r="H61" s="92"/>
      <c r="I61" s="92"/>
      <c r="J61" s="99" t="s">
        <v>113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J89</f>
        <v>0</v>
      </c>
      <c r="L63" s="32"/>
      <c r="AU63" s="17" t="s">
        <v>114</v>
      </c>
    </row>
    <row r="64" spans="2:47" s="8" customFormat="1" ht="24.95" customHeight="1" x14ac:dyDescent="0.2">
      <c r="B64" s="101"/>
      <c r="D64" s="102" t="s">
        <v>959</v>
      </c>
      <c r="E64" s="103"/>
      <c r="F64" s="103"/>
      <c r="G64" s="103"/>
      <c r="H64" s="103"/>
      <c r="I64" s="103"/>
      <c r="J64" s="104">
        <f>J90</f>
        <v>0</v>
      </c>
      <c r="L64" s="101"/>
    </row>
    <row r="65" spans="2:12" s="8" customFormat="1" ht="24.95" customHeight="1" x14ac:dyDescent="0.2">
      <c r="B65" s="101"/>
      <c r="D65" s="102" t="s">
        <v>960</v>
      </c>
      <c r="E65" s="103"/>
      <c r="F65" s="103"/>
      <c r="G65" s="103"/>
      <c r="H65" s="103"/>
      <c r="I65" s="103"/>
      <c r="J65" s="104">
        <f>J99</f>
        <v>0</v>
      </c>
      <c r="L65" s="101"/>
    </row>
    <row r="66" spans="2:12" s="8" customFormat="1" ht="24.95" customHeight="1" x14ac:dyDescent="0.2">
      <c r="B66" s="101"/>
      <c r="D66" s="102" t="s">
        <v>961</v>
      </c>
      <c r="E66" s="103"/>
      <c r="F66" s="103"/>
      <c r="G66" s="103"/>
      <c r="H66" s="103"/>
      <c r="I66" s="103"/>
      <c r="J66" s="104">
        <f>J107</f>
        <v>0</v>
      </c>
      <c r="L66" s="101"/>
    </row>
    <row r="67" spans="2:12" s="8" customFormat="1" ht="24.95" customHeight="1" x14ac:dyDescent="0.2">
      <c r="B67" s="101"/>
      <c r="D67" s="102" t="s">
        <v>962</v>
      </c>
      <c r="E67" s="103"/>
      <c r="F67" s="103"/>
      <c r="G67" s="103"/>
      <c r="H67" s="103"/>
      <c r="I67" s="103"/>
      <c r="J67" s="104">
        <f>J121</f>
        <v>0</v>
      </c>
      <c r="L67" s="101"/>
    </row>
    <row r="68" spans="2:12" s="1" customFormat="1" ht="21.75" customHeight="1" x14ac:dyDescent="0.2">
      <c r="B68" s="32"/>
      <c r="L68" s="32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 x14ac:dyDescent="0.2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 x14ac:dyDescent="0.2">
      <c r="B74" s="32"/>
      <c r="C74" s="21" t="s">
        <v>135</v>
      </c>
      <c r="L74" s="32"/>
    </row>
    <row r="75" spans="2:12" s="1" customFormat="1" ht="6.95" customHeight="1" x14ac:dyDescent="0.2">
      <c r="B75" s="32"/>
      <c r="L75" s="32"/>
    </row>
    <row r="76" spans="2:12" s="1" customFormat="1" ht="12" customHeight="1" x14ac:dyDescent="0.2">
      <c r="B76" s="32"/>
      <c r="C76" s="27" t="s">
        <v>16</v>
      </c>
      <c r="L76" s="32"/>
    </row>
    <row r="77" spans="2:12" s="1" customFormat="1" ht="16.5" customHeight="1" x14ac:dyDescent="0.2">
      <c r="B77" s="32"/>
      <c r="E77" s="307" t="str">
        <f>E7</f>
        <v>Rekonstrukce bytových jednotek MČ Plzeňská 2076/174, 15000 Praha 5, b.j.č. 12</v>
      </c>
      <c r="F77" s="308"/>
      <c r="G77" s="308"/>
      <c r="H77" s="308"/>
      <c r="L77" s="32"/>
    </row>
    <row r="78" spans="2:12" ht="12" customHeight="1" x14ac:dyDescent="0.2">
      <c r="B78" s="20"/>
      <c r="C78" s="27" t="s">
        <v>107</v>
      </c>
      <c r="L78" s="20"/>
    </row>
    <row r="79" spans="2:12" s="1" customFormat="1" ht="16.5" customHeight="1" x14ac:dyDescent="0.2">
      <c r="B79" s="32"/>
      <c r="E79" s="307" t="s">
        <v>108</v>
      </c>
      <c r="F79" s="309"/>
      <c r="G79" s="309"/>
      <c r="H79" s="309"/>
      <c r="L79" s="32"/>
    </row>
    <row r="80" spans="2:12" s="1" customFormat="1" ht="12" customHeight="1" x14ac:dyDescent="0.2">
      <c r="B80" s="32"/>
      <c r="C80" s="27" t="s">
        <v>109</v>
      </c>
      <c r="L80" s="32"/>
    </row>
    <row r="81" spans="2:65" s="1" customFormat="1" ht="16.5" customHeight="1" x14ac:dyDescent="0.2">
      <c r="B81" s="32"/>
      <c r="E81" s="266" t="str">
        <f>E11</f>
        <v>ZTI - Zdravotně technické instalace</v>
      </c>
      <c r="F81" s="309"/>
      <c r="G81" s="309"/>
      <c r="H81" s="309"/>
      <c r="L81" s="32"/>
    </row>
    <row r="82" spans="2:65" s="1" customFormat="1" ht="6.95" customHeight="1" x14ac:dyDescent="0.2">
      <c r="B82" s="32"/>
      <c r="L82" s="32"/>
    </row>
    <row r="83" spans="2:65" s="1" customFormat="1" ht="12" customHeight="1" x14ac:dyDescent="0.2">
      <c r="B83" s="32"/>
      <c r="C83" s="27" t="s">
        <v>21</v>
      </c>
      <c r="F83" s="25" t="str">
        <f>F14</f>
        <v xml:space="preserve"> Plzeňská 2076/174, 15000 Praha 5</v>
      </c>
      <c r="I83" s="27" t="s">
        <v>23</v>
      </c>
      <c r="J83" s="49" t="str">
        <f>IF(J14="","",J14)</f>
        <v>11. 6. 2024</v>
      </c>
      <c r="L83" s="32"/>
    </row>
    <row r="84" spans="2:65" s="1" customFormat="1" ht="6.95" customHeight="1" x14ac:dyDescent="0.2">
      <c r="B84" s="32"/>
      <c r="L84" s="32"/>
    </row>
    <row r="85" spans="2:65" s="1" customFormat="1" ht="15.2" customHeight="1" x14ac:dyDescent="0.2">
      <c r="B85" s="32"/>
      <c r="C85" s="27" t="s">
        <v>25</v>
      </c>
      <c r="F85" s="25" t="str">
        <f>E17</f>
        <v>Městská část Praha 5</v>
      </c>
      <c r="I85" s="27" t="s">
        <v>33</v>
      </c>
      <c r="J85" s="30" t="str">
        <f>E23</f>
        <v>Boa projekt s.r.o.</v>
      </c>
      <c r="L85" s="32"/>
    </row>
    <row r="86" spans="2:65" s="1" customFormat="1" ht="15.2" customHeight="1" x14ac:dyDescent="0.2">
      <c r="B86" s="32"/>
      <c r="C86" s="27" t="s">
        <v>31</v>
      </c>
      <c r="F86" s="25" t="str">
        <f>IF(E20="","",E20)</f>
        <v>Vyplň údaj</v>
      </c>
      <c r="I86" s="27" t="s">
        <v>37</v>
      </c>
      <c r="J86" s="30" t="str">
        <f>E26</f>
        <v xml:space="preserve"> </v>
      </c>
      <c r="L86" s="32"/>
    </row>
    <row r="87" spans="2:65" s="1" customFormat="1" ht="10.35" customHeight="1" x14ac:dyDescent="0.2">
      <c r="B87" s="32"/>
      <c r="L87" s="32"/>
    </row>
    <row r="88" spans="2:65" s="10" customFormat="1" ht="29.25" customHeight="1" x14ac:dyDescent="0.2">
      <c r="B88" s="109"/>
      <c r="C88" s="110" t="s">
        <v>136</v>
      </c>
      <c r="D88" s="111" t="s">
        <v>60</v>
      </c>
      <c r="E88" s="111" t="s">
        <v>56</v>
      </c>
      <c r="F88" s="111" t="s">
        <v>57</v>
      </c>
      <c r="G88" s="111" t="s">
        <v>137</v>
      </c>
      <c r="H88" s="111" t="s">
        <v>138</v>
      </c>
      <c r="I88" s="111" t="s">
        <v>139</v>
      </c>
      <c r="J88" s="111" t="s">
        <v>113</v>
      </c>
      <c r="K88" s="112" t="s">
        <v>140</v>
      </c>
      <c r="L88" s="109"/>
      <c r="M88" s="55" t="s">
        <v>19</v>
      </c>
      <c r="N88" s="56" t="s">
        <v>45</v>
      </c>
      <c r="O88" s="56" t="s">
        <v>141</v>
      </c>
      <c r="P88" s="56" t="s">
        <v>142</v>
      </c>
      <c r="Q88" s="56" t="s">
        <v>143</v>
      </c>
      <c r="R88" s="56" t="s">
        <v>144</v>
      </c>
      <c r="S88" s="56" t="s">
        <v>145</v>
      </c>
      <c r="T88" s="56" t="s">
        <v>146</v>
      </c>
      <c r="U88" s="319" t="s">
        <v>1403</v>
      </c>
    </row>
    <row r="89" spans="2:65" s="1" customFormat="1" ht="22.9" customHeight="1" x14ac:dyDescent="0.25">
      <c r="B89" s="32"/>
      <c r="C89" s="60" t="s">
        <v>148</v>
      </c>
      <c r="J89" s="113">
        <f>BK89</f>
        <v>0</v>
      </c>
      <c r="L89" s="32"/>
      <c r="M89" s="58"/>
      <c r="N89" s="50"/>
      <c r="O89" s="50"/>
      <c r="P89" s="114">
        <f>P90+P99+P107+P121</f>
        <v>0</v>
      </c>
      <c r="Q89" s="50"/>
      <c r="R89" s="114">
        <f>R90+R99+R107+R121</f>
        <v>0</v>
      </c>
      <c r="S89" s="50"/>
      <c r="T89" s="114">
        <f>T90+T99+T107+T121</f>
        <v>0</v>
      </c>
      <c r="U89" s="320">
        <f>SUM(V89:V666)</f>
        <v>0</v>
      </c>
      <c r="AT89" s="17" t="s">
        <v>74</v>
      </c>
      <c r="AU89" s="17" t="s">
        <v>114</v>
      </c>
      <c r="BK89" s="115">
        <f>BK90+BK99+BK107+BK121</f>
        <v>0</v>
      </c>
    </row>
    <row r="90" spans="2:65" s="11" customFormat="1" ht="25.9" customHeight="1" x14ac:dyDescent="0.2">
      <c r="B90" s="116"/>
      <c r="D90" s="117" t="s">
        <v>74</v>
      </c>
      <c r="E90" s="118" t="s">
        <v>963</v>
      </c>
      <c r="F90" s="118" t="s">
        <v>964</v>
      </c>
      <c r="I90" s="119"/>
      <c r="J90" s="120">
        <f>BK90</f>
        <v>0</v>
      </c>
      <c r="L90" s="116"/>
      <c r="M90" s="121"/>
      <c r="P90" s="122">
        <f>SUM(P91:P98)</f>
        <v>0</v>
      </c>
      <c r="R90" s="122">
        <f>SUM(R91:R98)</f>
        <v>0</v>
      </c>
      <c r="T90" s="122">
        <f>SUM(T91:T98)</f>
        <v>0</v>
      </c>
      <c r="U90" s="321"/>
      <c r="V90" s="1" t="str">
        <f t="shared" ref="V90:V123" si="0">IF(U90="investice",J90,"")</f>
        <v/>
      </c>
      <c r="AR90" s="117" t="s">
        <v>82</v>
      </c>
      <c r="AT90" s="124" t="s">
        <v>74</v>
      </c>
      <c r="AU90" s="124" t="s">
        <v>75</v>
      </c>
      <c r="AY90" s="117" t="s">
        <v>151</v>
      </c>
      <c r="BK90" s="125">
        <f>SUM(BK91:BK98)</f>
        <v>0</v>
      </c>
    </row>
    <row r="91" spans="2:65" s="1" customFormat="1" ht="16.5" customHeight="1" x14ac:dyDescent="0.2">
      <c r="B91" s="32"/>
      <c r="C91" s="128" t="s">
        <v>82</v>
      </c>
      <c r="D91" s="128" t="s">
        <v>154</v>
      </c>
      <c r="E91" s="129" t="s">
        <v>965</v>
      </c>
      <c r="F91" s="130" t="s">
        <v>966</v>
      </c>
      <c r="G91" s="131" t="s">
        <v>967</v>
      </c>
      <c r="H91" s="132">
        <v>2</v>
      </c>
      <c r="I91" s="133"/>
      <c r="J91" s="134">
        <f t="shared" ref="J91:J98" si="1">ROUND(I91*H91,2)</f>
        <v>0</v>
      </c>
      <c r="K91" s="130" t="s">
        <v>19</v>
      </c>
      <c r="L91" s="32"/>
      <c r="M91" s="135" t="s">
        <v>19</v>
      </c>
      <c r="N91" s="136" t="s">
        <v>47</v>
      </c>
      <c r="P91" s="137">
        <f t="shared" ref="P91:P98" si="2">O91*H91</f>
        <v>0</v>
      </c>
      <c r="Q91" s="137">
        <v>0</v>
      </c>
      <c r="R91" s="137">
        <f t="shared" ref="R91:R98" si="3">Q91*H91</f>
        <v>0</v>
      </c>
      <c r="S91" s="137">
        <v>0</v>
      </c>
      <c r="T91" s="137">
        <f t="shared" ref="T91:T98" si="4">S91*H91</f>
        <v>0</v>
      </c>
      <c r="U91" s="322" t="s">
        <v>19</v>
      </c>
      <c r="V91" s="1" t="str">
        <f t="shared" si="0"/>
        <v/>
      </c>
      <c r="AR91" s="139" t="s">
        <v>159</v>
      </c>
      <c r="AT91" s="139" t="s">
        <v>154</v>
      </c>
      <c r="AU91" s="139" t="s">
        <v>82</v>
      </c>
      <c r="AY91" s="17" t="s">
        <v>151</v>
      </c>
      <c r="BE91" s="140">
        <f t="shared" ref="BE91:BE98" si="5">IF(N91="základní",J91,0)</f>
        <v>0</v>
      </c>
      <c r="BF91" s="140">
        <f t="shared" ref="BF91:BF98" si="6">IF(N91="snížená",J91,0)</f>
        <v>0</v>
      </c>
      <c r="BG91" s="140">
        <f t="shared" ref="BG91:BG98" si="7">IF(N91="zákl. přenesená",J91,0)</f>
        <v>0</v>
      </c>
      <c r="BH91" s="140">
        <f t="shared" ref="BH91:BH98" si="8">IF(N91="sníž. přenesená",J91,0)</f>
        <v>0</v>
      </c>
      <c r="BI91" s="140">
        <f t="shared" ref="BI91:BI98" si="9">IF(N91="nulová",J91,0)</f>
        <v>0</v>
      </c>
      <c r="BJ91" s="17" t="s">
        <v>88</v>
      </c>
      <c r="BK91" s="140">
        <f t="shared" ref="BK91:BK98" si="10">ROUND(I91*H91,2)</f>
        <v>0</v>
      </c>
      <c r="BL91" s="17" t="s">
        <v>159</v>
      </c>
      <c r="BM91" s="139" t="s">
        <v>88</v>
      </c>
    </row>
    <row r="92" spans="2:65" s="1" customFormat="1" ht="16.5" customHeight="1" x14ac:dyDescent="0.2">
      <c r="B92" s="32"/>
      <c r="C92" s="128" t="s">
        <v>88</v>
      </c>
      <c r="D92" s="128" t="s">
        <v>154</v>
      </c>
      <c r="E92" s="129" t="s">
        <v>968</v>
      </c>
      <c r="F92" s="130" t="s">
        <v>969</v>
      </c>
      <c r="G92" s="131" t="s">
        <v>970</v>
      </c>
      <c r="H92" s="132">
        <v>7</v>
      </c>
      <c r="I92" s="133"/>
      <c r="J92" s="134">
        <f t="shared" si="1"/>
        <v>0</v>
      </c>
      <c r="K92" s="130" t="s">
        <v>19</v>
      </c>
      <c r="L92" s="32"/>
      <c r="M92" s="135" t="s">
        <v>19</v>
      </c>
      <c r="N92" s="136" t="s">
        <v>47</v>
      </c>
      <c r="P92" s="137">
        <f t="shared" si="2"/>
        <v>0</v>
      </c>
      <c r="Q92" s="137">
        <v>0</v>
      </c>
      <c r="R92" s="137">
        <f t="shared" si="3"/>
        <v>0</v>
      </c>
      <c r="S92" s="137">
        <v>0</v>
      </c>
      <c r="T92" s="137">
        <f t="shared" si="4"/>
        <v>0</v>
      </c>
      <c r="U92" s="322" t="s">
        <v>19</v>
      </c>
      <c r="V92" s="1" t="str">
        <f t="shared" si="0"/>
        <v/>
      </c>
      <c r="AR92" s="139" t="s">
        <v>159</v>
      </c>
      <c r="AT92" s="139" t="s">
        <v>154</v>
      </c>
      <c r="AU92" s="139" t="s">
        <v>82</v>
      </c>
      <c r="AY92" s="17" t="s">
        <v>151</v>
      </c>
      <c r="BE92" s="140">
        <f t="shared" si="5"/>
        <v>0</v>
      </c>
      <c r="BF92" s="140">
        <f t="shared" si="6"/>
        <v>0</v>
      </c>
      <c r="BG92" s="140">
        <f t="shared" si="7"/>
        <v>0</v>
      </c>
      <c r="BH92" s="140">
        <f t="shared" si="8"/>
        <v>0</v>
      </c>
      <c r="BI92" s="140">
        <f t="shared" si="9"/>
        <v>0</v>
      </c>
      <c r="BJ92" s="17" t="s">
        <v>88</v>
      </c>
      <c r="BK92" s="140">
        <f t="shared" si="10"/>
        <v>0</v>
      </c>
      <c r="BL92" s="17" t="s">
        <v>159</v>
      </c>
      <c r="BM92" s="139" t="s">
        <v>159</v>
      </c>
    </row>
    <row r="93" spans="2:65" s="1" customFormat="1" ht="16.5" customHeight="1" x14ac:dyDescent="0.2">
      <c r="B93" s="32"/>
      <c r="C93" s="128" t="s">
        <v>152</v>
      </c>
      <c r="D93" s="128" t="s">
        <v>154</v>
      </c>
      <c r="E93" s="129" t="s">
        <v>971</v>
      </c>
      <c r="F93" s="130" t="s">
        <v>972</v>
      </c>
      <c r="G93" s="131" t="s">
        <v>967</v>
      </c>
      <c r="H93" s="132">
        <v>14</v>
      </c>
      <c r="I93" s="133"/>
      <c r="J93" s="134">
        <f t="shared" si="1"/>
        <v>0</v>
      </c>
      <c r="K93" s="130" t="s">
        <v>19</v>
      </c>
      <c r="L93" s="32"/>
      <c r="M93" s="135" t="s">
        <v>19</v>
      </c>
      <c r="N93" s="136" t="s">
        <v>47</v>
      </c>
      <c r="P93" s="137">
        <f t="shared" si="2"/>
        <v>0</v>
      </c>
      <c r="Q93" s="137">
        <v>0</v>
      </c>
      <c r="R93" s="137">
        <f t="shared" si="3"/>
        <v>0</v>
      </c>
      <c r="S93" s="137">
        <v>0</v>
      </c>
      <c r="T93" s="137">
        <f t="shared" si="4"/>
        <v>0</v>
      </c>
      <c r="U93" s="322" t="s">
        <v>19</v>
      </c>
      <c r="V93" s="1" t="str">
        <f t="shared" si="0"/>
        <v/>
      </c>
      <c r="AR93" s="139" t="s">
        <v>159</v>
      </c>
      <c r="AT93" s="139" t="s">
        <v>154</v>
      </c>
      <c r="AU93" s="139" t="s">
        <v>82</v>
      </c>
      <c r="AY93" s="17" t="s">
        <v>151</v>
      </c>
      <c r="BE93" s="140">
        <f t="shared" si="5"/>
        <v>0</v>
      </c>
      <c r="BF93" s="140">
        <f t="shared" si="6"/>
        <v>0</v>
      </c>
      <c r="BG93" s="140">
        <f t="shared" si="7"/>
        <v>0</v>
      </c>
      <c r="BH93" s="140">
        <f t="shared" si="8"/>
        <v>0</v>
      </c>
      <c r="BI93" s="140">
        <f t="shared" si="9"/>
        <v>0</v>
      </c>
      <c r="BJ93" s="17" t="s">
        <v>88</v>
      </c>
      <c r="BK93" s="140">
        <f t="shared" si="10"/>
        <v>0</v>
      </c>
      <c r="BL93" s="17" t="s">
        <v>159</v>
      </c>
      <c r="BM93" s="139" t="s">
        <v>192</v>
      </c>
    </row>
    <row r="94" spans="2:65" s="1" customFormat="1" ht="16.5" customHeight="1" x14ac:dyDescent="0.2">
      <c r="B94" s="32"/>
      <c r="C94" s="128" t="s">
        <v>159</v>
      </c>
      <c r="D94" s="128" t="s">
        <v>154</v>
      </c>
      <c r="E94" s="129" t="s">
        <v>973</v>
      </c>
      <c r="F94" s="130" t="s">
        <v>974</v>
      </c>
      <c r="G94" s="131" t="s">
        <v>970</v>
      </c>
      <c r="H94" s="132">
        <v>2.5</v>
      </c>
      <c r="I94" s="133"/>
      <c r="J94" s="134">
        <f t="shared" si="1"/>
        <v>0</v>
      </c>
      <c r="K94" s="130" t="s">
        <v>19</v>
      </c>
      <c r="L94" s="32"/>
      <c r="M94" s="135" t="s">
        <v>19</v>
      </c>
      <c r="N94" s="136" t="s">
        <v>47</v>
      </c>
      <c r="P94" s="137">
        <f t="shared" si="2"/>
        <v>0</v>
      </c>
      <c r="Q94" s="137">
        <v>0</v>
      </c>
      <c r="R94" s="137">
        <f t="shared" si="3"/>
        <v>0</v>
      </c>
      <c r="S94" s="137">
        <v>0</v>
      </c>
      <c r="T94" s="137">
        <f t="shared" si="4"/>
        <v>0</v>
      </c>
      <c r="U94" s="322" t="s">
        <v>175</v>
      </c>
      <c r="V94" s="1">
        <f t="shared" si="0"/>
        <v>0</v>
      </c>
      <c r="AR94" s="139" t="s">
        <v>159</v>
      </c>
      <c r="AT94" s="139" t="s">
        <v>154</v>
      </c>
      <c r="AU94" s="139" t="s">
        <v>82</v>
      </c>
      <c r="AY94" s="17" t="s">
        <v>151</v>
      </c>
      <c r="BE94" s="140">
        <f t="shared" si="5"/>
        <v>0</v>
      </c>
      <c r="BF94" s="140">
        <f t="shared" si="6"/>
        <v>0</v>
      </c>
      <c r="BG94" s="140">
        <f t="shared" si="7"/>
        <v>0</v>
      </c>
      <c r="BH94" s="140">
        <f t="shared" si="8"/>
        <v>0</v>
      </c>
      <c r="BI94" s="140">
        <f t="shared" si="9"/>
        <v>0</v>
      </c>
      <c r="BJ94" s="17" t="s">
        <v>88</v>
      </c>
      <c r="BK94" s="140">
        <f t="shared" si="10"/>
        <v>0</v>
      </c>
      <c r="BL94" s="17" t="s">
        <v>159</v>
      </c>
      <c r="BM94" s="139" t="s">
        <v>205</v>
      </c>
    </row>
    <row r="95" spans="2:65" s="1" customFormat="1" ht="16.5" customHeight="1" x14ac:dyDescent="0.2">
      <c r="B95" s="32"/>
      <c r="C95" s="128" t="s">
        <v>185</v>
      </c>
      <c r="D95" s="128" t="s">
        <v>154</v>
      </c>
      <c r="E95" s="129" t="s">
        <v>975</v>
      </c>
      <c r="F95" s="130" t="s">
        <v>976</v>
      </c>
      <c r="G95" s="131" t="s">
        <v>967</v>
      </c>
      <c r="H95" s="132">
        <v>5</v>
      </c>
      <c r="I95" s="133"/>
      <c r="J95" s="134">
        <f t="shared" si="1"/>
        <v>0</v>
      </c>
      <c r="K95" s="130" t="s">
        <v>19</v>
      </c>
      <c r="L95" s="32"/>
      <c r="M95" s="135" t="s">
        <v>19</v>
      </c>
      <c r="N95" s="136" t="s">
        <v>47</v>
      </c>
      <c r="P95" s="137">
        <f t="shared" si="2"/>
        <v>0</v>
      </c>
      <c r="Q95" s="137">
        <v>0</v>
      </c>
      <c r="R95" s="137">
        <f t="shared" si="3"/>
        <v>0</v>
      </c>
      <c r="S95" s="137">
        <v>0</v>
      </c>
      <c r="T95" s="137">
        <f t="shared" si="4"/>
        <v>0</v>
      </c>
      <c r="U95" s="322" t="s">
        <v>175</v>
      </c>
      <c r="V95" s="1">
        <f t="shared" si="0"/>
        <v>0</v>
      </c>
      <c r="AR95" s="139" t="s">
        <v>159</v>
      </c>
      <c r="AT95" s="139" t="s">
        <v>154</v>
      </c>
      <c r="AU95" s="139" t="s">
        <v>82</v>
      </c>
      <c r="AY95" s="17" t="s">
        <v>151</v>
      </c>
      <c r="BE95" s="140">
        <f t="shared" si="5"/>
        <v>0</v>
      </c>
      <c r="BF95" s="140">
        <f t="shared" si="6"/>
        <v>0</v>
      </c>
      <c r="BG95" s="140">
        <f t="shared" si="7"/>
        <v>0</v>
      </c>
      <c r="BH95" s="140">
        <f t="shared" si="8"/>
        <v>0</v>
      </c>
      <c r="BI95" s="140">
        <f t="shared" si="9"/>
        <v>0</v>
      </c>
      <c r="BJ95" s="17" t="s">
        <v>88</v>
      </c>
      <c r="BK95" s="140">
        <f t="shared" si="10"/>
        <v>0</v>
      </c>
      <c r="BL95" s="17" t="s">
        <v>159</v>
      </c>
      <c r="BM95" s="139" t="s">
        <v>216</v>
      </c>
    </row>
    <row r="96" spans="2:65" s="1" customFormat="1" ht="16.5" customHeight="1" x14ac:dyDescent="0.2">
      <c r="B96" s="32"/>
      <c r="C96" s="128" t="s">
        <v>192</v>
      </c>
      <c r="D96" s="128" t="s">
        <v>154</v>
      </c>
      <c r="E96" s="129" t="s">
        <v>977</v>
      </c>
      <c r="F96" s="130" t="s">
        <v>978</v>
      </c>
      <c r="G96" s="131" t="s">
        <v>967</v>
      </c>
      <c r="H96" s="132">
        <v>3</v>
      </c>
      <c r="I96" s="133"/>
      <c r="J96" s="134">
        <f t="shared" si="1"/>
        <v>0</v>
      </c>
      <c r="K96" s="130" t="s">
        <v>19</v>
      </c>
      <c r="L96" s="32"/>
      <c r="M96" s="135" t="s">
        <v>19</v>
      </c>
      <c r="N96" s="136" t="s">
        <v>47</v>
      </c>
      <c r="P96" s="137">
        <f t="shared" si="2"/>
        <v>0</v>
      </c>
      <c r="Q96" s="137">
        <v>0</v>
      </c>
      <c r="R96" s="137">
        <f t="shared" si="3"/>
        <v>0</v>
      </c>
      <c r="S96" s="137">
        <v>0</v>
      </c>
      <c r="T96" s="137">
        <f t="shared" si="4"/>
        <v>0</v>
      </c>
      <c r="U96" s="322" t="s">
        <v>19</v>
      </c>
      <c r="V96" s="1" t="str">
        <f t="shared" si="0"/>
        <v/>
      </c>
      <c r="AR96" s="139" t="s">
        <v>159</v>
      </c>
      <c r="AT96" s="139" t="s">
        <v>154</v>
      </c>
      <c r="AU96" s="139" t="s">
        <v>82</v>
      </c>
      <c r="AY96" s="17" t="s">
        <v>151</v>
      </c>
      <c r="BE96" s="140">
        <f t="shared" si="5"/>
        <v>0</v>
      </c>
      <c r="BF96" s="140">
        <f t="shared" si="6"/>
        <v>0</v>
      </c>
      <c r="BG96" s="140">
        <f t="shared" si="7"/>
        <v>0</v>
      </c>
      <c r="BH96" s="140">
        <f t="shared" si="8"/>
        <v>0</v>
      </c>
      <c r="BI96" s="140">
        <f t="shared" si="9"/>
        <v>0</v>
      </c>
      <c r="BJ96" s="17" t="s">
        <v>88</v>
      </c>
      <c r="BK96" s="140">
        <f t="shared" si="10"/>
        <v>0</v>
      </c>
      <c r="BL96" s="17" t="s">
        <v>159</v>
      </c>
      <c r="BM96" s="139" t="s">
        <v>8</v>
      </c>
    </row>
    <row r="97" spans="2:65" s="1" customFormat="1" ht="16.5" customHeight="1" x14ac:dyDescent="0.2">
      <c r="B97" s="32"/>
      <c r="C97" s="128" t="s">
        <v>198</v>
      </c>
      <c r="D97" s="128" t="s">
        <v>154</v>
      </c>
      <c r="E97" s="129" t="s">
        <v>979</v>
      </c>
      <c r="F97" s="130" t="s">
        <v>980</v>
      </c>
      <c r="G97" s="131" t="s">
        <v>967</v>
      </c>
      <c r="H97" s="132">
        <v>1</v>
      </c>
      <c r="I97" s="133"/>
      <c r="J97" s="134">
        <f t="shared" si="1"/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si="2"/>
        <v>0</v>
      </c>
      <c r="Q97" s="137">
        <v>0</v>
      </c>
      <c r="R97" s="137">
        <f t="shared" si="3"/>
        <v>0</v>
      </c>
      <c r="S97" s="137">
        <v>0</v>
      </c>
      <c r="T97" s="137">
        <f t="shared" si="4"/>
        <v>0</v>
      </c>
      <c r="U97" s="322" t="s">
        <v>175</v>
      </c>
      <c r="V97" s="1">
        <f t="shared" si="0"/>
        <v>0</v>
      </c>
      <c r="AR97" s="139" t="s">
        <v>159</v>
      </c>
      <c r="AT97" s="139" t="s">
        <v>154</v>
      </c>
      <c r="AU97" s="139" t="s">
        <v>82</v>
      </c>
      <c r="AY97" s="17" t="s">
        <v>151</v>
      </c>
      <c r="BE97" s="140">
        <f t="shared" si="5"/>
        <v>0</v>
      </c>
      <c r="BF97" s="140">
        <f t="shared" si="6"/>
        <v>0</v>
      </c>
      <c r="BG97" s="140">
        <f t="shared" si="7"/>
        <v>0</v>
      </c>
      <c r="BH97" s="140">
        <f t="shared" si="8"/>
        <v>0</v>
      </c>
      <c r="BI97" s="140">
        <f t="shared" si="9"/>
        <v>0</v>
      </c>
      <c r="BJ97" s="17" t="s">
        <v>88</v>
      </c>
      <c r="BK97" s="140">
        <f t="shared" si="10"/>
        <v>0</v>
      </c>
      <c r="BL97" s="17" t="s">
        <v>159</v>
      </c>
      <c r="BM97" s="139" t="s">
        <v>245</v>
      </c>
    </row>
    <row r="98" spans="2:65" s="1" customFormat="1" ht="21.75" customHeight="1" x14ac:dyDescent="0.2">
      <c r="B98" s="32"/>
      <c r="C98" s="128" t="s">
        <v>205</v>
      </c>
      <c r="D98" s="128" t="s">
        <v>154</v>
      </c>
      <c r="E98" s="129" t="s">
        <v>981</v>
      </c>
      <c r="F98" s="130" t="s">
        <v>982</v>
      </c>
      <c r="G98" s="131" t="s">
        <v>967</v>
      </c>
      <c r="H98" s="132">
        <v>2</v>
      </c>
      <c r="I98" s="133"/>
      <c r="J98" s="134">
        <f t="shared" si="1"/>
        <v>0</v>
      </c>
      <c r="K98" s="130" t="s">
        <v>19</v>
      </c>
      <c r="L98" s="32"/>
      <c r="M98" s="135" t="s">
        <v>19</v>
      </c>
      <c r="N98" s="136" t="s">
        <v>47</v>
      </c>
      <c r="P98" s="137">
        <f t="shared" si="2"/>
        <v>0</v>
      </c>
      <c r="Q98" s="137">
        <v>0</v>
      </c>
      <c r="R98" s="137">
        <f t="shared" si="3"/>
        <v>0</v>
      </c>
      <c r="S98" s="137">
        <v>0</v>
      </c>
      <c r="T98" s="137">
        <f t="shared" si="4"/>
        <v>0</v>
      </c>
      <c r="U98" s="322" t="s">
        <v>175</v>
      </c>
      <c r="V98" s="1">
        <f t="shared" si="0"/>
        <v>0</v>
      </c>
      <c r="AR98" s="139" t="s">
        <v>159</v>
      </c>
      <c r="AT98" s="139" t="s">
        <v>154</v>
      </c>
      <c r="AU98" s="139" t="s">
        <v>82</v>
      </c>
      <c r="AY98" s="17" t="s">
        <v>151</v>
      </c>
      <c r="BE98" s="140">
        <f t="shared" si="5"/>
        <v>0</v>
      </c>
      <c r="BF98" s="140">
        <f t="shared" si="6"/>
        <v>0</v>
      </c>
      <c r="BG98" s="140">
        <f t="shared" si="7"/>
        <v>0</v>
      </c>
      <c r="BH98" s="140">
        <f t="shared" si="8"/>
        <v>0</v>
      </c>
      <c r="BI98" s="140">
        <f t="shared" si="9"/>
        <v>0</v>
      </c>
      <c r="BJ98" s="17" t="s">
        <v>88</v>
      </c>
      <c r="BK98" s="140">
        <f t="shared" si="10"/>
        <v>0</v>
      </c>
      <c r="BL98" s="17" t="s">
        <v>159</v>
      </c>
      <c r="BM98" s="139" t="s">
        <v>230</v>
      </c>
    </row>
    <row r="99" spans="2:65" s="11" customFormat="1" ht="25.9" customHeight="1" x14ac:dyDescent="0.2">
      <c r="B99" s="116"/>
      <c r="D99" s="117" t="s">
        <v>74</v>
      </c>
      <c r="E99" s="118" t="s">
        <v>983</v>
      </c>
      <c r="F99" s="118" t="s">
        <v>984</v>
      </c>
      <c r="I99" s="119"/>
      <c r="J99" s="120">
        <f>BK99</f>
        <v>0</v>
      </c>
      <c r="L99" s="116"/>
      <c r="M99" s="121"/>
      <c r="P99" s="122">
        <f>SUM(P100:P106)</f>
        <v>0</v>
      </c>
      <c r="R99" s="122">
        <f>SUM(R100:R106)</f>
        <v>0</v>
      </c>
      <c r="T99" s="122">
        <f>SUM(T100:T106)</f>
        <v>0</v>
      </c>
      <c r="U99" s="321"/>
      <c r="V99" s="1" t="str">
        <f t="shared" si="0"/>
        <v/>
      </c>
      <c r="AR99" s="117" t="s">
        <v>82</v>
      </c>
      <c r="AT99" s="124" t="s">
        <v>74</v>
      </c>
      <c r="AU99" s="124" t="s">
        <v>75</v>
      </c>
      <c r="AY99" s="117" t="s">
        <v>151</v>
      </c>
      <c r="BK99" s="125">
        <f>SUM(BK100:BK106)</f>
        <v>0</v>
      </c>
    </row>
    <row r="100" spans="2:65" s="1" customFormat="1" ht="16.5" customHeight="1" x14ac:dyDescent="0.2">
      <c r="B100" s="32"/>
      <c r="C100" s="128" t="s">
        <v>211</v>
      </c>
      <c r="D100" s="128" t="s">
        <v>154</v>
      </c>
      <c r="E100" s="129" t="s">
        <v>985</v>
      </c>
      <c r="F100" s="130" t="s">
        <v>986</v>
      </c>
      <c r="G100" s="131" t="s">
        <v>970</v>
      </c>
      <c r="H100" s="132">
        <v>11</v>
      </c>
      <c r="I100" s="133"/>
      <c r="J100" s="134">
        <f t="shared" ref="J100:J106" si="11">ROUND(I100*H100,2)</f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ref="P100:P106" si="12">O100*H100</f>
        <v>0</v>
      </c>
      <c r="Q100" s="137">
        <v>0</v>
      </c>
      <c r="R100" s="137">
        <f t="shared" ref="R100:R106" si="13">Q100*H100</f>
        <v>0</v>
      </c>
      <c r="S100" s="137">
        <v>0</v>
      </c>
      <c r="T100" s="137">
        <f t="shared" ref="T100:T106" si="14">S100*H100</f>
        <v>0</v>
      </c>
      <c r="U100" s="322" t="s">
        <v>19</v>
      </c>
      <c r="V100" s="1" t="str">
        <f t="shared" si="0"/>
        <v/>
      </c>
      <c r="AR100" s="139" t="s">
        <v>159</v>
      </c>
      <c r="AT100" s="139" t="s">
        <v>154</v>
      </c>
      <c r="AU100" s="139" t="s">
        <v>82</v>
      </c>
      <c r="AY100" s="17" t="s">
        <v>151</v>
      </c>
      <c r="BE100" s="140">
        <f t="shared" ref="BE100:BE106" si="15">IF(N100="základní",J100,0)</f>
        <v>0</v>
      </c>
      <c r="BF100" s="140">
        <f t="shared" ref="BF100:BF106" si="16">IF(N100="snížená",J100,0)</f>
        <v>0</v>
      </c>
      <c r="BG100" s="140">
        <f t="shared" ref="BG100:BG106" si="17">IF(N100="zákl. přenesená",J100,0)</f>
        <v>0</v>
      </c>
      <c r="BH100" s="140">
        <f t="shared" ref="BH100:BH106" si="18">IF(N100="sníž. přenesená",J100,0)</f>
        <v>0</v>
      </c>
      <c r="BI100" s="140">
        <f t="shared" ref="BI100:BI106" si="19">IF(N100="nulová",J100,0)</f>
        <v>0</v>
      </c>
      <c r="BJ100" s="17" t="s">
        <v>88</v>
      </c>
      <c r="BK100" s="140">
        <f t="shared" ref="BK100:BK106" si="20">ROUND(I100*H100,2)</f>
        <v>0</v>
      </c>
      <c r="BL100" s="17" t="s">
        <v>159</v>
      </c>
      <c r="BM100" s="139" t="s">
        <v>274</v>
      </c>
    </row>
    <row r="101" spans="2:65" s="1" customFormat="1" ht="16.5" customHeight="1" x14ac:dyDescent="0.2">
      <c r="B101" s="32"/>
      <c r="C101" s="128" t="s">
        <v>216</v>
      </c>
      <c r="D101" s="128" t="s">
        <v>154</v>
      </c>
      <c r="E101" s="129" t="s">
        <v>987</v>
      </c>
      <c r="F101" s="130" t="s">
        <v>988</v>
      </c>
      <c r="G101" s="131" t="s">
        <v>970</v>
      </c>
      <c r="H101" s="132">
        <v>11</v>
      </c>
      <c r="I101" s="133"/>
      <c r="J101" s="134">
        <f t="shared" si="11"/>
        <v>0</v>
      </c>
      <c r="K101" s="130" t="s">
        <v>19</v>
      </c>
      <c r="L101" s="32"/>
      <c r="M101" s="135" t="s">
        <v>19</v>
      </c>
      <c r="N101" s="136" t="s">
        <v>47</v>
      </c>
      <c r="P101" s="137">
        <f t="shared" si="12"/>
        <v>0</v>
      </c>
      <c r="Q101" s="137">
        <v>0</v>
      </c>
      <c r="R101" s="137">
        <f t="shared" si="13"/>
        <v>0</v>
      </c>
      <c r="S101" s="137">
        <v>0</v>
      </c>
      <c r="T101" s="137">
        <f t="shared" si="14"/>
        <v>0</v>
      </c>
      <c r="U101" s="322" t="s">
        <v>19</v>
      </c>
      <c r="V101" s="1" t="str">
        <f t="shared" si="0"/>
        <v/>
      </c>
      <c r="AR101" s="139" t="s">
        <v>159</v>
      </c>
      <c r="AT101" s="139" t="s">
        <v>154</v>
      </c>
      <c r="AU101" s="139" t="s">
        <v>82</v>
      </c>
      <c r="AY101" s="17" t="s">
        <v>151</v>
      </c>
      <c r="BE101" s="140">
        <f t="shared" si="15"/>
        <v>0</v>
      </c>
      <c r="BF101" s="140">
        <f t="shared" si="16"/>
        <v>0</v>
      </c>
      <c r="BG101" s="140">
        <f t="shared" si="17"/>
        <v>0</v>
      </c>
      <c r="BH101" s="140">
        <f t="shared" si="18"/>
        <v>0</v>
      </c>
      <c r="BI101" s="140">
        <f t="shared" si="19"/>
        <v>0</v>
      </c>
      <c r="BJ101" s="17" t="s">
        <v>88</v>
      </c>
      <c r="BK101" s="140">
        <f t="shared" si="20"/>
        <v>0</v>
      </c>
      <c r="BL101" s="17" t="s">
        <v>159</v>
      </c>
      <c r="BM101" s="139" t="s">
        <v>292</v>
      </c>
    </row>
    <row r="102" spans="2:65" s="1" customFormat="1" ht="16.5" customHeight="1" x14ac:dyDescent="0.2">
      <c r="B102" s="32"/>
      <c r="C102" s="128" t="s">
        <v>223</v>
      </c>
      <c r="D102" s="128" t="s">
        <v>154</v>
      </c>
      <c r="E102" s="129" t="s">
        <v>989</v>
      </c>
      <c r="F102" s="130" t="s">
        <v>990</v>
      </c>
      <c r="G102" s="131" t="s">
        <v>967</v>
      </c>
      <c r="H102" s="132">
        <v>44</v>
      </c>
      <c r="I102" s="133"/>
      <c r="J102" s="134">
        <f t="shared" si="11"/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 t="shared" si="12"/>
        <v>0</v>
      </c>
      <c r="Q102" s="137">
        <v>0</v>
      </c>
      <c r="R102" s="137">
        <f t="shared" si="13"/>
        <v>0</v>
      </c>
      <c r="S102" s="137">
        <v>0</v>
      </c>
      <c r="T102" s="137">
        <f t="shared" si="14"/>
        <v>0</v>
      </c>
      <c r="U102" s="322" t="s">
        <v>19</v>
      </c>
      <c r="V102" s="1" t="str">
        <f t="shared" si="0"/>
        <v/>
      </c>
      <c r="AR102" s="139" t="s">
        <v>159</v>
      </c>
      <c r="AT102" s="139" t="s">
        <v>154</v>
      </c>
      <c r="AU102" s="139" t="s">
        <v>82</v>
      </c>
      <c r="AY102" s="17" t="s">
        <v>151</v>
      </c>
      <c r="BE102" s="140">
        <f t="shared" si="15"/>
        <v>0</v>
      </c>
      <c r="BF102" s="140">
        <f t="shared" si="16"/>
        <v>0</v>
      </c>
      <c r="BG102" s="140">
        <f t="shared" si="17"/>
        <v>0</v>
      </c>
      <c r="BH102" s="140">
        <f t="shared" si="18"/>
        <v>0</v>
      </c>
      <c r="BI102" s="140">
        <f t="shared" si="19"/>
        <v>0</v>
      </c>
      <c r="BJ102" s="17" t="s">
        <v>88</v>
      </c>
      <c r="BK102" s="140">
        <f t="shared" si="20"/>
        <v>0</v>
      </c>
      <c r="BL102" s="17" t="s">
        <v>159</v>
      </c>
      <c r="BM102" s="139" t="s">
        <v>308</v>
      </c>
    </row>
    <row r="103" spans="2:65" s="1" customFormat="1" ht="33" customHeight="1" x14ac:dyDescent="0.2">
      <c r="B103" s="32"/>
      <c r="C103" s="128" t="s">
        <v>8</v>
      </c>
      <c r="D103" s="128" t="s">
        <v>154</v>
      </c>
      <c r="E103" s="129" t="s">
        <v>991</v>
      </c>
      <c r="F103" s="130" t="s">
        <v>992</v>
      </c>
      <c r="G103" s="131" t="s">
        <v>970</v>
      </c>
      <c r="H103" s="132">
        <v>9</v>
      </c>
      <c r="I103" s="133"/>
      <c r="J103" s="134">
        <f t="shared" si="11"/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 t="shared" si="12"/>
        <v>0</v>
      </c>
      <c r="Q103" s="137">
        <v>0</v>
      </c>
      <c r="R103" s="137">
        <f t="shared" si="13"/>
        <v>0</v>
      </c>
      <c r="S103" s="137">
        <v>0</v>
      </c>
      <c r="T103" s="137">
        <f t="shared" si="14"/>
        <v>0</v>
      </c>
      <c r="U103" s="322" t="s">
        <v>19</v>
      </c>
      <c r="V103" s="1" t="str">
        <f t="shared" si="0"/>
        <v/>
      </c>
      <c r="AR103" s="139" t="s">
        <v>159</v>
      </c>
      <c r="AT103" s="139" t="s">
        <v>154</v>
      </c>
      <c r="AU103" s="139" t="s">
        <v>82</v>
      </c>
      <c r="AY103" s="17" t="s">
        <v>151</v>
      </c>
      <c r="BE103" s="140">
        <f t="shared" si="15"/>
        <v>0</v>
      </c>
      <c r="BF103" s="140">
        <f t="shared" si="16"/>
        <v>0</v>
      </c>
      <c r="BG103" s="140">
        <f t="shared" si="17"/>
        <v>0</v>
      </c>
      <c r="BH103" s="140">
        <f t="shared" si="18"/>
        <v>0</v>
      </c>
      <c r="BI103" s="140">
        <f t="shared" si="19"/>
        <v>0</v>
      </c>
      <c r="BJ103" s="17" t="s">
        <v>88</v>
      </c>
      <c r="BK103" s="140">
        <f t="shared" si="20"/>
        <v>0</v>
      </c>
      <c r="BL103" s="17" t="s">
        <v>159</v>
      </c>
      <c r="BM103" s="139" t="s">
        <v>321</v>
      </c>
    </row>
    <row r="104" spans="2:65" s="1" customFormat="1" ht="16.5" customHeight="1" x14ac:dyDescent="0.2">
      <c r="B104" s="32"/>
      <c r="C104" s="128" t="s">
        <v>240</v>
      </c>
      <c r="D104" s="128" t="s">
        <v>154</v>
      </c>
      <c r="E104" s="129" t="s">
        <v>993</v>
      </c>
      <c r="F104" s="130" t="s">
        <v>994</v>
      </c>
      <c r="G104" s="131" t="s">
        <v>967</v>
      </c>
      <c r="H104" s="132">
        <v>7</v>
      </c>
      <c r="I104" s="133"/>
      <c r="J104" s="134">
        <f t="shared" si="11"/>
        <v>0</v>
      </c>
      <c r="K104" s="130" t="s">
        <v>19</v>
      </c>
      <c r="L104" s="32"/>
      <c r="M104" s="135" t="s">
        <v>19</v>
      </c>
      <c r="N104" s="136" t="s">
        <v>47</v>
      </c>
      <c r="P104" s="137">
        <f t="shared" si="12"/>
        <v>0</v>
      </c>
      <c r="Q104" s="137">
        <v>0</v>
      </c>
      <c r="R104" s="137">
        <f t="shared" si="13"/>
        <v>0</v>
      </c>
      <c r="S104" s="137">
        <v>0</v>
      </c>
      <c r="T104" s="137">
        <f t="shared" si="14"/>
        <v>0</v>
      </c>
      <c r="U104" s="322" t="s">
        <v>19</v>
      </c>
      <c r="V104" s="1" t="str">
        <f t="shared" si="0"/>
        <v/>
      </c>
      <c r="AR104" s="139" t="s">
        <v>159</v>
      </c>
      <c r="AT104" s="139" t="s">
        <v>154</v>
      </c>
      <c r="AU104" s="139" t="s">
        <v>82</v>
      </c>
      <c r="AY104" s="17" t="s">
        <v>151</v>
      </c>
      <c r="BE104" s="140">
        <f t="shared" si="15"/>
        <v>0</v>
      </c>
      <c r="BF104" s="140">
        <f t="shared" si="16"/>
        <v>0</v>
      </c>
      <c r="BG104" s="140">
        <f t="shared" si="17"/>
        <v>0</v>
      </c>
      <c r="BH104" s="140">
        <f t="shared" si="18"/>
        <v>0</v>
      </c>
      <c r="BI104" s="140">
        <f t="shared" si="19"/>
        <v>0</v>
      </c>
      <c r="BJ104" s="17" t="s">
        <v>88</v>
      </c>
      <c r="BK104" s="140">
        <f t="shared" si="20"/>
        <v>0</v>
      </c>
      <c r="BL104" s="17" t="s">
        <v>159</v>
      </c>
      <c r="BM104" s="139" t="s">
        <v>330</v>
      </c>
    </row>
    <row r="105" spans="2:65" s="1" customFormat="1" ht="16.5" customHeight="1" x14ac:dyDescent="0.2">
      <c r="B105" s="32"/>
      <c r="C105" s="128" t="s">
        <v>245</v>
      </c>
      <c r="D105" s="128" t="s">
        <v>154</v>
      </c>
      <c r="E105" s="129" t="s">
        <v>995</v>
      </c>
      <c r="F105" s="130" t="s">
        <v>996</v>
      </c>
      <c r="G105" s="131" t="s">
        <v>967</v>
      </c>
      <c r="H105" s="132">
        <v>1</v>
      </c>
      <c r="I105" s="133"/>
      <c r="J105" s="134">
        <f t="shared" si="11"/>
        <v>0</v>
      </c>
      <c r="K105" s="130" t="s">
        <v>19</v>
      </c>
      <c r="L105" s="32"/>
      <c r="M105" s="135" t="s">
        <v>19</v>
      </c>
      <c r="N105" s="136" t="s">
        <v>47</v>
      </c>
      <c r="P105" s="137">
        <f t="shared" si="12"/>
        <v>0</v>
      </c>
      <c r="Q105" s="137">
        <v>0</v>
      </c>
      <c r="R105" s="137">
        <f t="shared" si="13"/>
        <v>0</v>
      </c>
      <c r="S105" s="137">
        <v>0</v>
      </c>
      <c r="T105" s="137">
        <f t="shared" si="14"/>
        <v>0</v>
      </c>
      <c r="U105" s="322" t="s">
        <v>19</v>
      </c>
      <c r="V105" s="1" t="str">
        <f t="shared" si="0"/>
        <v/>
      </c>
      <c r="AR105" s="139" t="s">
        <v>159</v>
      </c>
      <c r="AT105" s="139" t="s">
        <v>154</v>
      </c>
      <c r="AU105" s="139" t="s">
        <v>82</v>
      </c>
      <c r="AY105" s="17" t="s">
        <v>151</v>
      </c>
      <c r="BE105" s="140">
        <f t="shared" si="15"/>
        <v>0</v>
      </c>
      <c r="BF105" s="140">
        <f t="shared" si="16"/>
        <v>0</v>
      </c>
      <c r="BG105" s="140">
        <f t="shared" si="17"/>
        <v>0</v>
      </c>
      <c r="BH105" s="140">
        <f t="shared" si="18"/>
        <v>0</v>
      </c>
      <c r="BI105" s="140">
        <f t="shared" si="19"/>
        <v>0</v>
      </c>
      <c r="BJ105" s="17" t="s">
        <v>88</v>
      </c>
      <c r="BK105" s="140">
        <f t="shared" si="20"/>
        <v>0</v>
      </c>
      <c r="BL105" s="17" t="s">
        <v>159</v>
      </c>
      <c r="BM105" s="139" t="s">
        <v>339</v>
      </c>
    </row>
    <row r="106" spans="2:65" s="1" customFormat="1" ht="16.5" customHeight="1" x14ac:dyDescent="0.2">
      <c r="B106" s="32"/>
      <c r="C106" s="128" t="s">
        <v>252</v>
      </c>
      <c r="D106" s="128" t="s">
        <v>154</v>
      </c>
      <c r="E106" s="129" t="s">
        <v>997</v>
      </c>
      <c r="F106" s="130" t="s">
        <v>998</v>
      </c>
      <c r="G106" s="131" t="s">
        <v>967</v>
      </c>
      <c r="H106" s="132">
        <v>4</v>
      </c>
      <c r="I106" s="133"/>
      <c r="J106" s="134">
        <f t="shared" si="11"/>
        <v>0</v>
      </c>
      <c r="K106" s="130" t="s">
        <v>19</v>
      </c>
      <c r="L106" s="32"/>
      <c r="M106" s="135" t="s">
        <v>19</v>
      </c>
      <c r="N106" s="136" t="s">
        <v>47</v>
      </c>
      <c r="P106" s="137">
        <f t="shared" si="12"/>
        <v>0</v>
      </c>
      <c r="Q106" s="137">
        <v>0</v>
      </c>
      <c r="R106" s="137">
        <f t="shared" si="13"/>
        <v>0</v>
      </c>
      <c r="S106" s="137">
        <v>0</v>
      </c>
      <c r="T106" s="137">
        <f t="shared" si="14"/>
        <v>0</v>
      </c>
      <c r="U106" s="322" t="s">
        <v>19</v>
      </c>
      <c r="V106" s="1" t="str">
        <f t="shared" si="0"/>
        <v/>
      </c>
      <c r="AR106" s="139" t="s">
        <v>159</v>
      </c>
      <c r="AT106" s="139" t="s">
        <v>154</v>
      </c>
      <c r="AU106" s="139" t="s">
        <v>82</v>
      </c>
      <c r="AY106" s="17" t="s">
        <v>151</v>
      </c>
      <c r="BE106" s="140">
        <f t="shared" si="15"/>
        <v>0</v>
      </c>
      <c r="BF106" s="140">
        <f t="shared" si="16"/>
        <v>0</v>
      </c>
      <c r="BG106" s="140">
        <f t="shared" si="17"/>
        <v>0</v>
      </c>
      <c r="BH106" s="140">
        <f t="shared" si="18"/>
        <v>0</v>
      </c>
      <c r="BI106" s="140">
        <f t="shared" si="19"/>
        <v>0</v>
      </c>
      <c r="BJ106" s="17" t="s">
        <v>88</v>
      </c>
      <c r="BK106" s="140">
        <f t="shared" si="20"/>
        <v>0</v>
      </c>
      <c r="BL106" s="17" t="s">
        <v>159</v>
      </c>
      <c r="BM106" s="139" t="s">
        <v>352</v>
      </c>
    </row>
    <row r="107" spans="2:65" s="11" customFormat="1" ht="25.9" customHeight="1" x14ac:dyDescent="0.2">
      <c r="B107" s="116"/>
      <c r="D107" s="117" t="s">
        <v>74</v>
      </c>
      <c r="E107" s="118" t="s">
        <v>999</v>
      </c>
      <c r="F107" s="118" t="s">
        <v>1000</v>
      </c>
      <c r="I107" s="119"/>
      <c r="J107" s="120">
        <f>BK107</f>
        <v>0</v>
      </c>
      <c r="L107" s="116"/>
      <c r="M107" s="121"/>
      <c r="P107" s="122">
        <f>SUM(P108:P120)</f>
        <v>0</v>
      </c>
      <c r="R107" s="122">
        <f>SUM(R108:R120)</f>
        <v>0</v>
      </c>
      <c r="T107" s="122">
        <f>SUM(T108:T120)</f>
        <v>0</v>
      </c>
      <c r="U107" s="321"/>
      <c r="V107" s="1" t="str">
        <f t="shared" si="0"/>
        <v/>
      </c>
      <c r="AR107" s="117" t="s">
        <v>82</v>
      </c>
      <c r="AT107" s="124" t="s">
        <v>74</v>
      </c>
      <c r="AU107" s="124" t="s">
        <v>75</v>
      </c>
      <c r="AY107" s="117" t="s">
        <v>151</v>
      </c>
      <c r="BK107" s="125">
        <f>SUM(BK108:BK120)</f>
        <v>0</v>
      </c>
    </row>
    <row r="108" spans="2:65" s="1" customFormat="1" ht="16.5" customHeight="1" x14ac:dyDescent="0.2">
      <c r="B108" s="32"/>
      <c r="C108" s="128" t="s">
        <v>230</v>
      </c>
      <c r="D108" s="128" t="s">
        <v>154</v>
      </c>
      <c r="E108" s="129" t="s">
        <v>1001</v>
      </c>
      <c r="F108" s="130" t="s">
        <v>1002</v>
      </c>
      <c r="G108" s="131" t="s">
        <v>967</v>
      </c>
      <c r="H108" s="132">
        <v>1</v>
      </c>
      <c r="I108" s="133"/>
      <c r="J108" s="134">
        <f t="shared" ref="J108:J120" si="21">ROUND(I108*H108,2)</f>
        <v>0</v>
      </c>
      <c r="K108" s="130" t="s">
        <v>19</v>
      </c>
      <c r="L108" s="32"/>
      <c r="M108" s="135" t="s">
        <v>19</v>
      </c>
      <c r="N108" s="136" t="s">
        <v>47</v>
      </c>
      <c r="P108" s="137">
        <f t="shared" ref="P108:P120" si="22">O108*H108</f>
        <v>0</v>
      </c>
      <c r="Q108" s="137">
        <v>0</v>
      </c>
      <c r="R108" s="137">
        <f t="shared" ref="R108:R120" si="23">Q108*H108</f>
        <v>0</v>
      </c>
      <c r="S108" s="137">
        <v>0</v>
      </c>
      <c r="T108" s="137">
        <f t="shared" ref="T108:T120" si="24">S108*H108</f>
        <v>0</v>
      </c>
      <c r="U108" s="322" t="s">
        <v>175</v>
      </c>
      <c r="V108" s="1">
        <f t="shared" si="0"/>
        <v>0</v>
      </c>
      <c r="AR108" s="139" t="s">
        <v>159</v>
      </c>
      <c r="AT108" s="139" t="s">
        <v>154</v>
      </c>
      <c r="AU108" s="139" t="s">
        <v>82</v>
      </c>
      <c r="AY108" s="17" t="s">
        <v>151</v>
      </c>
      <c r="BE108" s="140">
        <f t="shared" ref="BE108:BE120" si="25">IF(N108="základní",J108,0)</f>
        <v>0</v>
      </c>
      <c r="BF108" s="140">
        <f t="shared" ref="BF108:BF120" si="26">IF(N108="snížená",J108,0)</f>
        <v>0</v>
      </c>
      <c r="BG108" s="140">
        <f t="shared" ref="BG108:BG120" si="27">IF(N108="zákl. přenesená",J108,0)</f>
        <v>0</v>
      </c>
      <c r="BH108" s="140">
        <f t="shared" ref="BH108:BH120" si="28">IF(N108="sníž. přenesená",J108,0)</f>
        <v>0</v>
      </c>
      <c r="BI108" s="140">
        <f t="shared" ref="BI108:BI120" si="29">IF(N108="nulová",J108,0)</f>
        <v>0</v>
      </c>
      <c r="BJ108" s="17" t="s">
        <v>88</v>
      </c>
      <c r="BK108" s="140">
        <f t="shared" ref="BK108:BK120" si="30">ROUND(I108*H108,2)</f>
        <v>0</v>
      </c>
      <c r="BL108" s="17" t="s">
        <v>159</v>
      </c>
      <c r="BM108" s="139" t="s">
        <v>362</v>
      </c>
    </row>
    <row r="109" spans="2:65" s="1" customFormat="1" ht="24.2" customHeight="1" x14ac:dyDescent="0.2">
      <c r="B109" s="32"/>
      <c r="C109" s="128" t="s">
        <v>266</v>
      </c>
      <c r="D109" s="128" t="s">
        <v>154</v>
      </c>
      <c r="E109" s="129" t="s">
        <v>1003</v>
      </c>
      <c r="F109" s="130" t="s">
        <v>1004</v>
      </c>
      <c r="G109" s="131" t="s">
        <v>967</v>
      </c>
      <c r="H109" s="132">
        <v>1</v>
      </c>
      <c r="I109" s="133"/>
      <c r="J109" s="134">
        <f t="shared" si="21"/>
        <v>0</v>
      </c>
      <c r="K109" s="130" t="s">
        <v>19</v>
      </c>
      <c r="L109" s="32"/>
      <c r="M109" s="135" t="s">
        <v>19</v>
      </c>
      <c r="N109" s="136" t="s">
        <v>47</v>
      </c>
      <c r="P109" s="137">
        <f t="shared" si="22"/>
        <v>0</v>
      </c>
      <c r="Q109" s="137">
        <v>0</v>
      </c>
      <c r="R109" s="137">
        <f t="shared" si="23"/>
        <v>0</v>
      </c>
      <c r="S109" s="137">
        <v>0</v>
      </c>
      <c r="T109" s="137">
        <f t="shared" si="24"/>
        <v>0</v>
      </c>
      <c r="U109" s="322" t="s">
        <v>175</v>
      </c>
      <c r="V109" s="1">
        <f t="shared" si="0"/>
        <v>0</v>
      </c>
      <c r="AR109" s="139" t="s">
        <v>159</v>
      </c>
      <c r="AT109" s="139" t="s">
        <v>154</v>
      </c>
      <c r="AU109" s="139" t="s">
        <v>82</v>
      </c>
      <c r="AY109" s="17" t="s">
        <v>151</v>
      </c>
      <c r="BE109" s="140">
        <f t="shared" si="25"/>
        <v>0</v>
      </c>
      <c r="BF109" s="140">
        <f t="shared" si="26"/>
        <v>0</v>
      </c>
      <c r="BG109" s="140">
        <f t="shared" si="27"/>
        <v>0</v>
      </c>
      <c r="BH109" s="140">
        <f t="shared" si="28"/>
        <v>0</v>
      </c>
      <c r="BI109" s="140">
        <f t="shared" si="29"/>
        <v>0</v>
      </c>
      <c r="BJ109" s="17" t="s">
        <v>88</v>
      </c>
      <c r="BK109" s="140">
        <f t="shared" si="30"/>
        <v>0</v>
      </c>
      <c r="BL109" s="17" t="s">
        <v>159</v>
      </c>
      <c r="BM109" s="139" t="s">
        <v>375</v>
      </c>
    </row>
    <row r="110" spans="2:65" s="1" customFormat="1" ht="16.5" customHeight="1" x14ac:dyDescent="0.2">
      <c r="B110" s="32"/>
      <c r="C110" s="128" t="s">
        <v>274</v>
      </c>
      <c r="D110" s="128" t="s">
        <v>154</v>
      </c>
      <c r="E110" s="129" t="s">
        <v>1005</v>
      </c>
      <c r="F110" s="130" t="s">
        <v>1006</v>
      </c>
      <c r="G110" s="131" t="s">
        <v>967</v>
      </c>
      <c r="H110" s="132">
        <v>1</v>
      </c>
      <c r="I110" s="133"/>
      <c r="J110" s="134">
        <f t="shared" si="21"/>
        <v>0</v>
      </c>
      <c r="K110" s="130" t="s">
        <v>19</v>
      </c>
      <c r="L110" s="32"/>
      <c r="M110" s="135" t="s">
        <v>19</v>
      </c>
      <c r="N110" s="136" t="s">
        <v>47</v>
      </c>
      <c r="P110" s="137">
        <f t="shared" si="22"/>
        <v>0</v>
      </c>
      <c r="Q110" s="137">
        <v>0</v>
      </c>
      <c r="R110" s="137">
        <f t="shared" si="23"/>
        <v>0</v>
      </c>
      <c r="S110" s="137">
        <v>0</v>
      </c>
      <c r="T110" s="137">
        <f t="shared" si="24"/>
        <v>0</v>
      </c>
      <c r="U110" s="322" t="s">
        <v>19</v>
      </c>
      <c r="V110" s="1" t="str">
        <f t="shared" si="0"/>
        <v/>
      </c>
      <c r="AR110" s="139" t="s">
        <v>159</v>
      </c>
      <c r="AT110" s="139" t="s">
        <v>154</v>
      </c>
      <c r="AU110" s="139" t="s">
        <v>82</v>
      </c>
      <c r="AY110" s="17" t="s">
        <v>151</v>
      </c>
      <c r="BE110" s="140">
        <f t="shared" si="25"/>
        <v>0</v>
      </c>
      <c r="BF110" s="140">
        <f t="shared" si="26"/>
        <v>0</v>
      </c>
      <c r="BG110" s="140">
        <f t="shared" si="27"/>
        <v>0</v>
      </c>
      <c r="BH110" s="140">
        <f t="shared" si="28"/>
        <v>0</v>
      </c>
      <c r="BI110" s="140">
        <f t="shared" si="29"/>
        <v>0</v>
      </c>
      <c r="BJ110" s="17" t="s">
        <v>88</v>
      </c>
      <c r="BK110" s="140">
        <f t="shared" si="30"/>
        <v>0</v>
      </c>
      <c r="BL110" s="17" t="s">
        <v>159</v>
      </c>
      <c r="BM110" s="139" t="s">
        <v>387</v>
      </c>
    </row>
    <row r="111" spans="2:65" s="1" customFormat="1" ht="24.2" customHeight="1" x14ac:dyDescent="0.2">
      <c r="B111" s="32"/>
      <c r="C111" s="128" t="s">
        <v>280</v>
      </c>
      <c r="D111" s="128" t="s">
        <v>154</v>
      </c>
      <c r="E111" s="129" t="s">
        <v>1007</v>
      </c>
      <c r="F111" s="130" t="s">
        <v>1008</v>
      </c>
      <c r="G111" s="131" t="s">
        <v>967</v>
      </c>
      <c r="H111" s="132">
        <v>1</v>
      </c>
      <c r="I111" s="133"/>
      <c r="J111" s="134">
        <f t="shared" si="21"/>
        <v>0</v>
      </c>
      <c r="K111" s="130" t="s">
        <v>19</v>
      </c>
      <c r="L111" s="32"/>
      <c r="M111" s="135" t="s">
        <v>19</v>
      </c>
      <c r="N111" s="136" t="s">
        <v>47</v>
      </c>
      <c r="P111" s="137">
        <f t="shared" si="22"/>
        <v>0</v>
      </c>
      <c r="Q111" s="137">
        <v>0</v>
      </c>
      <c r="R111" s="137">
        <f t="shared" si="23"/>
        <v>0</v>
      </c>
      <c r="S111" s="137">
        <v>0</v>
      </c>
      <c r="T111" s="137">
        <f t="shared" si="24"/>
        <v>0</v>
      </c>
      <c r="U111" s="322" t="s">
        <v>19</v>
      </c>
      <c r="V111" s="1" t="str">
        <f t="shared" si="0"/>
        <v/>
      </c>
      <c r="AR111" s="139" t="s">
        <v>159</v>
      </c>
      <c r="AT111" s="139" t="s">
        <v>154</v>
      </c>
      <c r="AU111" s="139" t="s">
        <v>82</v>
      </c>
      <c r="AY111" s="17" t="s">
        <v>151</v>
      </c>
      <c r="BE111" s="140">
        <f t="shared" si="25"/>
        <v>0</v>
      </c>
      <c r="BF111" s="140">
        <f t="shared" si="26"/>
        <v>0</v>
      </c>
      <c r="BG111" s="140">
        <f t="shared" si="27"/>
        <v>0</v>
      </c>
      <c r="BH111" s="140">
        <f t="shared" si="28"/>
        <v>0</v>
      </c>
      <c r="BI111" s="140">
        <f t="shared" si="29"/>
        <v>0</v>
      </c>
      <c r="BJ111" s="17" t="s">
        <v>88</v>
      </c>
      <c r="BK111" s="140">
        <f t="shared" si="30"/>
        <v>0</v>
      </c>
      <c r="BL111" s="17" t="s">
        <v>159</v>
      </c>
      <c r="BM111" s="139" t="s">
        <v>399</v>
      </c>
    </row>
    <row r="112" spans="2:65" s="1" customFormat="1" ht="16.5" customHeight="1" x14ac:dyDescent="0.2">
      <c r="B112" s="32"/>
      <c r="C112" s="128" t="s">
        <v>292</v>
      </c>
      <c r="D112" s="128" t="s">
        <v>154</v>
      </c>
      <c r="E112" s="129" t="s">
        <v>1009</v>
      </c>
      <c r="F112" s="130" t="s">
        <v>1010</v>
      </c>
      <c r="G112" s="131" t="s">
        <v>967</v>
      </c>
      <c r="H112" s="132">
        <v>1</v>
      </c>
      <c r="I112" s="133"/>
      <c r="J112" s="134">
        <f t="shared" si="21"/>
        <v>0</v>
      </c>
      <c r="K112" s="130" t="s">
        <v>19</v>
      </c>
      <c r="L112" s="32"/>
      <c r="M112" s="135" t="s">
        <v>19</v>
      </c>
      <c r="N112" s="136" t="s">
        <v>47</v>
      </c>
      <c r="P112" s="137">
        <f t="shared" si="22"/>
        <v>0</v>
      </c>
      <c r="Q112" s="137">
        <v>0</v>
      </c>
      <c r="R112" s="137">
        <f t="shared" si="23"/>
        <v>0</v>
      </c>
      <c r="S112" s="137">
        <v>0</v>
      </c>
      <c r="T112" s="137">
        <f t="shared" si="24"/>
        <v>0</v>
      </c>
      <c r="U112" s="322" t="s">
        <v>19</v>
      </c>
      <c r="V112" s="1" t="str">
        <f t="shared" si="0"/>
        <v/>
      </c>
      <c r="AR112" s="139" t="s">
        <v>159</v>
      </c>
      <c r="AT112" s="139" t="s">
        <v>154</v>
      </c>
      <c r="AU112" s="139" t="s">
        <v>82</v>
      </c>
      <c r="AY112" s="17" t="s">
        <v>151</v>
      </c>
      <c r="BE112" s="140">
        <f t="shared" si="25"/>
        <v>0</v>
      </c>
      <c r="BF112" s="140">
        <f t="shared" si="26"/>
        <v>0</v>
      </c>
      <c r="BG112" s="140">
        <f t="shared" si="27"/>
        <v>0</v>
      </c>
      <c r="BH112" s="140">
        <f t="shared" si="28"/>
        <v>0</v>
      </c>
      <c r="BI112" s="140">
        <f t="shared" si="29"/>
        <v>0</v>
      </c>
      <c r="BJ112" s="17" t="s">
        <v>88</v>
      </c>
      <c r="BK112" s="140">
        <f t="shared" si="30"/>
        <v>0</v>
      </c>
      <c r="BL112" s="17" t="s">
        <v>159</v>
      </c>
      <c r="BM112" s="139" t="s">
        <v>410</v>
      </c>
    </row>
    <row r="113" spans="2:65" s="1" customFormat="1" ht="16.5" customHeight="1" x14ac:dyDescent="0.2">
      <c r="B113" s="32"/>
      <c r="C113" s="128" t="s">
        <v>7</v>
      </c>
      <c r="D113" s="128" t="s">
        <v>154</v>
      </c>
      <c r="E113" s="129" t="s">
        <v>1011</v>
      </c>
      <c r="F113" s="130" t="s">
        <v>1012</v>
      </c>
      <c r="G113" s="131" t="s">
        <v>967</v>
      </c>
      <c r="H113" s="132">
        <v>1</v>
      </c>
      <c r="I113" s="133"/>
      <c r="J113" s="134">
        <f t="shared" si="21"/>
        <v>0</v>
      </c>
      <c r="K113" s="130" t="s">
        <v>19</v>
      </c>
      <c r="L113" s="32"/>
      <c r="M113" s="135" t="s">
        <v>19</v>
      </c>
      <c r="N113" s="136" t="s">
        <v>47</v>
      </c>
      <c r="P113" s="137">
        <f t="shared" si="22"/>
        <v>0</v>
      </c>
      <c r="Q113" s="137">
        <v>0</v>
      </c>
      <c r="R113" s="137">
        <f t="shared" si="23"/>
        <v>0</v>
      </c>
      <c r="S113" s="137">
        <v>0</v>
      </c>
      <c r="T113" s="137">
        <f t="shared" si="24"/>
        <v>0</v>
      </c>
      <c r="U113" s="322" t="s">
        <v>175</v>
      </c>
      <c r="V113" s="1">
        <f t="shared" si="0"/>
        <v>0</v>
      </c>
      <c r="AR113" s="139" t="s">
        <v>159</v>
      </c>
      <c r="AT113" s="139" t="s">
        <v>154</v>
      </c>
      <c r="AU113" s="139" t="s">
        <v>82</v>
      </c>
      <c r="AY113" s="17" t="s">
        <v>151</v>
      </c>
      <c r="BE113" s="140">
        <f t="shared" si="25"/>
        <v>0</v>
      </c>
      <c r="BF113" s="140">
        <f t="shared" si="26"/>
        <v>0</v>
      </c>
      <c r="BG113" s="140">
        <f t="shared" si="27"/>
        <v>0</v>
      </c>
      <c r="BH113" s="140">
        <f t="shared" si="28"/>
        <v>0</v>
      </c>
      <c r="BI113" s="140">
        <f t="shared" si="29"/>
        <v>0</v>
      </c>
      <c r="BJ113" s="17" t="s">
        <v>88</v>
      </c>
      <c r="BK113" s="140">
        <f t="shared" si="30"/>
        <v>0</v>
      </c>
      <c r="BL113" s="17" t="s">
        <v>159</v>
      </c>
      <c r="BM113" s="139" t="s">
        <v>423</v>
      </c>
    </row>
    <row r="114" spans="2:65" s="1" customFormat="1" ht="16.5" customHeight="1" x14ac:dyDescent="0.2">
      <c r="B114" s="32"/>
      <c r="C114" s="128" t="s">
        <v>308</v>
      </c>
      <c r="D114" s="128" t="s">
        <v>154</v>
      </c>
      <c r="E114" s="129" t="s">
        <v>1013</v>
      </c>
      <c r="F114" s="130" t="s">
        <v>1014</v>
      </c>
      <c r="G114" s="131" t="s">
        <v>967</v>
      </c>
      <c r="H114" s="132">
        <v>1</v>
      </c>
      <c r="I114" s="133"/>
      <c r="J114" s="134">
        <f t="shared" si="21"/>
        <v>0</v>
      </c>
      <c r="K114" s="130" t="s">
        <v>19</v>
      </c>
      <c r="L114" s="32"/>
      <c r="M114" s="135" t="s">
        <v>19</v>
      </c>
      <c r="N114" s="136" t="s">
        <v>47</v>
      </c>
      <c r="P114" s="137">
        <f t="shared" si="22"/>
        <v>0</v>
      </c>
      <c r="Q114" s="137">
        <v>0</v>
      </c>
      <c r="R114" s="137">
        <f t="shared" si="23"/>
        <v>0</v>
      </c>
      <c r="S114" s="137">
        <v>0</v>
      </c>
      <c r="T114" s="137">
        <f t="shared" si="24"/>
        <v>0</v>
      </c>
      <c r="U114" s="322" t="s">
        <v>19</v>
      </c>
      <c r="V114" s="1" t="str">
        <f t="shared" si="0"/>
        <v/>
      </c>
      <c r="AR114" s="139" t="s">
        <v>159</v>
      </c>
      <c r="AT114" s="139" t="s">
        <v>154</v>
      </c>
      <c r="AU114" s="139" t="s">
        <v>82</v>
      </c>
      <c r="AY114" s="17" t="s">
        <v>151</v>
      </c>
      <c r="BE114" s="140">
        <f t="shared" si="25"/>
        <v>0</v>
      </c>
      <c r="BF114" s="140">
        <f t="shared" si="26"/>
        <v>0</v>
      </c>
      <c r="BG114" s="140">
        <f t="shared" si="27"/>
        <v>0</v>
      </c>
      <c r="BH114" s="140">
        <f t="shared" si="28"/>
        <v>0</v>
      </c>
      <c r="BI114" s="140">
        <f t="shared" si="29"/>
        <v>0</v>
      </c>
      <c r="BJ114" s="17" t="s">
        <v>88</v>
      </c>
      <c r="BK114" s="140">
        <f t="shared" si="30"/>
        <v>0</v>
      </c>
      <c r="BL114" s="17" t="s">
        <v>159</v>
      </c>
      <c r="BM114" s="139" t="s">
        <v>440</v>
      </c>
    </row>
    <row r="115" spans="2:65" s="1" customFormat="1" ht="16.5" customHeight="1" x14ac:dyDescent="0.2">
      <c r="B115" s="32"/>
      <c r="C115" s="128" t="s">
        <v>314</v>
      </c>
      <c r="D115" s="128" t="s">
        <v>154</v>
      </c>
      <c r="E115" s="129" t="s">
        <v>1015</v>
      </c>
      <c r="F115" s="130" t="s">
        <v>1016</v>
      </c>
      <c r="G115" s="131" t="s">
        <v>967</v>
      </c>
      <c r="H115" s="132">
        <v>1</v>
      </c>
      <c r="I115" s="133"/>
      <c r="J115" s="134">
        <f t="shared" si="21"/>
        <v>0</v>
      </c>
      <c r="K115" s="130" t="s">
        <v>19</v>
      </c>
      <c r="L115" s="32"/>
      <c r="M115" s="135" t="s">
        <v>19</v>
      </c>
      <c r="N115" s="136" t="s">
        <v>47</v>
      </c>
      <c r="P115" s="137">
        <f t="shared" si="22"/>
        <v>0</v>
      </c>
      <c r="Q115" s="137">
        <v>0</v>
      </c>
      <c r="R115" s="137">
        <f t="shared" si="23"/>
        <v>0</v>
      </c>
      <c r="S115" s="137">
        <v>0</v>
      </c>
      <c r="T115" s="137">
        <f t="shared" si="24"/>
        <v>0</v>
      </c>
      <c r="U115" s="322" t="s">
        <v>19</v>
      </c>
      <c r="V115" s="1" t="str">
        <f t="shared" si="0"/>
        <v/>
      </c>
      <c r="AR115" s="139" t="s">
        <v>159</v>
      </c>
      <c r="AT115" s="139" t="s">
        <v>154</v>
      </c>
      <c r="AU115" s="139" t="s">
        <v>82</v>
      </c>
      <c r="AY115" s="17" t="s">
        <v>151</v>
      </c>
      <c r="BE115" s="140">
        <f t="shared" si="25"/>
        <v>0</v>
      </c>
      <c r="BF115" s="140">
        <f t="shared" si="26"/>
        <v>0</v>
      </c>
      <c r="BG115" s="140">
        <f t="shared" si="27"/>
        <v>0</v>
      </c>
      <c r="BH115" s="140">
        <f t="shared" si="28"/>
        <v>0</v>
      </c>
      <c r="BI115" s="140">
        <f t="shared" si="29"/>
        <v>0</v>
      </c>
      <c r="BJ115" s="17" t="s">
        <v>88</v>
      </c>
      <c r="BK115" s="140">
        <f t="shared" si="30"/>
        <v>0</v>
      </c>
      <c r="BL115" s="17" t="s">
        <v>159</v>
      </c>
      <c r="BM115" s="139" t="s">
        <v>453</v>
      </c>
    </row>
    <row r="116" spans="2:65" s="1" customFormat="1" ht="16.5" customHeight="1" x14ac:dyDescent="0.2">
      <c r="B116" s="32"/>
      <c r="C116" s="128" t="s">
        <v>321</v>
      </c>
      <c r="D116" s="128" t="s">
        <v>154</v>
      </c>
      <c r="E116" s="129" t="s">
        <v>1017</v>
      </c>
      <c r="F116" s="130" t="s">
        <v>1018</v>
      </c>
      <c r="G116" s="131" t="s">
        <v>967</v>
      </c>
      <c r="H116" s="132">
        <v>1</v>
      </c>
      <c r="I116" s="133"/>
      <c r="J116" s="134">
        <f t="shared" si="21"/>
        <v>0</v>
      </c>
      <c r="K116" s="130" t="s">
        <v>19</v>
      </c>
      <c r="L116" s="32"/>
      <c r="M116" s="135" t="s">
        <v>19</v>
      </c>
      <c r="N116" s="136" t="s">
        <v>47</v>
      </c>
      <c r="P116" s="137">
        <f t="shared" si="22"/>
        <v>0</v>
      </c>
      <c r="Q116" s="137">
        <v>0</v>
      </c>
      <c r="R116" s="137">
        <f t="shared" si="23"/>
        <v>0</v>
      </c>
      <c r="S116" s="137">
        <v>0</v>
      </c>
      <c r="T116" s="137">
        <f t="shared" si="24"/>
        <v>0</v>
      </c>
      <c r="U116" s="322" t="s">
        <v>19</v>
      </c>
      <c r="V116" s="1" t="str">
        <f t="shared" si="0"/>
        <v/>
      </c>
      <c r="AR116" s="139" t="s">
        <v>159</v>
      </c>
      <c r="AT116" s="139" t="s">
        <v>154</v>
      </c>
      <c r="AU116" s="139" t="s">
        <v>82</v>
      </c>
      <c r="AY116" s="17" t="s">
        <v>151</v>
      </c>
      <c r="BE116" s="140">
        <f t="shared" si="25"/>
        <v>0</v>
      </c>
      <c r="BF116" s="140">
        <f t="shared" si="26"/>
        <v>0</v>
      </c>
      <c r="BG116" s="140">
        <f t="shared" si="27"/>
        <v>0</v>
      </c>
      <c r="BH116" s="140">
        <f t="shared" si="28"/>
        <v>0</v>
      </c>
      <c r="BI116" s="140">
        <f t="shared" si="29"/>
        <v>0</v>
      </c>
      <c r="BJ116" s="17" t="s">
        <v>88</v>
      </c>
      <c r="BK116" s="140">
        <f t="shared" si="30"/>
        <v>0</v>
      </c>
      <c r="BL116" s="17" t="s">
        <v>159</v>
      </c>
      <c r="BM116" s="139" t="s">
        <v>465</v>
      </c>
    </row>
    <row r="117" spans="2:65" s="1" customFormat="1" ht="16.5" customHeight="1" x14ac:dyDescent="0.2">
      <c r="B117" s="32"/>
      <c r="C117" s="128" t="s">
        <v>326</v>
      </c>
      <c r="D117" s="128" t="s">
        <v>154</v>
      </c>
      <c r="E117" s="129" t="s">
        <v>1019</v>
      </c>
      <c r="F117" s="130" t="s">
        <v>1020</v>
      </c>
      <c r="G117" s="131" t="s">
        <v>967</v>
      </c>
      <c r="H117" s="132">
        <v>1</v>
      </c>
      <c r="I117" s="133"/>
      <c r="J117" s="134">
        <f t="shared" si="21"/>
        <v>0</v>
      </c>
      <c r="K117" s="130" t="s">
        <v>19</v>
      </c>
      <c r="L117" s="32"/>
      <c r="M117" s="135" t="s">
        <v>19</v>
      </c>
      <c r="N117" s="136" t="s">
        <v>47</v>
      </c>
      <c r="P117" s="137">
        <f t="shared" si="22"/>
        <v>0</v>
      </c>
      <c r="Q117" s="137">
        <v>0</v>
      </c>
      <c r="R117" s="137">
        <f t="shared" si="23"/>
        <v>0</v>
      </c>
      <c r="S117" s="137">
        <v>0</v>
      </c>
      <c r="T117" s="137">
        <f t="shared" si="24"/>
        <v>0</v>
      </c>
      <c r="U117" s="322" t="s">
        <v>19</v>
      </c>
      <c r="V117" s="1" t="str">
        <f t="shared" si="0"/>
        <v/>
      </c>
      <c r="AR117" s="139" t="s">
        <v>159</v>
      </c>
      <c r="AT117" s="139" t="s">
        <v>154</v>
      </c>
      <c r="AU117" s="139" t="s">
        <v>82</v>
      </c>
      <c r="AY117" s="17" t="s">
        <v>151</v>
      </c>
      <c r="BE117" s="140">
        <f t="shared" si="25"/>
        <v>0</v>
      </c>
      <c r="BF117" s="140">
        <f t="shared" si="26"/>
        <v>0</v>
      </c>
      <c r="BG117" s="140">
        <f t="shared" si="27"/>
        <v>0</v>
      </c>
      <c r="BH117" s="140">
        <f t="shared" si="28"/>
        <v>0</v>
      </c>
      <c r="BI117" s="140">
        <f t="shared" si="29"/>
        <v>0</v>
      </c>
      <c r="BJ117" s="17" t="s">
        <v>88</v>
      </c>
      <c r="BK117" s="140">
        <f t="shared" si="30"/>
        <v>0</v>
      </c>
      <c r="BL117" s="17" t="s">
        <v>159</v>
      </c>
      <c r="BM117" s="139" t="s">
        <v>477</v>
      </c>
    </row>
    <row r="118" spans="2:65" s="1" customFormat="1" ht="16.5" customHeight="1" x14ac:dyDescent="0.2">
      <c r="B118" s="32"/>
      <c r="C118" s="128" t="s">
        <v>330</v>
      </c>
      <c r="D118" s="128" t="s">
        <v>154</v>
      </c>
      <c r="E118" s="129" t="s">
        <v>1021</v>
      </c>
      <c r="F118" s="130" t="s">
        <v>1022</v>
      </c>
      <c r="G118" s="131" t="s">
        <v>967</v>
      </c>
      <c r="H118" s="132">
        <v>1</v>
      </c>
      <c r="I118" s="133"/>
      <c r="J118" s="134">
        <f t="shared" si="21"/>
        <v>0</v>
      </c>
      <c r="K118" s="130" t="s">
        <v>19</v>
      </c>
      <c r="L118" s="32"/>
      <c r="M118" s="135" t="s">
        <v>19</v>
      </c>
      <c r="N118" s="136" t="s">
        <v>47</v>
      </c>
      <c r="P118" s="137">
        <f t="shared" si="22"/>
        <v>0</v>
      </c>
      <c r="Q118" s="137">
        <v>0</v>
      </c>
      <c r="R118" s="137">
        <f t="shared" si="23"/>
        <v>0</v>
      </c>
      <c r="S118" s="137">
        <v>0</v>
      </c>
      <c r="T118" s="137">
        <f t="shared" si="24"/>
        <v>0</v>
      </c>
      <c r="U118" s="322" t="s">
        <v>175</v>
      </c>
      <c r="V118" s="1">
        <f t="shared" si="0"/>
        <v>0</v>
      </c>
      <c r="AR118" s="139" t="s">
        <v>159</v>
      </c>
      <c r="AT118" s="139" t="s">
        <v>154</v>
      </c>
      <c r="AU118" s="139" t="s">
        <v>82</v>
      </c>
      <c r="AY118" s="17" t="s">
        <v>151</v>
      </c>
      <c r="BE118" s="140">
        <f t="shared" si="25"/>
        <v>0</v>
      </c>
      <c r="BF118" s="140">
        <f t="shared" si="26"/>
        <v>0</v>
      </c>
      <c r="BG118" s="140">
        <f t="shared" si="27"/>
        <v>0</v>
      </c>
      <c r="BH118" s="140">
        <f t="shared" si="28"/>
        <v>0</v>
      </c>
      <c r="BI118" s="140">
        <f t="shared" si="29"/>
        <v>0</v>
      </c>
      <c r="BJ118" s="17" t="s">
        <v>88</v>
      </c>
      <c r="BK118" s="140">
        <f t="shared" si="30"/>
        <v>0</v>
      </c>
      <c r="BL118" s="17" t="s">
        <v>159</v>
      </c>
      <c r="BM118" s="139" t="s">
        <v>489</v>
      </c>
    </row>
    <row r="119" spans="2:65" s="1" customFormat="1" ht="16.5" customHeight="1" x14ac:dyDescent="0.2">
      <c r="B119" s="32"/>
      <c r="C119" s="128" t="s">
        <v>335</v>
      </c>
      <c r="D119" s="128" t="s">
        <v>154</v>
      </c>
      <c r="E119" s="129" t="s">
        <v>1023</v>
      </c>
      <c r="F119" s="130" t="s">
        <v>1024</v>
      </c>
      <c r="G119" s="131" t="s">
        <v>967</v>
      </c>
      <c r="H119" s="132">
        <v>1</v>
      </c>
      <c r="I119" s="133"/>
      <c r="J119" s="134">
        <f t="shared" si="21"/>
        <v>0</v>
      </c>
      <c r="K119" s="130" t="s">
        <v>19</v>
      </c>
      <c r="L119" s="32"/>
      <c r="M119" s="135" t="s">
        <v>19</v>
      </c>
      <c r="N119" s="136" t="s">
        <v>47</v>
      </c>
      <c r="P119" s="137">
        <f t="shared" si="22"/>
        <v>0</v>
      </c>
      <c r="Q119" s="137">
        <v>0</v>
      </c>
      <c r="R119" s="137">
        <f t="shared" si="23"/>
        <v>0</v>
      </c>
      <c r="S119" s="137">
        <v>0</v>
      </c>
      <c r="T119" s="137">
        <f t="shared" si="24"/>
        <v>0</v>
      </c>
      <c r="U119" s="322" t="s">
        <v>19</v>
      </c>
      <c r="V119" s="1" t="str">
        <f t="shared" si="0"/>
        <v/>
      </c>
      <c r="AR119" s="139" t="s">
        <v>159</v>
      </c>
      <c r="AT119" s="139" t="s">
        <v>154</v>
      </c>
      <c r="AU119" s="139" t="s">
        <v>82</v>
      </c>
      <c r="AY119" s="17" t="s">
        <v>151</v>
      </c>
      <c r="BE119" s="140">
        <f t="shared" si="25"/>
        <v>0</v>
      </c>
      <c r="BF119" s="140">
        <f t="shared" si="26"/>
        <v>0</v>
      </c>
      <c r="BG119" s="140">
        <f t="shared" si="27"/>
        <v>0</v>
      </c>
      <c r="BH119" s="140">
        <f t="shared" si="28"/>
        <v>0</v>
      </c>
      <c r="BI119" s="140">
        <f t="shared" si="29"/>
        <v>0</v>
      </c>
      <c r="BJ119" s="17" t="s">
        <v>88</v>
      </c>
      <c r="BK119" s="140">
        <f t="shared" si="30"/>
        <v>0</v>
      </c>
      <c r="BL119" s="17" t="s">
        <v>159</v>
      </c>
      <c r="BM119" s="139" t="s">
        <v>508</v>
      </c>
    </row>
    <row r="120" spans="2:65" s="1" customFormat="1" ht="21.75" customHeight="1" x14ac:dyDescent="0.2">
      <c r="B120" s="32"/>
      <c r="C120" s="128" t="s">
        <v>339</v>
      </c>
      <c r="D120" s="128" t="s">
        <v>154</v>
      </c>
      <c r="E120" s="129" t="s">
        <v>1025</v>
      </c>
      <c r="F120" s="130" t="s">
        <v>1026</v>
      </c>
      <c r="G120" s="131" t="s">
        <v>967</v>
      </c>
      <c r="H120" s="132">
        <v>1</v>
      </c>
      <c r="I120" s="133"/>
      <c r="J120" s="134">
        <f t="shared" si="21"/>
        <v>0</v>
      </c>
      <c r="K120" s="130" t="s">
        <v>19</v>
      </c>
      <c r="L120" s="32"/>
      <c r="M120" s="135" t="s">
        <v>19</v>
      </c>
      <c r="N120" s="136" t="s">
        <v>47</v>
      </c>
      <c r="P120" s="137">
        <f t="shared" si="22"/>
        <v>0</v>
      </c>
      <c r="Q120" s="137">
        <v>0</v>
      </c>
      <c r="R120" s="137">
        <f t="shared" si="23"/>
        <v>0</v>
      </c>
      <c r="S120" s="137">
        <v>0</v>
      </c>
      <c r="T120" s="137">
        <f t="shared" si="24"/>
        <v>0</v>
      </c>
      <c r="U120" s="322" t="s">
        <v>19</v>
      </c>
      <c r="V120" s="1" t="str">
        <f t="shared" si="0"/>
        <v/>
      </c>
      <c r="AR120" s="139" t="s">
        <v>159</v>
      </c>
      <c r="AT120" s="139" t="s">
        <v>154</v>
      </c>
      <c r="AU120" s="139" t="s">
        <v>82</v>
      </c>
      <c r="AY120" s="17" t="s">
        <v>151</v>
      </c>
      <c r="BE120" s="140">
        <f t="shared" si="25"/>
        <v>0</v>
      </c>
      <c r="BF120" s="140">
        <f t="shared" si="26"/>
        <v>0</v>
      </c>
      <c r="BG120" s="140">
        <f t="shared" si="27"/>
        <v>0</v>
      </c>
      <c r="BH120" s="140">
        <f t="shared" si="28"/>
        <v>0</v>
      </c>
      <c r="BI120" s="140">
        <f t="shared" si="29"/>
        <v>0</v>
      </c>
      <c r="BJ120" s="17" t="s">
        <v>88</v>
      </c>
      <c r="BK120" s="140">
        <f t="shared" si="30"/>
        <v>0</v>
      </c>
      <c r="BL120" s="17" t="s">
        <v>159</v>
      </c>
      <c r="BM120" s="139" t="s">
        <v>518</v>
      </c>
    </row>
    <row r="121" spans="2:65" s="11" customFormat="1" ht="25.9" customHeight="1" x14ac:dyDescent="0.2">
      <c r="B121" s="116"/>
      <c r="D121" s="117" t="s">
        <v>74</v>
      </c>
      <c r="E121" s="118" t="s">
        <v>1027</v>
      </c>
      <c r="F121" s="118" t="s">
        <v>1028</v>
      </c>
      <c r="I121" s="119"/>
      <c r="J121" s="120">
        <f>BK121</f>
        <v>0</v>
      </c>
      <c r="L121" s="116"/>
      <c r="M121" s="121"/>
      <c r="P121" s="122">
        <f>SUM(P122:P123)</f>
        <v>0</v>
      </c>
      <c r="R121" s="122">
        <f>SUM(R122:R123)</f>
        <v>0</v>
      </c>
      <c r="T121" s="122">
        <f>SUM(T122:T123)</f>
        <v>0</v>
      </c>
      <c r="U121" s="321"/>
      <c r="V121" s="1" t="str">
        <f t="shared" si="0"/>
        <v/>
      </c>
      <c r="AR121" s="117" t="s">
        <v>82</v>
      </c>
      <c r="AT121" s="124" t="s">
        <v>74</v>
      </c>
      <c r="AU121" s="124" t="s">
        <v>75</v>
      </c>
      <c r="AY121" s="117" t="s">
        <v>151</v>
      </c>
      <c r="BK121" s="125">
        <f>SUM(BK122:BK123)</f>
        <v>0</v>
      </c>
    </row>
    <row r="122" spans="2:65" s="1" customFormat="1" ht="24.2" customHeight="1" x14ac:dyDescent="0.2">
      <c r="B122" s="32"/>
      <c r="C122" s="128" t="s">
        <v>347</v>
      </c>
      <c r="D122" s="128" t="s">
        <v>154</v>
      </c>
      <c r="E122" s="129" t="s">
        <v>1029</v>
      </c>
      <c r="F122" s="130" t="s">
        <v>1030</v>
      </c>
      <c r="G122" s="131" t="s">
        <v>1031</v>
      </c>
      <c r="H122" s="132">
        <v>22</v>
      </c>
      <c r="I122" s="133"/>
      <c r="J122" s="134">
        <f>ROUND(I122*H122,2)</f>
        <v>0</v>
      </c>
      <c r="K122" s="130" t="s">
        <v>19</v>
      </c>
      <c r="L122" s="32"/>
      <c r="M122" s="135" t="s">
        <v>19</v>
      </c>
      <c r="N122" s="136" t="s">
        <v>47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7">
        <f>S122*H122</f>
        <v>0</v>
      </c>
      <c r="U122" s="322" t="s">
        <v>19</v>
      </c>
      <c r="V122" s="1" t="str">
        <f t="shared" si="0"/>
        <v/>
      </c>
      <c r="AR122" s="139" t="s">
        <v>159</v>
      </c>
      <c r="AT122" s="139" t="s">
        <v>154</v>
      </c>
      <c r="AU122" s="139" t="s">
        <v>82</v>
      </c>
      <c r="AY122" s="17" t="s">
        <v>151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88</v>
      </c>
      <c r="BK122" s="140">
        <f>ROUND(I122*H122,2)</f>
        <v>0</v>
      </c>
      <c r="BL122" s="17" t="s">
        <v>159</v>
      </c>
      <c r="BM122" s="139" t="s">
        <v>530</v>
      </c>
    </row>
    <row r="123" spans="2:65" s="1" customFormat="1" ht="16.5" customHeight="1" x14ac:dyDescent="0.2">
      <c r="B123" s="32"/>
      <c r="C123" s="128" t="s">
        <v>352</v>
      </c>
      <c r="D123" s="128" t="s">
        <v>154</v>
      </c>
      <c r="E123" s="129" t="s">
        <v>1032</v>
      </c>
      <c r="F123" s="130" t="s">
        <v>1033</v>
      </c>
      <c r="G123" s="131" t="s">
        <v>1031</v>
      </c>
      <c r="H123" s="132">
        <v>9.5</v>
      </c>
      <c r="I123" s="133"/>
      <c r="J123" s="134">
        <f>ROUND(I123*H123,2)</f>
        <v>0</v>
      </c>
      <c r="K123" s="130" t="s">
        <v>19</v>
      </c>
      <c r="L123" s="32"/>
      <c r="M123" s="178" t="s">
        <v>19</v>
      </c>
      <c r="N123" s="179" t="s">
        <v>47</v>
      </c>
      <c r="O123" s="1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0">
        <f>S123*H123</f>
        <v>0</v>
      </c>
      <c r="U123" s="328" t="s">
        <v>19</v>
      </c>
      <c r="V123" s="1" t="str">
        <f t="shared" si="0"/>
        <v/>
      </c>
      <c r="AR123" s="139" t="s">
        <v>159</v>
      </c>
      <c r="AT123" s="139" t="s">
        <v>154</v>
      </c>
      <c r="AU123" s="139" t="s">
        <v>82</v>
      </c>
      <c r="AY123" s="17" t="s">
        <v>151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88</v>
      </c>
      <c r="BK123" s="140">
        <f>ROUND(I123*H123,2)</f>
        <v>0</v>
      </c>
      <c r="BL123" s="17" t="s">
        <v>159</v>
      </c>
      <c r="BM123" s="139" t="s">
        <v>542</v>
      </c>
    </row>
    <row r="124" spans="2:65" s="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32"/>
    </row>
  </sheetData>
  <sheetProtection algorithmName="SHA-512" hashValue="P+JxM0tUu9DmlIaDtUJxdT0JYZ9jDzbFdfBqxNVfluJZgVYAvViJktVLGSGVyyZa1js657w/C0cZT3Y652o2SA==" saltValue="2dTKtEsrzYXbRpW56ksfVA==" spinCount="100000" sheet="1" objects="1" scenarios="1" formatColumns="0" formatRows="0" autoFilter="0"/>
  <autoFilter ref="C88:K123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102"/>
  <sheetViews>
    <sheetView showGridLines="0" workbookViewId="0">
      <selection activeCell="AC97" sqref="AC97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106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2076/174, 15000 Praha 5, b.j.č. 12</v>
      </c>
      <c r="F7" s="308"/>
      <c r="G7" s="308"/>
      <c r="H7" s="308"/>
      <c r="L7" s="20"/>
    </row>
    <row r="8" spans="2:46" ht="12" customHeight="1" x14ac:dyDescent="0.2">
      <c r="B8" s="20"/>
      <c r="D8" s="27" t="s">
        <v>107</v>
      </c>
      <c r="L8" s="20"/>
    </row>
    <row r="9" spans="2:46" s="1" customFormat="1" ht="16.5" customHeight="1" x14ac:dyDescent="0.2">
      <c r="B9" s="32"/>
      <c r="E9" s="307" t="s">
        <v>108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109</v>
      </c>
      <c r="L10" s="32"/>
    </row>
    <row r="11" spans="2:46" s="1" customFormat="1" ht="16.5" customHeight="1" x14ac:dyDescent="0.2">
      <c r="B11" s="32"/>
      <c r="E11" s="266" t="s">
        <v>1034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11. 6. 2024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ROUND(J86,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ROUND((SUM(BE86:BE101)),  2)</f>
        <v>0</v>
      </c>
      <c r="I35" s="91">
        <v>0.21</v>
      </c>
      <c r="J35" s="81">
        <f>ROUND(((SUM(BE86:BE101))*I35),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ROUND((SUM(BF86:BF101)),  2)</f>
        <v>0</v>
      </c>
      <c r="I36" s="91">
        <v>0.12</v>
      </c>
      <c r="J36" s="81">
        <f>ROUND(((SUM(BF86:BF101))*I36),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ROUND((SUM(BG86:BG101)),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ROUND((SUM(BH86:BH101)),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ROUND((SUM(BI86:BI101)),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111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2076/174, 15000 Praha 5, b.j.č. 12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107</v>
      </c>
      <c r="L51" s="20"/>
    </row>
    <row r="52" spans="2:47" s="1" customFormat="1" ht="16.5" customHeight="1" x14ac:dyDescent="0.2">
      <c r="B52" s="32"/>
      <c r="E52" s="307" t="s">
        <v>108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109</v>
      </c>
      <c r="L53" s="32"/>
    </row>
    <row r="54" spans="2:47" s="1" customFormat="1" ht="16.5" customHeight="1" x14ac:dyDescent="0.2">
      <c r="B54" s="32"/>
      <c r="E54" s="266" t="str">
        <f>E11</f>
        <v>VZT - Vzduchotechnika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 xml:space="preserve"> Plzeňská 2076/174, 15000 Praha 5</v>
      </c>
      <c r="I56" s="27" t="s">
        <v>23</v>
      </c>
      <c r="J56" s="49" t="str">
        <f>IF(J14="","",J14)</f>
        <v>11. 6. 2024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112</v>
      </c>
      <c r="D61" s="92"/>
      <c r="E61" s="92"/>
      <c r="F61" s="92"/>
      <c r="G61" s="92"/>
      <c r="H61" s="92"/>
      <c r="I61" s="92"/>
      <c r="J61" s="99" t="s">
        <v>113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J86</f>
        <v>0</v>
      </c>
      <c r="L63" s="32"/>
      <c r="AU63" s="17" t="s">
        <v>114</v>
      </c>
    </row>
    <row r="64" spans="2:47" s="8" customFormat="1" ht="24.95" customHeight="1" x14ac:dyDescent="0.2">
      <c r="B64" s="101"/>
      <c r="D64" s="102" t="s">
        <v>1035</v>
      </c>
      <c r="E64" s="103"/>
      <c r="F64" s="103"/>
      <c r="G64" s="103"/>
      <c r="H64" s="103"/>
      <c r="I64" s="103"/>
      <c r="J64" s="104">
        <f>J87</f>
        <v>0</v>
      </c>
      <c r="L64" s="101"/>
    </row>
    <row r="65" spans="2:12" s="1" customFormat="1" ht="21.75" customHeight="1" x14ac:dyDescent="0.2">
      <c r="B65" s="32"/>
      <c r="L65" s="32"/>
    </row>
    <row r="66" spans="2:12" s="1" customFormat="1" ht="6.95" customHeight="1" x14ac:dyDescent="0.2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 x14ac:dyDescent="0.2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 x14ac:dyDescent="0.2">
      <c r="B71" s="32"/>
      <c r="C71" s="21" t="s">
        <v>135</v>
      </c>
      <c r="L71" s="32"/>
    </row>
    <row r="72" spans="2:12" s="1" customFormat="1" ht="6.95" customHeight="1" x14ac:dyDescent="0.2">
      <c r="B72" s="32"/>
      <c r="L72" s="32"/>
    </row>
    <row r="73" spans="2:12" s="1" customFormat="1" ht="12" customHeight="1" x14ac:dyDescent="0.2">
      <c r="B73" s="32"/>
      <c r="C73" s="27" t="s">
        <v>16</v>
      </c>
      <c r="L73" s="32"/>
    </row>
    <row r="74" spans="2:12" s="1" customFormat="1" ht="16.5" customHeight="1" x14ac:dyDescent="0.2">
      <c r="B74" s="32"/>
      <c r="E74" s="307" t="str">
        <f>E7</f>
        <v>Rekonstrukce bytových jednotek MČ Plzeňská 2076/174, 15000 Praha 5, b.j.č. 12</v>
      </c>
      <c r="F74" s="308"/>
      <c r="G74" s="308"/>
      <c r="H74" s="308"/>
      <c r="L74" s="32"/>
    </row>
    <row r="75" spans="2:12" ht="12" customHeight="1" x14ac:dyDescent="0.2">
      <c r="B75" s="20"/>
      <c r="C75" s="27" t="s">
        <v>107</v>
      </c>
      <c r="L75" s="20"/>
    </row>
    <row r="76" spans="2:12" s="1" customFormat="1" ht="16.5" customHeight="1" x14ac:dyDescent="0.2">
      <c r="B76" s="32"/>
      <c r="E76" s="307" t="s">
        <v>108</v>
      </c>
      <c r="F76" s="309"/>
      <c r="G76" s="309"/>
      <c r="H76" s="309"/>
      <c r="L76" s="32"/>
    </row>
    <row r="77" spans="2:12" s="1" customFormat="1" ht="12" customHeight="1" x14ac:dyDescent="0.2">
      <c r="B77" s="32"/>
      <c r="C77" s="27" t="s">
        <v>109</v>
      </c>
      <c r="L77" s="32"/>
    </row>
    <row r="78" spans="2:12" s="1" customFormat="1" ht="16.5" customHeight="1" x14ac:dyDescent="0.2">
      <c r="B78" s="32"/>
      <c r="E78" s="266" t="str">
        <f>E11</f>
        <v>VZT - Vzduchotechnika</v>
      </c>
      <c r="F78" s="309"/>
      <c r="G78" s="309"/>
      <c r="H78" s="309"/>
      <c r="L78" s="32"/>
    </row>
    <row r="79" spans="2:12" s="1" customFormat="1" ht="6.95" customHeight="1" x14ac:dyDescent="0.2">
      <c r="B79" s="32"/>
      <c r="L79" s="32"/>
    </row>
    <row r="80" spans="2:12" s="1" customFormat="1" ht="12" customHeight="1" x14ac:dyDescent="0.2">
      <c r="B80" s="32"/>
      <c r="C80" s="27" t="s">
        <v>21</v>
      </c>
      <c r="F80" s="25" t="str">
        <f>F14</f>
        <v xml:space="preserve"> Plzeňská 2076/174, 15000 Praha 5</v>
      </c>
      <c r="I80" s="27" t="s">
        <v>23</v>
      </c>
      <c r="J80" s="49" t="str">
        <f>IF(J14="","",J14)</f>
        <v>11. 6. 2024</v>
      </c>
      <c r="L80" s="32"/>
    </row>
    <row r="81" spans="2:65" s="1" customFormat="1" ht="6.95" customHeight="1" x14ac:dyDescent="0.2">
      <c r="B81" s="32"/>
      <c r="L81" s="32"/>
    </row>
    <row r="82" spans="2:65" s="1" customFormat="1" ht="15.2" customHeight="1" x14ac:dyDescent="0.2">
      <c r="B82" s="32"/>
      <c r="C82" s="27" t="s">
        <v>25</v>
      </c>
      <c r="F82" s="25" t="str">
        <f>E17</f>
        <v>Městská část Praha 5</v>
      </c>
      <c r="I82" s="27" t="s">
        <v>33</v>
      </c>
      <c r="J82" s="30" t="str">
        <f>E23</f>
        <v>Boa projekt s.r.o.</v>
      </c>
      <c r="L82" s="32"/>
    </row>
    <row r="83" spans="2:65" s="1" customFormat="1" ht="15.2" customHeight="1" x14ac:dyDescent="0.2">
      <c r="B83" s="32"/>
      <c r="C83" s="27" t="s">
        <v>31</v>
      </c>
      <c r="F83" s="25" t="str">
        <f>IF(E20="","",E20)</f>
        <v>Vyplň údaj</v>
      </c>
      <c r="I83" s="27" t="s">
        <v>37</v>
      </c>
      <c r="J83" s="30" t="str">
        <f>E26</f>
        <v xml:space="preserve"> </v>
      </c>
      <c r="L83" s="32"/>
    </row>
    <row r="84" spans="2:65" s="1" customFormat="1" ht="10.35" customHeight="1" x14ac:dyDescent="0.2">
      <c r="B84" s="32"/>
      <c r="L84" s="32"/>
    </row>
    <row r="85" spans="2:65" s="10" customFormat="1" ht="29.25" customHeight="1" x14ac:dyDescent="0.2">
      <c r="B85" s="109"/>
      <c r="C85" s="110" t="s">
        <v>136</v>
      </c>
      <c r="D85" s="111" t="s">
        <v>60</v>
      </c>
      <c r="E85" s="111" t="s">
        <v>56</v>
      </c>
      <c r="F85" s="111" t="s">
        <v>57</v>
      </c>
      <c r="G85" s="111" t="s">
        <v>137</v>
      </c>
      <c r="H85" s="111" t="s">
        <v>138</v>
      </c>
      <c r="I85" s="111" t="s">
        <v>139</v>
      </c>
      <c r="J85" s="111" t="s">
        <v>113</v>
      </c>
      <c r="K85" s="112" t="s">
        <v>140</v>
      </c>
      <c r="L85" s="109"/>
      <c r="M85" s="55" t="s">
        <v>19</v>
      </c>
      <c r="N85" s="56" t="s">
        <v>45</v>
      </c>
      <c r="O85" s="56" t="s">
        <v>141</v>
      </c>
      <c r="P85" s="56" t="s">
        <v>142</v>
      </c>
      <c r="Q85" s="56" t="s">
        <v>143</v>
      </c>
      <c r="R85" s="56" t="s">
        <v>144</v>
      </c>
      <c r="S85" s="56" t="s">
        <v>145</v>
      </c>
      <c r="T85" s="56" t="s">
        <v>146</v>
      </c>
      <c r="U85" s="319" t="s">
        <v>1403</v>
      </c>
    </row>
    <row r="86" spans="2:65" s="1" customFormat="1" ht="22.9" customHeight="1" x14ac:dyDescent="0.25">
      <c r="B86" s="32"/>
      <c r="C86" s="60" t="s">
        <v>148</v>
      </c>
      <c r="J86" s="113">
        <f>BK86</f>
        <v>0</v>
      </c>
      <c r="L86" s="32"/>
      <c r="M86" s="58"/>
      <c r="N86" s="50"/>
      <c r="O86" s="50"/>
      <c r="P86" s="114">
        <f>P87</f>
        <v>0</v>
      </c>
      <c r="Q86" s="50"/>
      <c r="R86" s="114">
        <f>R87</f>
        <v>0</v>
      </c>
      <c r="S86" s="50"/>
      <c r="T86" s="114">
        <f>T87</f>
        <v>0</v>
      </c>
      <c r="U86" s="320">
        <f>SUM(V86:V663)</f>
        <v>0</v>
      </c>
      <c r="AT86" s="17" t="s">
        <v>74</v>
      </c>
      <c r="AU86" s="17" t="s">
        <v>114</v>
      </c>
      <c r="BK86" s="115">
        <f>BK87</f>
        <v>0</v>
      </c>
    </row>
    <row r="87" spans="2:65" s="11" customFormat="1" ht="25.9" customHeight="1" x14ac:dyDescent="0.2">
      <c r="B87" s="116"/>
      <c r="D87" s="117" t="s">
        <v>74</v>
      </c>
      <c r="E87" s="118" t="s">
        <v>963</v>
      </c>
      <c r="F87" s="118" t="s">
        <v>94</v>
      </c>
      <c r="I87" s="119"/>
      <c r="J87" s="120">
        <f>BK87</f>
        <v>0</v>
      </c>
      <c r="L87" s="116"/>
      <c r="M87" s="121"/>
      <c r="P87" s="122">
        <f>SUM(P88:P101)</f>
        <v>0</v>
      </c>
      <c r="R87" s="122">
        <f>SUM(R88:R101)</f>
        <v>0</v>
      </c>
      <c r="T87" s="122">
        <f>SUM(T88:T101)</f>
        <v>0</v>
      </c>
      <c r="U87" s="321"/>
      <c r="V87" s="1" t="str">
        <f t="shared" ref="V87:V101" si="0">IF(U87="investice",J87,"")</f>
        <v/>
      </c>
      <c r="AR87" s="117" t="s">
        <v>82</v>
      </c>
      <c r="AT87" s="124" t="s">
        <v>74</v>
      </c>
      <c r="AU87" s="124" t="s">
        <v>75</v>
      </c>
      <c r="AY87" s="117" t="s">
        <v>151</v>
      </c>
      <c r="BK87" s="125">
        <f>SUM(BK88:BK101)</f>
        <v>0</v>
      </c>
    </row>
    <row r="88" spans="2:65" s="1" customFormat="1" ht="16.5" customHeight="1" x14ac:dyDescent="0.2">
      <c r="B88" s="32"/>
      <c r="C88" s="128" t="s">
        <v>82</v>
      </c>
      <c r="D88" s="128" t="s">
        <v>154</v>
      </c>
      <c r="E88" s="129" t="s">
        <v>965</v>
      </c>
      <c r="F88" s="130" t="s">
        <v>1036</v>
      </c>
      <c r="G88" s="131" t="s">
        <v>967</v>
      </c>
      <c r="H88" s="132">
        <v>1</v>
      </c>
      <c r="I88" s="133"/>
      <c r="J88" s="134">
        <f t="shared" ref="J88:J101" si="1">ROUND(I88*H88,2)</f>
        <v>0</v>
      </c>
      <c r="K88" s="130" t="s">
        <v>19</v>
      </c>
      <c r="L88" s="32"/>
      <c r="M88" s="135" t="s">
        <v>19</v>
      </c>
      <c r="N88" s="136" t="s">
        <v>47</v>
      </c>
      <c r="P88" s="137">
        <f t="shared" ref="P88:P101" si="2">O88*H88</f>
        <v>0</v>
      </c>
      <c r="Q88" s="137">
        <v>0</v>
      </c>
      <c r="R88" s="137">
        <f t="shared" ref="R88:R101" si="3">Q88*H88</f>
        <v>0</v>
      </c>
      <c r="S88" s="137">
        <v>0</v>
      </c>
      <c r="T88" s="137">
        <f t="shared" ref="T88:T101" si="4">S88*H88</f>
        <v>0</v>
      </c>
      <c r="U88" s="322" t="s">
        <v>175</v>
      </c>
      <c r="V88" s="1">
        <f t="shared" si="0"/>
        <v>0</v>
      </c>
      <c r="AR88" s="139" t="s">
        <v>159</v>
      </c>
      <c r="AT88" s="139" t="s">
        <v>154</v>
      </c>
      <c r="AU88" s="139" t="s">
        <v>82</v>
      </c>
      <c r="AY88" s="17" t="s">
        <v>151</v>
      </c>
      <c r="BE88" s="140">
        <f t="shared" ref="BE88:BE101" si="5">IF(N88="základní",J88,0)</f>
        <v>0</v>
      </c>
      <c r="BF88" s="140">
        <f t="shared" ref="BF88:BF101" si="6">IF(N88="snížená",J88,0)</f>
        <v>0</v>
      </c>
      <c r="BG88" s="140">
        <f t="shared" ref="BG88:BG101" si="7">IF(N88="zákl. přenesená",J88,0)</f>
        <v>0</v>
      </c>
      <c r="BH88" s="140">
        <f t="shared" ref="BH88:BH101" si="8">IF(N88="sníž. přenesená",J88,0)</f>
        <v>0</v>
      </c>
      <c r="BI88" s="140">
        <f t="shared" ref="BI88:BI101" si="9">IF(N88="nulová",J88,0)</f>
        <v>0</v>
      </c>
      <c r="BJ88" s="17" t="s">
        <v>88</v>
      </c>
      <c r="BK88" s="140">
        <f t="shared" ref="BK88:BK101" si="10">ROUND(I88*H88,2)</f>
        <v>0</v>
      </c>
      <c r="BL88" s="17" t="s">
        <v>159</v>
      </c>
      <c r="BM88" s="139" t="s">
        <v>88</v>
      </c>
    </row>
    <row r="89" spans="2:65" s="1" customFormat="1" ht="16.5" customHeight="1" x14ac:dyDescent="0.2">
      <c r="B89" s="32"/>
      <c r="C89" s="128" t="s">
        <v>88</v>
      </c>
      <c r="D89" s="128" t="s">
        <v>154</v>
      </c>
      <c r="E89" s="129" t="s">
        <v>968</v>
      </c>
      <c r="F89" s="130" t="s">
        <v>1037</v>
      </c>
      <c r="G89" s="131" t="s">
        <v>967</v>
      </c>
      <c r="H89" s="132">
        <v>1</v>
      </c>
      <c r="I89" s="133"/>
      <c r="J89" s="134">
        <f t="shared" si="1"/>
        <v>0</v>
      </c>
      <c r="K89" s="130" t="s">
        <v>19</v>
      </c>
      <c r="L89" s="32"/>
      <c r="M89" s="135" t="s">
        <v>19</v>
      </c>
      <c r="N89" s="136" t="s">
        <v>47</v>
      </c>
      <c r="P89" s="137">
        <f t="shared" si="2"/>
        <v>0</v>
      </c>
      <c r="Q89" s="137">
        <v>0</v>
      </c>
      <c r="R89" s="137">
        <f t="shared" si="3"/>
        <v>0</v>
      </c>
      <c r="S89" s="137">
        <v>0</v>
      </c>
      <c r="T89" s="137">
        <f t="shared" si="4"/>
        <v>0</v>
      </c>
      <c r="U89" s="322" t="s">
        <v>175</v>
      </c>
      <c r="V89" s="1">
        <f t="shared" si="0"/>
        <v>0</v>
      </c>
      <c r="AR89" s="139" t="s">
        <v>159</v>
      </c>
      <c r="AT89" s="139" t="s">
        <v>154</v>
      </c>
      <c r="AU89" s="139" t="s">
        <v>82</v>
      </c>
      <c r="AY89" s="17" t="s">
        <v>151</v>
      </c>
      <c r="BE89" s="140">
        <f t="shared" si="5"/>
        <v>0</v>
      </c>
      <c r="BF89" s="140">
        <f t="shared" si="6"/>
        <v>0</v>
      </c>
      <c r="BG89" s="140">
        <f t="shared" si="7"/>
        <v>0</v>
      </c>
      <c r="BH89" s="140">
        <f t="shared" si="8"/>
        <v>0</v>
      </c>
      <c r="BI89" s="140">
        <f t="shared" si="9"/>
        <v>0</v>
      </c>
      <c r="BJ89" s="17" t="s">
        <v>88</v>
      </c>
      <c r="BK89" s="140">
        <f t="shared" si="10"/>
        <v>0</v>
      </c>
      <c r="BL89" s="17" t="s">
        <v>159</v>
      </c>
      <c r="BM89" s="139" t="s">
        <v>159</v>
      </c>
    </row>
    <row r="90" spans="2:65" s="1" customFormat="1" ht="16.5" customHeight="1" x14ac:dyDescent="0.2">
      <c r="B90" s="32"/>
      <c r="C90" s="128" t="s">
        <v>152</v>
      </c>
      <c r="D90" s="128" t="s">
        <v>154</v>
      </c>
      <c r="E90" s="129" t="s">
        <v>971</v>
      </c>
      <c r="F90" s="130" t="s">
        <v>1038</v>
      </c>
      <c r="G90" s="131" t="s">
        <v>967</v>
      </c>
      <c r="H90" s="132">
        <v>1</v>
      </c>
      <c r="I90" s="133"/>
      <c r="J90" s="134">
        <f t="shared" si="1"/>
        <v>0</v>
      </c>
      <c r="K90" s="130" t="s">
        <v>19</v>
      </c>
      <c r="L90" s="32"/>
      <c r="M90" s="135" t="s">
        <v>19</v>
      </c>
      <c r="N90" s="136" t="s">
        <v>47</v>
      </c>
      <c r="P90" s="137">
        <f t="shared" si="2"/>
        <v>0</v>
      </c>
      <c r="Q90" s="137">
        <v>0</v>
      </c>
      <c r="R90" s="137">
        <f t="shared" si="3"/>
        <v>0</v>
      </c>
      <c r="S90" s="137">
        <v>0</v>
      </c>
      <c r="T90" s="137">
        <f t="shared" si="4"/>
        <v>0</v>
      </c>
      <c r="U90" s="322" t="s">
        <v>175</v>
      </c>
      <c r="V90" s="1">
        <f t="shared" si="0"/>
        <v>0</v>
      </c>
      <c r="AR90" s="139" t="s">
        <v>159</v>
      </c>
      <c r="AT90" s="139" t="s">
        <v>154</v>
      </c>
      <c r="AU90" s="139" t="s">
        <v>82</v>
      </c>
      <c r="AY90" s="17" t="s">
        <v>151</v>
      </c>
      <c r="BE90" s="140">
        <f t="shared" si="5"/>
        <v>0</v>
      </c>
      <c r="BF90" s="140">
        <f t="shared" si="6"/>
        <v>0</v>
      </c>
      <c r="BG90" s="140">
        <f t="shared" si="7"/>
        <v>0</v>
      </c>
      <c r="BH90" s="140">
        <f t="shared" si="8"/>
        <v>0</v>
      </c>
      <c r="BI90" s="140">
        <f t="shared" si="9"/>
        <v>0</v>
      </c>
      <c r="BJ90" s="17" t="s">
        <v>88</v>
      </c>
      <c r="BK90" s="140">
        <f t="shared" si="10"/>
        <v>0</v>
      </c>
      <c r="BL90" s="17" t="s">
        <v>159</v>
      </c>
      <c r="BM90" s="139" t="s">
        <v>192</v>
      </c>
    </row>
    <row r="91" spans="2:65" s="1" customFormat="1" ht="16.5" customHeight="1" x14ac:dyDescent="0.2">
      <c r="B91" s="32"/>
      <c r="C91" s="128" t="s">
        <v>159</v>
      </c>
      <c r="D91" s="128" t="s">
        <v>154</v>
      </c>
      <c r="E91" s="129" t="s">
        <v>973</v>
      </c>
      <c r="F91" s="130" t="s">
        <v>1039</v>
      </c>
      <c r="G91" s="131" t="s">
        <v>967</v>
      </c>
      <c r="H91" s="132">
        <v>1</v>
      </c>
      <c r="I91" s="133"/>
      <c r="J91" s="134">
        <f t="shared" si="1"/>
        <v>0</v>
      </c>
      <c r="K91" s="130" t="s">
        <v>19</v>
      </c>
      <c r="L91" s="32"/>
      <c r="M91" s="135" t="s">
        <v>19</v>
      </c>
      <c r="N91" s="136" t="s">
        <v>47</v>
      </c>
      <c r="P91" s="137">
        <f t="shared" si="2"/>
        <v>0</v>
      </c>
      <c r="Q91" s="137">
        <v>0</v>
      </c>
      <c r="R91" s="137">
        <f t="shared" si="3"/>
        <v>0</v>
      </c>
      <c r="S91" s="137">
        <v>0</v>
      </c>
      <c r="T91" s="137">
        <f t="shared" si="4"/>
        <v>0</v>
      </c>
      <c r="U91" s="322" t="s">
        <v>175</v>
      </c>
      <c r="V91" s="1">
        <f t="shared" si="0"/>
        <v>0</v>
      </c>
      <c r="AR91" s="139" t="s">
        <v>159</v>
      </c>
      <c r="AT91" s="139" t="s">
        <v>154</v>
      </c>
      <c r="AU91" s="139" t="s">
        <v>82</v>
      </c>
      <c r="AY91" s="17" t="s">
        <v>151</v>
      </c>
      <c r="BE91" s="140">
        <f t="shared" si="5"/>
        <v>0</v>
      </c>
      <c r="BF91" s="140">
        <f t="shared" si="6"/>
        <v>0</v>
      </c>
      <c r="BG91" s="140">
        <f t="shared" si="7"/>
        <v>0</v>
      </c>
      <c r="BH91" s="140">
        <f t="shared" si="8"/>
        <v>0</v>
      </c>
      <c r="BI91" s="140">
        <f t="shared" si="9"/>
        <v>0</v>
      </c>
      <c r="BJ91" s="17" t="s">
        <v>88</v>
      </c>
      <c r="BK91" s="140">
        <f t="shared" si="10"/>
        <v>0</v>
      </c>
      <c r="BL91" s="17" t="s">
        <v>159</v>
      </c>
      <c r="BM91" s="139" t="s">
        <v>205</v>
      </c>
    </row>
    <row r="92" spans="2:65" s="1" customFormat="1" ht="16.5" customHeight="1" x14ac:dyDescent="0.2">
      <c r="B92" s="32"/>
      <c r="C92" s="128" t="s">
        <v>185</v>
      </c>
      <c r="D92" s="128" t="s">
        <v>154</v>
      </c>
      <c r="E92" s="129" t="s">
        <v>975</v>
      </c>
      <c r="F92" s="130" t="s">
        <v>1040</v>
      </c>
      <c r="G92" s="131" t="s">
        <v>967</v>
      </c>
      <c r="H92" s="132">
        <v>1</v>
      </c>
      <c r="I92" s="133"/>
      <c r="J92" s="134">
        <f t="shared" si="1"/>
        <v>0</v>
      </c>
      <c r="K92" s="130" t="s">
        <v>19</v>
      </c>
      <c r="L92" s="32"/>
      <c r="M92" s="135" t="s">
        <v>19</v>
      </c>
      <c r="N92" s="136" t="s">
        <v>47</v>
      </c>
      <c r="P92" s="137">
        <f t="shared" si="2"/>
        <v>0</v>
      </c>
      <c r="Q92" s="137">
        <v>0</v>
      </c>
      <c r="R92" s="137">
        <f t="shared" si="3"/>
        <v>0</v>
      </c>
      <c r="S92" s="137">
        <v>0</v>
      </c>
      <c r="T92" s="137">
        <f t="shared" si="4"/>
        <v>0</v>
      </c>
      <c r="U92" s="322" t="s">
        <v>175</v>
      </c>
      <c r="V92" s="1">
        <f t="shared" si="0"/>
        <v>0</v>
      </c>
      <c r="AR92" s="139" t="s">
        <v>159</v>
      </c>
      <c r="AT92" s="139" t="s">
        <v>154</v>
      </c>
      <c r="AU92" s="139" t="s">
        <v>82</v>
      </c>
      <c r="AY92" s="17" t="s">
        <v>151</v>
      </c>
      <c r="BE92" s="140">
        <f t="shared" si="5"/>
        <v>0</v>
      </c>
      <c r="BF92" s="140">
        <f t="shared" si="6"/>
        <v>0</v>
      </c>
      <c r="BG92" s="140">
        <f t="shared" si="7"/>
        <v>0</v>
      </c>
      <c r="BH92" s="140">
        <f t="shared" si="8"/>
        <v>0</v>
      </c>
      <c r="BI92" s="140">
        <f t="shared" si="9"/>
        <v>0</v>
      </c>
      <c r="BJ92" s="17" t="s">
        <v>88</v>
      </c>
      <c r="BK92" s="140">
        <f t="shared" si="10"/>
        <v>0</v>
      </c>
      <c r="BL92" s="17" t="s">
        <v>159</v>
      </c>
      <c r="BM92" s="139" t="s">
        <v>216</v>
      </c>
    </row>
    <row r="93" spans="2:65" s="1" customFormat="1" ht="24.2" customHeight="1" x14ac:dyDescent="0.2">
      <c r="B93" s="32"/>
      <c r="C93" s="128" t="s">
        <v>192</v>
      </c>
      <c r="D93" s="128" t="s">
        <v>154</v>
      </c>
      <c r="E93" s="129" t="s">
        <v>977</v>
      </c>
      <c r="F93" s="130" t="s">
        <v>1041</v>
      </c>
      <c r="G93" s="131" t="s">
        <v>967</v>
      </c>
      <c r="H93" s="132">
        <v>1</v>
      </c>
      <c r="I93" s="133"/>
      <c r="J93" s="134">
        <f t="shared" si="1"/>
        <v>0</v>
      </c>
      <c r="K93" s="130" t="s">
        <v>19</v>
      </c>
      <c r="L93" s="32"/>
      <c r="M93" s="135" t="s">
        <v>19</v>
      </c>
      <c r="N93" s="136" t="s">
        <v>47</v>
      </c>
      <c r="P93" s="137">
        <f t="shared" si="2"/>
        <v>0</v>
      </c>
      <c r="Q93" s="137">
        <v>0</v>
      </c>
      <c r="R93" s="137">
        <f t="shared" si="3"/>
        <v>0</v>
      </c>
      <c r="S93" s="137">
        <v>0</v>
      </c>
      <c r="T93" s="137">
        <f t="shared" si="4"/>
        <v>0</v>
      </c>
      <c r="U93" s="322" t="s">
        <v>175</v>
      </c>
      <c r="V93" s="1">
        <f t="shared" si="0"/>
        <v>0</v>
      </c>
      <c r="AR93" s="139" t="s">
        <v>159</v>
      </c>
      <c r="AT93" s="139" t="s">
        <v>154</v>
      </c>
      <c r="AU93" s="139" t="s">
        <v>82</v>
      </c>
      <c r="AY93" s="17" t="s">
        <v>151</v>
      </c>
      <c r="BE93" s="140">
        <f t="shared" si="5"/>
        <v>0</v>
      </c>
      <c r="BF93" s="140">
        <f t="shared" si="6"/>
        <v>0</v>
      </c>
      <c r="BG93" s="140">
        <f t="shared" si="7"/>
        <v>0</v>
      </c>
      <c r="BH93" s="140">
        <f t="shared" si="8"/>
        <v>0</v>
      </c>
      <c r="BI93" s="140">
        <f t="shared" si="9"/>
        <v>0</v>
      </c>
      <c r="BJ93" s="17" t="s">
        <v>88</v>
      </c>
      <c r="BK93" s="140">
        <f t="shared" si="10"/>
        <v>0</v>
      </c>
      <c r="BL93" s="17" t="s">
        <v>159</v>
      </c>
      <c r="BM93" s="139" t="s">
        <v>8</v>
      </c>
    </row>
    <row r="94" spans="2:65" s="1" customFormat="1" ht="16.5" customHeight="1" x14ac:dyDescent="0.2">
      <c r="B94" s="32"/>
      <c r="C94" s="128" t="s">
        <v>198</v>
      </c>
      <c r="D94" s="128" t="s">
        <v>154</v>
      </c>
      <c r="E94" s="129" t="s">
        <v>979</v>
      </c>
      <c r="F94" s="130" t="s">
        <v>1042</v>
      </c>
      <c r="G94" s="131" t="s">
        <v>967</v>
      </c>
      <c r="H94" s="132">
        <v>1</v>
      </c>
      <c r="I94" s="133"/>
      <c r="J94" s="134">
        <f t="shared" si="1"/>
        <v>0</v>
      </c>
      <c r="K94" s="130" t="s">
        <v>19</v>
      </c>
      <c r="L94" s="32"/>
      <c r="M94" s="135" t="s">
        <v>19</v>
      </c>
      <c r="N94" s="136" t="s">
        <v>47</v>
      </c>
      <c r="P94" s="137">
        <f t="shared" si="2"/>
        <v>0</v>
      </c>
      <c r="Q94" s="137">
        <v>0</v>
      </c>
      <c r="R94" s="137">
        <f t="shared" si="3"/>
        <v>0</v>
      </c>
      <c r="S94" s="137">
        <v>0</v>
      </c>
      <c r="T94" s="137">
        <f t="shared" si="4"/>
        <v>0</v>
      </c>
      <c r="U94" s="322" t="s">
        <v>175</v>
      </c>
      <c r="V94" s="1">
        <f t="shared" si="0"/>
        <v>0</v>
      </c>
      <c r="AR94" s="139" t="s">
        <v>159</v>
      </c>
      <c r="AT94" s="139" t="s">
        <v>154</v>
      </c>
      <c r="AU94" s="139" t="s">
        <v>82</v>
      </c>
      <c r="AY94" s="17" t="s">
        <v>151</v>
      </c>
      <c r="BE94" s="140">
        <f t="shared" si="5"/>
        <v>0</v>
      </c>
      <c r="BF94" s="140">
        <f t="shared" si="6"/>
        <v>0</v>
      </c>
      <c r="BG94" s="140">
        <f t="shared" si="7"/>
        <v>0</v>
      </c>
      <c r="BH94" s="140">
        <f t="shared" si="8"/>
        <v>0</v>
      </c>
      <c r="BI94" s="140">
        <f t="shared" si="9"/>
        <v>0</v>
      </c>
      <c r="BJ94" s="17" t="s">
        <v>88</v>
      </c>
      <c r="BK94" s="140">
        <f t="shared" si="10"/>
        <v>0</v>
      </c>
      <c r="BL94" s="17" t="s">
        <v>159</v>
      </c>
      <c r="BM94" s="139" t="s">
        <v>245</v>
      </c>
    </row>
    <row r="95" spans="2:65" s="1" customFormat="1" ht="16.5" customHeight="1" x14ac:dyDescent="0.2">
      <c r="B95" s="32"/>
      <c r="C95" s="128" t="s">
        <v>205</v>
      </c>
      <c r="D95" s="128" t="s">
        <v>154</v>
      </c>
      <c r="E95" s="129" t="s">
        <v>981</v>
      </c>
      <c r="F95" s="130" t="s">
        <v>1043</v>
      </c>
      <c r="G95" s="131" t="s">
        <v>967</v>
      </c>
      <c r="H95" s="132">
        <v>1</v>
      </c>
      <c r="I95" s="133"/>
      <c r="J95" s="134">
        <f t="shared" si="1"/>
        <v>0</v>
      </c>
      <c r="K95" s="130" t="s">
        <v>19</v>
      </c>
      <c r="L95" s="32"/>
      <c r="M95" s="135" t="s">
        <v>19</v>
      </c>
      <c r="N95" s="136" t="s">
        <v>47</v>
      </c>
      <c r="P95" s="137">
        <f t="shared" si="2"/>
        <v>0</v>
      </c>
      <c r="Q95" s="137">
        <v>0</v>
      </c>
      <c r="R95" s="137">
        <f t="shared" si="3"/>
        <v>0</v>
      </c>
      <c r="S95" s="137">
        <v>0</v>
      </c>
      <c r="T95" s="137">
        <f t="shared" si="4"/>
        <v>0</v>
      </c>
      <c r="U95" s="322" t="s">
        <v>175</v>
      </c>
      <c r="V95" s="1">
        <f t="shared" si="0"/>
        <v>0</v>
      </c>
      <c r="AR95" s="139" t="s">
        <v>159</v>
      </c>
      <c r="AT95" s="139" t="s">
        <v>154</v>
      </c>
      <c r="AU95" s="139" t="s">
        <v>82</v>
      </c>
      <c r="AY95" s="17" t="s">
        <v>151</v>
      </c>
      <c r="BE95" s="140">
        <f t="shared" si="5"/>
        <v>0</v>
      </c>
      <c r="BF95" s="140">
        <f t="shared" si="6"/>
        <v>0</v>
      </c>
      <c r="BG95" s="140">
        <f t="shared" si="7"/>
        <v>0</v>
      </c>
      <c r="BH95" s="140">
        <f t="shared" si="8"/>
        <v>0</v>
      </c>
      <c r="BI95" s="140">
        <f t="shared" si="9"/>
        <v>0</v>
      </c>
      <c r="BJ95" s="17" t="s">
        <v>88</v>
      </c>
      <c r="BK95" s="140">
        <f t="shared" si="10"/>
        <v>0</v>
      </c>
      <c r="BL95" s="17" t="s">
        <v>159</v>
      </c>
      <c r="BM95" s="139" t="s">
        <v>230</v>
      </c>
    </row>
    <row r="96" spans="2:65" s="1" customFormat="1" ht="16.5" customHeight="1" x14ac:dyDescent="0.2">
      <c r="B96" s="32"/>
      <c r="C96" s="128" t="s">
        <v>211</v>
      </c>
      <c r="D96" s="128" t="s">
        <v>154</v>
      </c>
      <c r="E96" s="129" t="s">
        <v>1044</v>
      </c>
      <c r="F96" s="130" t="s">
        <v>1045</v>
      </c>
      <c r="G96" s="131" t="s">
        <v>174</v>
      </c>
      <c r="H96" s="132">
        <v>0.9</v>
      </c>
      <c r="I96" s="133"/>
      <c r="J96" s="134">
        <f t="shared" si="1"/>
        <v>0</v>
      </c>
      <c r="K96" s="130" t="s">
        <v>19</v>
      </c>
      <c r="L96" s="32"/>
      <c r="M96" s="135" t="s">
        <v>19</v>
      </c>
      <c r="N96" s="136" t="s">
        <v>47</v>
      </c>
      <c r="P96" s="137">
        <f t="shared" si="2"/>
        <v>0</v>
      </c>
      <c r="Q96" s="137">
        <v>0</v>
      </c>
      <c r="R96" s="137">
        <f t="shared" si="3"/>
        <v>0</v>
      </c>
      <c r="S96" s="137">
        <v>0</v>
      </c>
      <c r="T96" s="137">
        <f t="shared" si="4"/>
        <v>0</v>
      </c>
      <c r="U96" s="322" t="s">
        <v>175</v>
      </c>
      <c r="V96" s="1">
        <f t="shared" si="0"/>
        <v>0</v>
      </c>
      <c r="AR96" s="139" t="s">
        <v>159</v>
      </c>
      <c r="AT96" s="139" t="s">
        <v>154</v>
      </c>
      <c r="AU96" s="139" t="s">
        <v>82</v>
      </c>
      <c r="AY96" s="17" t="s">
        <v>151</v>
      </c>
      <c r="BE96" s="140">
        <f t="shared" si="5"/>
        <v>0</v>
      </c>
      <c r="BF96" s="140">
        <f t="shared" si="6"/>
        <v>0</v>
      </c>
      <c r="BG96" s="140">
        <f t="shared" si="7"/>
        <v>0</v>
      </c>
      <c r="BH96" s="140">
        <f t="shared" si="8"/>
        <v>0</v>
      </c>
      <c r="BI96" s="140">
        <f t="shared" si="9"/>
        <v>0</v>
      </c>
      <c r="BJ96" s="17" t="s">
        <v>88</v>
      </c>
      <c r="BK96" s="140">
        <f t="shared" si="10"/>
        <v>0</v>
      </c>
      <c r="BL96" s="17" t="s">
        <v>159</v>
      </c>
      <c r="BM96" s="139" t="s">
        <v>274</v>
      </c>
    </row>
    <row r="97" spans="2:65" s="1" customFormat="1" ht="16.5" customHeight="1" x14ac:dyDescent="0.2">
      <c r="B97" s="32"/>
      <c r="C97" s="128" t="s">
        <v>216</v>
      </c>
      <c r="D97" s="128" t="s">
        <v>154</v>
      </c>
      <c r="E97" s="129" t="s">
        <v>1046</v>
      </c>
      <c r="F97" s="130" t="s">
        <v>1047</v>
      </c>
      <c r="G97" s="131" t="s">
        <v>174</v>
      </c>
      <c r="H97" s="132">
        <v>0.9</v>
      </c>
      <c r="I97" s="133"/>
      <c r="J97" s="134">
        <f t="shared" si="1"/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si="2"/>
        <v>0</v>
      </c>
      <c r="Q97" s="137">
        <v>0</v>
      </c>
      <c r="R97" s="137">
        <f t="shared" si="3"/>
        <v>0</v>
      </c>
      <c r="S97" s="137">
        <v>0</v>
      </c>
      <c r="T97" s="137">
        <f t="shared" si="4"/>
        <v>0</v>
      </c>
      <c r="U97" s="322" t="s">
        <v>175</v>
      </c>
      <c r="V97" s="1">
        <f t="shared" si="0"/>
        <v>0</v>
      </c>
      <c r="AR97" s="139" t="s">
        <v>159</v>
      </c>
      <c r="AT97" s="139" t="s">
        <v>154</v>
      </c>
      <c r="AU97" s="139" t="s">
        <v>82</v>
      </c>
      <c r="AY97" s="17" t="s">
        <v>151</v>
      </c>
      <c r="BE97" s="140">
        <f t="shared" si="5"/>
        <v>0</v>
      </c>
      <c r="BF97" s="140">
        <f t="shared" si="6"/>
        <v>0</v>
      </c>
      <c r="BG97" s="140">
        <f t="shared" si="7"/>
        <v>0</v>
      </c>
      <c r="BH97" s="140">
        <f t="shared" si="8"/>
        <v>0</v>
      </c>
      <c r="BI97" s="140">
        <f t="shared" si="9"/>
        <v>0</v>
      </c>
      <c r="BJ97" s="17" t="s">
        <v>88</v>
      </c>
      <c r="BK97" s="140">
        <f t="shared" si="10"/>
        <v>0</v>
      </c>
      <c r="BL97" s="17" t="s">
        <v>159</v>
      </c>
      <c r="BM97" s="139" t="s">
        <v>292</v>
      </c>
    </row>
    <row r="98" spans="2:65" s="1" customFormat="1" ht="21.75" customHeight="1" x14ac:dyDescent="0.2">
      <c r="B98" s="32"/>
      <c r="C98" s="128" t="s">
        <v>223</v>
      </c>
      <c r="D98" s="128" t="s">
        <v>154</v>
      </c>
      <c r="E98" s="129" t="s">
        <v>1048</v>
      </c>
      <c r="F98" s="130" t="s">
        <v>1049</v>
      </c>
      <c r="G98" s="131" t="s">
        <v>174</v>
      </c>
      <c r="H98" s="132">
        <v>1.2</v>
      </c>
      <c r="I98" s="133"/>
      <c r="J98" s="134">
        <f t="shared" si="1"/>
        <v>0</v>
      </c>
      <c r="K98" s="130" t="s">
        <v>19</v>
      </c>
      <c r="L98" s="32"/>
      <c r="M98" s="135" t="s">
        <v>19</v>
      </c>
      <c r="N98" s="136" t="s">
        <v>47</v>
      </c>
      <c r="P98" s="137">
        <f t="shared" si="2"/>
        <v>0</v>
      </c>
      <c r="Q98" s="137">
        <v>0</v>
      </c>
      <c r="R98" s="137">
        <f t="shared" si="3"/>
        <v>0</v>
      </c>
      <c r="S98" s="137">
        <v>0</v>
      </c>
      <c r="T98" s="137">
        <f t="shared" si="4"/>
        <v>0</v>
      </c>
      <c r="U98" s="322" t="s">
        <v>175</v>
      </c>
      <c r="V98" s="1">
        <f t="shared" si="0"/>
        <v>0</v>
      </c>
      <c r="AR98" s="139" t="s">
        <v>159</v>
      </c>
      <c r="AT98" s="139" t="s">
        <v>154</v>
      </c>
      <c r="AU98" s="139" t="s">
        <v>82</v>
      </c>
      <c r="AY98" s="17" t="s">
        <v>151</v>
      </c>
      <c r="BE98" s="140">
        <f t="shared" si="5"/>
        <v>0</v>
      </c>
      <c r="BF98" s="140">
        <f t="shared" si="6"/>
        <v>0</v>
      </c>
      <c r="BG98" s="140">
        <f t="shared" si="7"/>
        <v>0</v>
      </c>
      <c r="BH98" s="140">
        <f t="shared" si="8"/>
        <v>0</v>
      </c>
      <c r="BI98" s="140">
        <f t="shared" si="9"/>
        <v>0</v>
      </c>
      <c r="BJ98" s="17" t="s">
        <v>88</v>
      </c>
      <c r="BK98" s="140">
        <f t="shared" si="10"/>
        <v>0</v>
      </c>
      <c r="BL98" s="17" t="s">
        <v>159</v>
      </c>
      <c r="BM98" s="139" t="s">
        <v>308</v>
      </c>
    </row>
    <row r="99" spans="2:65" s="1" customFormat="1" ht="16.5" customHeight="1" x14ac:dyDescent="0.2">
      <c r="B99" s="32"/>
      <c r="C99" s="128" t="s">
        <v>8</v>
      </c>
      <c r="D99" s="128" t="s">
        <v>154</v>
      </c>
      <c r="E99" s="129" t="s">
        <v>1050</v>
      </c>
      <c r="F99" s="130" t="s">
        <v>1051</v>
      </c>
      <c r="G99" s="131" t="s">
        <v>967</v>
      </c>
      <c r="H99" s="132">
        <v>1</v>
      </c>
      <c r="I99" s="133"/>
      <c r="J99" s="134">
        <f t="shared" si="1"/>
        <v>0</v>
      </c>
      <c r="K99" s="130" t="s">
        <v>19</v>
      </c>
      <c r="L99" s="32"/>
      <c r="M99" s="135" t="s">
        <v>19</v>
      </c>
      <c r="N99" s="136" t="s">
        <v>47</v>
      </c>
      <c r="P99" s="137">
        <f t="shared" si="2"/>
        <v>0</v>
      </c>
      <c r="Q99" s="137">
        <v>0</v>
      </c>
      <c r="R99" s="137">
        <f t="shared" si="3"/>
        <v>0</v>
      </c>
      <c r="S99" s="137">
        <v>0</v>
      </c>
      <c r="T99" s="137">
        <f t="shared" si="4"/>
        <v>0</v>
      </c>
      <c r="U99" s="322" t="s">
        <v>175</v>
      </c>
      <c r="V99" s="1">
        <f t="shared" si="0"/>
        <v>0</v>
      </c>
      <c r="AR99" s="139" t="s">
        <v>159</v>
      </c>
      <c r="AT99" s="139" t="s">
        <v>154</v>
      </c>
      <c r="AU99" s="139" t="s">
        <v>82</v>
      </c>
      <c r="AY99" s="17" t="s">
        <v>151</v>
      </c>
      <c r="BE99" s="140">
        <f t="shared" si="5"/>
        <v>0</v>
      </c>
      <c r="BF99" s="140">
        <f t="shared" si="6"/>
        <v>0</v>
      </c>
      <c r="BG99" s="140">
        <f t="shared" si="7"/>
        <v>0</v>
      </c>
      <c r="BH99" s="140">
        <f t="shared" si="8"/>
        <v>0</v>
      </c>
      <c r="BI99" s="140">
        <f t="shared" si="9"/>
        <v>0</v>
      </c>
      <c r="BJ99" s="17" t="s">
        <v>88</v>
      </c>
      <c r="BK99" s="140">
        <f t="shared" si="10"/>
        <v>0</v>
      </c>
      <c r="BL99" s="17" t="s">
        <v>159</v>
      </c>
      <c r="BM99" s="139" t="s">
        <v>321</v>
      </c>
    </row>
    <row r="100" spans="2:65" s="1" customFormat="1" ht="21.75" customHeight="1" x14ac:dyDescent="0.2">
      <c r="B100" s="32"/>
      <c r="C100" s="128" t="s">
        <v>240</v>
      </c>
      <c r="D100" s="128" t="s">
        <v>154</v>
      </c>
      <c r="E100" s="129" t="s">
        <v>1052</v>
      </c>
      <c r="F100" s="130" t="s">
        <v>1053</v>
      </c>
      <c r="G100" s="131" t="s">
        <v>967</v>
      </c>
      <c r="H100" s="132">
        <v>2</v>
      </c>
      <c r="I100" s="133"/>
      <c r="J100" s="134">
        <f t="shared" si="1"/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si="2"/>
        <v>0</v>
      </c>
      <c r="Q100" s="137">
        <v>0</v>
      </c>
      <c r="R100" s="137">
        <f t="shared" si="3"/>
        <v>0</v>
      </c>
      <c r="S100" s="137">
        <v>0</v>
      </c>
      <c r="T100" s="137">
        <f t="shared" si="4"/>
        <v>0</v>
      </c>
      <c r="U100" s="322" t="s">
        <v>175</v>
      </c>
      <c r="V100" s="1">
        <f t="shared" si="0"/>
        <v>0</v>
      </c>
      <c r="AR100" s="139" t="s">
        <v>159</v>
      </c>
      <c r="AT100" s="139" t="s">
        <v>154</v>
      </c>
      <c r="AU100" s="139" t="s">
        <v>82</v>
      </c>
      <c r="AY100" s="17" t="s">
        <v>151</v>
      </c>
      <c r="BE100" s="140">
        <f t="shared" si="5"/>
        <v>0</v>
      </c>
      <c r="BF100" s="140">
        <f t="shared" si="6"/>
        <v>0</v>
      </c>
      <c r="BG100" s="140">
        <f t="shared" si="7"/>
        <v>0</v>
      </c>
      <c r="BH100" s="140">
        <f t="shared" si="8"/>
        <v>0</v>
      </c>
      <c r="BI100" s="140">
        <f t="shared" si="9"/>
        <v>0</v>
      </c>
      <c r="BJ100" s="17" t="s">
        <v>88</v>
      </c>
      <c r="BK100" s="140">
        <f t="shared" si="10"/>
        <v>0</v>
      </c>
      <c r="BL100" s="17" t="s">
        <v>159</v>
      </c>
      <c r="BM100" s="139" t="s">
        <v>330</v>
      </c>
    </row>
    <row r="101" spans="2:65" s="1" customFormat="1" ht="24.2" customHeight="1" x14ac:dyDescent="0.2">
      <c r="B101" s="32"/>
      <c r="C101" s="128" t="s">
        <v>245</v>
      </c>
      <c r="D101" s="128" t="s">
        <v>154</v>
      </c>
      <c r="E101" s="129" t="s">
        <v>1054</v>
      </c>
      <c r="F101" s="130" t="s">
        <v>1055</v>
      </c>
      <c r="G101" s="131" t="s">
        <v>967</v>
      </c>
      <c r="H101" s="132">
        <v>1</v>
      </c>
      <c r="I101" s="133"/>
      <c r="J101" s="134">
        <f t="shared" si="1"/>
        <v>0</v>
      </c>
      <c r="K101" s="130" t="s">
        <v>19</v>
      </c>
      <c r="L101" s="32"/>
      <c r="M101" s="178" t="s">
        <v>19</v>
      </c>
      <c r="N101" s="179" t="s">
        <v>47</v>
      </c>
      <c r="O101" s="176"/>
      <c r="P101" s="180">
        <f t="shared" si="2"/>
        <v>0</v>
      </c>
      <c r="Q101" s="180">
        <v>0</v>
      </c>
      <c r="R101" s="180">
        <f t="shared" si="3"/>
        <v>0</v>
      </c>
      <c r="S101" s="180">
        <v>0</v>
      </c>
      <c r="T101" s="180">
        <f t="shared" si="4"/>
        <v>0</v>
      </c>
      <c r="U101" s="328" t="s">
        <v>175</v>
      </c>
      <c r="V101" s="1">
        <f t="shared" si="0"/>
        <v>0</v>
      </c>
      <c r="AR101" s="139" t="s">
        <v>159</v>
      </c>
      <c r="AT101" s="139" t="s">
        <v>154</v>
      </c>
      <c r="AU101" s="139" t="s">
        <v>82</v>
      </c>
      <c r="AY101" s="17" t="s">
        <v>151</v>
      </c>
      <c r="BE101" s="140">
        <f t="shared" si="5"/>
        <v>0</v>
      </c>
      <c r="BF101" s="140">
        <f t="shared" si="6"/>
        <v>0</v>
      </c>
      <c r="BG101" s="140">
        <f t="shared" si="7"/>
        <v>0</v>
      </c>
      <c r="BH101" s="140">
        <f t="shared" si="8"/>
        <v>0</v>
      </c>
      <c r="BI101" s="140">
        <f t="shared" si="9"/>
        <v>0</v>
      </c>
      <c r="BJ101" s="17" t="s">
        <v>88</v>
      </c>
      <c r="BK101" s="140">
        <f t="shared" si="10"/>
        <v>0</v>
      </c>
      <c r="BL101" s="17" t="s">
        <v>159</v>
      </c>
      <c r="BM101" s="139" t="s">
        <v>339</v>
      </c>
    </row>
    <row r="102" spans="2:65" s="1" customFormat="1" ht="6.95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2"/>
    </row>
  </sheetData>
  <sheetProtection algorithmName="SHA-512" hashValue="jZ7KuRDBfnyfE2SVqpO1nXOYKWaXeopcnUebt850bmyQp94IT9YOvXra8qFj73miuinYzg29uOI/IfIRsAT9Pw==" saltValue="FHoaq8mNjMo0UiGTMijdHA==" spinCount="100000" sheet="1" objects="1" scenarios="1" formatColumns="0" formatRows="0" autoFilter="0"/>
  <autoFilter ref="C85:K101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B2:BM106"/>
  <sheetViews>
    <sheetView showGridLines="0" workbookViewId="0">
      <selection activeCell="Z99" sqref="Z9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106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2076/174, 15000 Praha 5, b.j.č. 12</v>
      </c>
      <c r="F7" s="308"/>
      <c r="G7" s="308"/>
      <c r="H7" s="308"/>
      <c r="L7" s="20"/>
    </row>
    <row r="8" spans="2:46" ht="12" customHeight="1" x14ac:dyDescent="0.2">
      <c r="B8" s="20"/>
      <c r="D8" s="27" t="s">
        <v>107</v>
      </c>
      <c r="L8" s="20"/>
    </row>
    <row r="9" spans="2:46" s="1" customFormat="1" ht="16.5" customHeight="1" x14ac:dyDescent="0.2">
      <c r="B9" s="32"/>
      <c r="E9" s="307" t="s">
        <v>108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109</v>
      </c>
      <c r="L10" s="32"/>
    </row>
    <row r="11" spans="2:46" s="1" customFormat="1" ht="16.5" customHeight="1" x14ac:dyDescent="0.2">
      <c r="B11" s="32"/>
      <c r="E11" s="266" t="s">
        <v>1056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11. 6. 2024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ROUND(J89,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ROUND((SUM(BE89:BE105)),  2)</f>
        <v>0</v>
      </c>
      <c r="I35" s="91">
        <v>0.21</v>
      </c>
      <c r="J35" s="81">
        <f>ROUND(((SUM(BE89:BE105))*I35),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ROUND((SUM(BF89:BF105)),  2)</f>
        <v>0</v>
      </c>
      <c r="I36" s="91">
        <v>0.12</v>
      </c>
      <c r="J36" s="81">
        <f>ROUND(((SUM(BF89:BF105))*I36),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ROUND((SUM(BG89:BG105)),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ROUND((SUM(BH89:BH105)),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ROUND((SUM(BI89:BI105)),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111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2076/174, 15000 Praha 5, b.j.č. 12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107</v>
      </c>
      <c r="L51" s="20"/>
    </row>
    <row r="52" spans="2:47" s="1" customFormat="1" ht="16.5" customHeight="1" x14ac:dyDescent="0.2">
      <c r="B52" s="32"/>
      <c r="E52" s="307" t="s">
        <v>108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109</v>
      </c>
      <c r="L53" s="32"/>
    </row>
    <row r="54" spans="2:47" s="1" customFormat="1" ht="16.5" customHeight="1" x14ac:dyDescent="0.2">
      <c r="B54" s="32"/>
      <c r="E54" s="266" t="str">
        <f>E11</f>
        <v>ZTP - Plynovod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 xml:space="preserve"> Plzeňská 2076/174, 15000 Praha 5</v>
      </c>
      <c r="I56" s="27" t="s">
        <v>23</v>
      </c>
      <c r="J56" s="49" t="str">
        <f>IF(J14="","",J14)</f>
        <v>11. 6. 2024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112</v>
      </c>
      <c r="D61" s="92"/>
      <c r="E61" s="92"/>
      <c r="F61" s="92"/>
      <c r="G61" s="92"/>
      <c r="H61" s="92"/>
      <c r="I61" s="92"/>
      <c r="J61" s="99" t="s">
        <v>113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J89</f>
        <v>0</v>
      </c>
      <c r="L63" s="32"/>
      <c r="AU63" s="17" t="s">
        <v>114</v>
      </c>
    </row>
    <row r="64" spans="2:47" s="8" customFormat="1" ht="24.95" customHeight="1" x14ac:dyDescent="0.2">
      <c r="B64" s="101"/>
      <c r="D64" s="102" t="s">
        <v>1057</v>
      </c>
      <c r="E64" s="103"/>
      <c r="F64" s="103"/>
      <c r="G64" s="103"/>
      <c r="H64" s="103"/>
      <c r="I64" s="103"/>
      <c r="J64" s="104">
        <f>J90</f>
        <v>0</v>
      </c>
      <c r="L64" s="101"/>
    </row>
    <row r="65" spans="2:12" s="8" customFormat="1" ht="24.95" customHeight="1" x14ac:dyDescent="0.2">
      <c r="B65" s="101"/>
      <c r="D65" s="102" t="s">
        <v>1058</v>
      </c>
      <c r="E65" s="103"/>
      <c r="F65" s="103"/>
      <c r="G65" s="103"/>
      <c r="H65" s="103"/>
      <c r="I65" s="103"/>
      <c r="J65" s="104">
        <f>J93</f>
        <v>0</v>
      </c>
      <c r="L65" s="101"/>
    </row>
    <row r="66" spans="2:12" s="8" customFormat="1" ht="24.95" customHeight="1" x14ac:dyDescent="0.2">
      <c r="B66" s="101"/>
      <c r="D66" s="102" t="s">
        <v>1059</v>
      </c>
      <c r="E66" s="103"/>
      <c r="F66" s="103"/>
      <c r="G66" s="103"/>
      <c r="H66" s="103"/>
      <c r="I66" s="103"/>
      <c r="J66" s="104">
        <f>J96</f>
        <v>0</v>
      </c>
      <c r="L66" s="101"/>
    </row>
    <row r="67" spans="2:12" s="8" customFormat="1" ht="24.95" customHeight="1" x14ac:dyDescent="0.2">
      <c r="B67" s="101"/>
      <c r="D67" s="102" t="s">
        <v>1060</v>
      </c>
      <c r="E67" s="103"/>
      <c r="F67" s="103"/>
      <c r="G67" s="103"/>
      <c r="H67" s="103"/>
      <c r="I67" s="103"/>
      <c r="J67" s="104">
        <f>J101</f>
        <v>0</v>
      </c>
      <c r="L67" s="101"/>
    </row>
    <row r="68" spans="2:12" s="1" customFormat="1" ht="21.75" customHeight="1" x14ac:dyDescent="0.2">
      <c r="B68" s="32"/>
      <c r="L68" s="32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 x14ac:dyDescent="0.2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 x14ac:dyDescent="0.2">
      <c r="B74" s="32"/>
      <c r="C74" s="21" t="s">
        <v>135</v>
      </c>
      <c r="L74" s="32"/>
    </row>
    <row r="75" spans="2:12" s="1" customFormat="1" ht="6.95" customHeight="1" x14ac:dyDescent="0.2">
      <c r="B75" s="32"/>
      <c r="L75" s="32"/>
    </row>
    <row r="76" spans="2:12" s="1" customFormat="1" ht="12" customHeight="1" x14ac:dyDescent="0.2">
      <c r="B76" s="32"/>
      <c r="C76" s="27" t="s">
        <v>16</v>
      </c>
      <c r="L76" s="32"/>
    </row>
    <row r="77" spans="2:12" s="1" customFormat="1" ht="16.5" customHeight="1" x14ac:dyDescent="0.2">
      <c r="B77" s="32"/>
      <c r="E77" s="307" t="str">
        <f>E7</f>
        <v>Rekonstrukce bytových jednotek MČ Plzeňská 2076/174, 15000 Praha 5, b.j.č. 12</v>
      </c>
      <c r="F77" s="308"/>
      <c r="G77" s="308"/>
      <c r="H77" s="308"/>
      <c r="L77" s="32"/>
    </row>
    <row r="78" spans="2:12" ht="12" customHeight="1" x14ac:dyDescent="0.2">
      <c r="B78" s="20"/>
      <c r="C78" s="27" t="s">
        <v>107</v>
      </c>
      <c r="L78" s="20"/>
    </row>
    <row r="79" spans="2:12" s="1" customFormat="1" ht="16.5" customHeight="1" x14ac:dyDescent="0.2">
      <c r="B79" s="32"/>
      <c r="E79" s="307" t="s">
        <v>108</v>
      </c>
      <c r="F79" s="309"/>
      <c r="G79" s="309"/>
      <c r="H79" s="309"/>
      <c r="L79" s="32"/>
    </row>
    <row r="80" spans="2:12" s="1" customFormat="1" ht="12" customHeight="1" x14ac:dyDescent="0.2">
      <c r="B80" s="32"/>
      <c r="C80" s="27" t="s">
        <v>109</v>
      </c>
      <c r="L80" s="32"/>
    </row>
    <row r="81" spans="2:65" s="1" customFormat="1" ht="16.5" customHeight="1" x14ac:dyDescent="0.2">
      <c r="B81" s="32"/>
      <c r="E81" s="266" t="str">
        <f>E11</f>
        <v>ZTP - Plynovod</v>
      </c>
      <c r="F81" s="309"/>
      <c r="G81" s="309"/>
      <c r="H81" s="309"/>
      <c r="L81" s="32"/>
    </row>
    <row r="82" spans="2:65" s="1" customFormat="1" ht="6.95" customHeight="1" x14ac:dyDescent="0.2">
      <c r="B82" s="32"/>
      <c r="L82" s="32"/>
    </row>
    <row r="83" spans="2:65" s="1" customFormat="1" ht="12" customHeight="1" x14ac:dyDescent="0.2">
      <c r="B83" s="32"/>
      <c r="C83" s="27" t="s">
        <v>21</v>
      </c>
      <c r="F83" s="25" t="str">
        <f>F14</f>
        <v xml:space="preserve"> Plzeňská 2076/174, 15000 Praha 5</v>
      </c>
      <c r="I83" s="27" t="s">
        <v>23</v>
      </c>
      <c r="J83" s="49" t="str">
        <f>IF(J14="","",J14)</f>
        <v>11. 6. 2024</v>
      </c>
      <c r="L83" s="32"/>
    </row>
    <row r="84" spans="2:65" s="1" customFormat="1" ht="6.95" customHeight="1" x14ac:dyDescent="0.2">
      <c r="B84" s="32"/>
      <c r="L84" s="32"/>
    </row>
    <row r="85" spans="2:65" s="1" customFormat="1" ht="15.2" customHeight="1" x14ac:dyDescent="0.2">
      <c r="B85" s="32"/>
      <c r="C85" s="27" t="s">
        <v>25</v>
      </c>
      <c r="F85" s="25" t="str">
        <f>E17</f>
        <v>Městská část Praha 5</v>
      </c>
      <c r="I85" s="27" t="s">
        <v>33</v>
      </c>
      <c r="J85" s="30" t="str">
        <f>E23</f>
        <v>Boa projekt s.r.o.</v>
      </c>
      <c r="L85" s="32"/>
    </row>
    <row r="86" spans="2:65" s="1" customFormat="1" ht="15.2" customHeight="1" x14ac:dyDescent="0.2">
      <c r="B86" s="32"/>
      <c r="C86" s="27" t="s">
        <v>31</v>
      </c>
      <c r="F86" s="25" t="str">
        <f>IF(E20="","",E20)</f>
        <v>Vyplň údaj</v>
      </c>
      <c r="I86" s="27" t="s">
        <v>37</v>
      </c>
      <c r="J86" s="30" t="str">
        <f>E26</f>
        <v xml:space="preserve"> </v>
      </c>
      <c r="L86" s="32"/>
    </row>
    <row r="87" spans="2:65" s="1" customFormat="1" ht="10.35" customHeight="1" x14ac:dyDescent="0.2">
      <c r="B87" s="32"/>
      <c r="L87" s="32"/>
    </row>
    <row r="88" spans="2:65" s="10" customFormat="1" ht="29.25" customHeight="1" x14ac:dyDescent="0.2">
      <c r="B88" s="109"/>
      <c r="C88" s="110" t="s">
        <v>136</v>
      </c>
      <c r="D88" s="111" t="s">
        <v>60</v>
      </c>
      <c r="E88" s="111" t="s">
        <v>56</v>
      </c>
      <c r="F88" s="111" t="s">
        <v>57</v>
      </c>
      <c r="G88" s="111" t="s">
        <v>137</v>
      </c>
      <c r="H88" s="111" t="s">
        <v>138</v>
      </c>
      <c r="I88" s="111" t="s">
        <v>139</v>
      </c>
      <c r="J88" s="111" t="s">
        <v>113</v>
      </c>
      <c r="K88" s="112" t="s">
        <v>140</v>
      </c>
      <c r="L88" s="109"/>
      <c r="M88" s="55" t="s">
        <v>19</v>
      </c>
      <c r="N88" s="56" t="s">
        <v>45</v>
      </c>
      <c r="O88" s="56" t="s">
        <v>141</v>
      </c>
      <c r="P88" s="56" t="s">
        <v>142</v>
      </c>
      <c r="Q88" s="56" t="s">
        <v>143</v>
      </c>
      <c r="R88" s="56" t="s">
        <v>144</v>
      </c>
      <c r="S88" s="56" t="s">
        <v>145</v>
      </c>
      <c r="T88" s="56" t="s">
        <v>146</v>
      </c>
      <c r="U88" s="319" t="s">
        <v>1403</v>
      </c>
    </row>
    <row r="89" spans="2:65" s="1" customFormat="1" ht="22.9" customHeight="1" x14ac:dyDescent="0.25">
      <c r="B89" s="32"/>
      <c r="C89" s="60" t="s">
        <v>148</v>
      </c>
      <c r="J89" s="113">
        <f>BK89</f>
        <v>0</v>
      </c>
      <c r="L89" s="32"/>
      <c r="M89" s="58"/>
      <c r="N89" s="50"/>
      <c r="O89" s="50"/>
      <c r="P89" s="114">
        <f>P90+P93+P96+P101</f>
        <v>0</v>
      </c>
      <c r="Q89" s="50"/>
      <c r="R89" s="114">
        <f>R90+R93+R96+R101</f>
        <v>0</v>
      </c>
      <c r="S89" s="50"/>
      <c r="T89" s="114">
        <f>T90+T93+T96+T101</f>
        <v>0</v>
      </c>
      <c r="U89" s="320">
        <f>SUM(V89:V666)</f>
        <v>0</v>
      </c>
      <c r="AT89" s="17" t="s">
        <v>74</v>
      </c>
      <c r="AU89" s="17" t="s">
        <v>114</v>
      </c>
      <c r="BK89" s="115">
        <f>BK90+BK93+BK96+BK101</f>
        <v>0</v>
      </c>
    </row>
    <row r="90" spans="2:65" s="11" customFormat="1" ht="25.9" customHeight="1" x14ac:dyDescent="0.2">
      <c r="B90" s="116"/>
      <c r="D90" s="117" t="s">
        <v>74</v>
      </c>
      <c r="E90" s="118" t="s">
        <v>963</v>
      </c>
      <c r="F90" s="118" t="s">
        <v>1061</v>
      </c>
      <c r="I90" s="119"/>
      <c r="J90" s="120">
        <f>BK90</f>
        <v>0</v>
      </c>
      <c r="L90" s="116"/>
      <c r="M90" s="121"/>
      <c r="P90" s="122">
        <f>SUM(P91:P92)</f>
        <v>0</v>
      </c>
      <c r="R90" s="122">
        <f>SUM(R91:R92)</f>
        <v>0</v>
      </c>
      <c r="T90" s="122">
        <f>SUM(T91:T92)</f>
        <v>0</v>
      </c>
      <c r="U90" s="321"/>
      <c r="V90" s="1" t="str">
        <f t="shared" ref="V90:V105" si="0">IF(U90="investice",J90,"")</f>
        <v/>
      </c>
      <c r="AR90" s="117" t="s">
        <v>82</v>
      </c>
      <c r="AT90" s="124" t="s">
        <v>74</v>
      </c>
      <c r="AU90" s="124" t="s">
        <v>75</v>
      </c>
      <c r="AY90" s="117" t="s">
        <v>151</v>
      </c>
      <c r="BK90" s="125">
        <f>SUM(BK91:BK92)</f>
        <v>0</v>
      </c>
    </row>
    <row r="91" spans="2:65" s="1" customFormat="1" ht="16.5" customHeight="1" x14ac:dyDescent="0.2">
      <c r="B91" s="32"/>
      <c r="C91" s="128" t="s">
        <v>82</v>
      </c>
      <c r="D91" s="128" t="s">
        <v>154</v>
      </c>
      <c r="E91" s="129" t="s">
        <v>1062</v>
      </c>
      <c r="F91" s="130" t="s">
        <v>1063</v>
      </c>
      <c r="G91" s="131" t="s">
        <v>970</v>
      </c>
      <c r="H91" s="132">
        <v>9</v>
      </c>
      <c r="I91" s="133"/>
      <c r="J91" s="134">
        <f>ROUND(I91*H91,2)</f>
        <v>0</v>
      </c>
      <c r="K91" s="130" t="s">
        <v>19</v>
      </c>
      <c r="L91" s="32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7">
        <f>S91*H91</f>
        <v>0</v>
      </c>
      <c r="U91" s="322" t="s">
        <v>19</v>
      </c>
      <c r="V91" s="1" t="str">
        <f t="shared" si="0"/>
        <v/>
      </c>
      <c r="AR91" s="139" t="s">
        <v>159</v>
      </c>
      <c r="AT91" s="139" t="s">
        <v>154</v>
      </c>
      <c r="AU91" s="139" t="s">
        <v>82</v>
      </c>
      <c r="AY91" s="17" t="s">
        <v>151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88</v>
      </c>
      <c r="BK91" s="140">
        <f>ROUND(I91*H91,2)</f>
        <v>0</v>
      </c>
      <c r="BL91" s="17" t="s">
        <v>159</v>
      </c>
      <c r="BM91" s="139" t="s">
        <v>88</v>
      </c>
    </row>
    <row r="92" spans="2:65" s="1" customFormat="1" ht="16.5" customHeight="1" x14ac:dyDescent="0.2">
      <c r="B92" s="32"/>
      <c r="C92" s="128" t="s">
        <v>88</v>
      </c>
      <c r="D92" s="128" t="s">
        <v>154</v>
      </c>
      <c r="E92" s="129" t="s">
        <v>1064</v>
      </c>
      <c r="F92" s="130" t="s">
        <v>1065</v>
      </c>
      <c r="G92" s="131" t="s">
        <v>970</v>
      </c>
      <c r="H92" s="132">
        <v>1</v>
      </c>
      <c r="I92" s="133"/>
      <c r="J92" s="134">
        <f>ROUND(I92*H92,2)</f>
        <v>0</v>
      </c>
      <c r="K92" s="130" t="s">
        <v>19</v>
      </c>
      <c r="L92" s="32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7">
        <f>S92*H92</f>
        <v>0</v>
      </c>
      <c r="U92" s="322" t="s">
        <v>19</v>
      </c>
      <c r="V92" s="1" t="str">
        <f t="shared" si="0"/>
        <v/>
      </c>
      <c r="AR92" s="139" t="s">
        <v>159</v>
      </c>
      <c r="AT92" s="139" t="s">
        <v>154</v>
      </c>
      <c r="AU92" s="139" t="s">
        <v>82</v>
      </c>
      <c r="AY92" s="17" t="s">
        <v>151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88</v>
      </c>
      <c r="BK92" s="140">
        <f>ROUND(I92*H92,2)</f>
        <v>0</v>
      </c>
      <c r="BL92" s="17" t="s">
        <v>159</v>
      </c>
      <c r="BM92" s="139" t="s">
        <v>159</v>
      </c>
    </row>
    <row r="93" spans="2:65" s="11" customFormat="1" ht="25.9" customHeight="1" x14ac:dyDescent="0.2">
      <c r="B93" s="116"/>
      <c r="D93" s="117" t="s">
        <v>74</v>
      </c>
      <c r="E93" s="118" t="s">
        <v>983</v>
      </c>
      <c r="F93" s="118" t="s">
        <v>1066</v>
      </c>
      <c r="I93" s="119"/>
      <c r="J93" s="120">
        <f>BK93</f>
        <v>0</v>
      </c>
      <c r="L93" s="116"/>
      <c r="M93" s="121"/>
      <c r="P93" s="122">
        <f>SUM(P94:P95)</f>
        <v>0</v>
      </c>
      <c r="R93" s="122">
        <f>SUM(R94:R95)</f>
        <v>0</v>
      </c>
      <c r="T93" s="122">
        <f>SUM(T94:T95)</f>
        <v>0</v>
      </c>
      <c r="U93" s="321"/>
      <c r="V93" s="1" t="str">
        <f t="shared" si="0"/>
        <v/>
      </c>
      <c r="AR93" s="117" t="s">
        <v>82</v>
      </c>
      <c r="AT93" s="124" t="s">
        <v>74</v>
      </c>
      <c r="AU93" s="124" t="s">
        <v>75</v>
      </c>
      <c r="AY93" s="117" t="s">
        <v>151</v>
      </c>
      <c r="BK93" s="125">
        <f>SUM(BK94:BK95)</f>
        <v>0</v>
      </c>
    </row>
    <row r="94" spans="2:65" s="1" customFormat="1" ht="16.5" customHeight="1" x14ac:dyDescent="0.2">
      <c r="B94" s="32"/>
      <c r="C94" s="128" t="s">
        <v>152</v>
      </c>
      <c r="D94" s="128" t="s">
        <v>154</v>
      </c>
      <c r="E94" s="129" t="s">
        <v>1067</v>
      </c>
      <c r="F94" s="130" t="s">
        <v>1068</v>
      </c>
      <c r="G94" s="131" t="s">
        <v>967</v>
      </c>
      <c r="H94" s="132">
        <v>9</v>
      </c>
      <c r="I94" s="133"/>
      <c r="J94" s="134">
        <f>ROUND(I94*H94,2)</f>
        <v>0</v>
      </c>
      <c r="K94" s="130" t="s">
        <v>19</v>
      </c>
      <c r="L94" s="32"/>
      <c r="M94" s="135" t="s">
        <v>19</v>
      </c>
      <c r="N94" s="136" t="s">
        <v>47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7">
        <f>S94*H94</f>
        <v>0</v>
      </c>
      <c r="U94" s="322" t="s">
        <v>19</v>
      </c>
      <c r="V94" s="1" t="str">
        <f t="shared" si="0"/>
        <v/>
      </c>
      <c r="AR94" s="139" t="s">
        <v>159</v>
      </c>
      <c r="AT94" s="139" t="s">
        <v>154</v>
      </c>
      <c r="AU94" s="139" t="s">
        <v>82</v>
      </c>
      <c r="AY94" s="17" t="s">
        <v>151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7" t="s">
        <v>88</v>
      </c>
      <c r="BK94" s="140">
        <f>ROUND(I94*H94,2)</f>
        <v>0</v>
      </c>
      <c r="BL94" s="17" t="s">
        <v>159</v>
      </c>
      <c r="BM94" s="139" t="s">
        <v>192</v>
      </c>
    </row>
    <row r="95" spans="2:65" s="1" customFormat="1" ht="16.5" customHeight="1" x14ac:dyDescent="0.2">
      <c r="B95" s="32"/>
      <c r="C95" s="128" t="s">
        <v>159</v>
      </c>
      <c r="D95" s="128" t="s">
        <v>154</v>
      </c>
      <c r="E95" s="129" t="s">
        <v>1069</v>
      </c>
      <c r="F95" s="130" t="s">
        <v>1070</v>
      </c>
      <c r="G95" s="131" t="s">
        <v>967</v>
      </c>
      <c r="H95" s="132">
        <v>1</v>
      </c>
      <c r="I95" s="133"/>
      <c r="J95" s="134">
        <f>ROUND(I95*H95,2)</f>
        <v>0</v>
      </c>
      <c r="K95" s="130" t="s">
        <v>19</v>
      </c>
      <c r="L95" s="32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7">
        <f>S95*H95</f>
        <v>0</v>
      </c>
      <c r="U95" s="322" t="s">
        <v>19</v>
      </c>
      <c r="V95" s="1" t="str">
        <f t="shared" si="0"/>
        <v/>
      </c>
      <c r="AR95" s="139" t="s">
        <v>159</v>
      </c>
      <c r="AT95" s="139" t="s">
        <v>154</v>
      </c>
      <c r="AU95" s="139" t="s">
        <v>82</v>
      </c>
      <c r="AY95" s="17" t="s">
        <v>151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88</v>
      </c>
      <c r="BK95" s="140">
        <f>ROUND(I95*H95,2)</f>
        <v>0</v>
      </c>
      <c r="BL95" s="17" t="s">
        <v>159</v>
      </c>
      <c r="BM95" s="139" t="s">
        <v>205</v>
      </c>
    </row>
    <row r="96" spans="2:65" s="11" customFormat="1" ht="25.9" customHeight="1" x14ac:dyDescent="0.2">
      <c r="B96" s="116"/>
      <c r="D96" s="117" t="s">
        <v>74</v>
      </c>
      <c r="E96" s="118" t="s">
        <v>999</v>
      </c>
      <c r="F96" s="118" t="s">
        <v>1071</v>
      </c>
      <c r="I96" s="119"/>
      <c r="J96" s="120">
        <f>BK96</f>
        <v>0</v>
      </c>
      <c r="L96" s="116"/>
      <c r="M96" s="121"/>
      <c r="P96" s="122">
        <f>SUM(P97:P100)</f>
        <v>0</v>
      </c>
      <c r="R96" s="122">
        <f>SUM(R97:R100)</f>
        <v>0</v>
      </c>
      <c r="T96" s="122">
        <f>SUM(T97:T100)</f>
        <v>0</v>
      </c>
      <c r="U96" s="321"/>
      <c r="V96" s="1" t="str">
        <f t="shared" si="0"/>
        <v/>
      </c>
      <c r="AR96" s="117" t="s">
        <v>82</v>
      </c>
      <c r="AT96" s="124" t="s">
        <v>74</v>
      </c>
      <c r="AU96" s="124" t="s">
        <v>75</v>
      </c>
      <c r="AY96" s="117" t="s">
        <v>151</v>
      </c>
      <c r="BK96" s="125">
        <f>SUM(BK97:BK100)</f>
        <v>0</v>
      </c>
    </row>
    <row r="97" spans="2:65" s="1" customFormat="1" ht="16.5" customHeight="1" x14ac:dyDescent="0.2">
      <c r="B97" s="32"/>
      <c r="C97" s="128" t="s">
        <v>185</v>
      </c>
      <c r="D97" s="128" t="s">
        <v>154</v>
      </c>
      <c r="E97" s="129" t="s">
        <v>1072</v>
      </c>
      <c r="F97" s="130" t="s">
        <v>1073</v>
      </c>
      <c r="G97" s="131" t="s">
        <v>967</v>
      </c>
      <c r="H97" s="132">
        <v>1</v>
      </c>
      <c r="I97" s="133"/>
      <c r="J97" s="134">
        <f>ROUND(I97*H97,2)</f>
        <v>0</v>
      </c>
      <c r="K97" s="130" t="s">
        <v>19</v>
      </c>
      <c r="L97" s="32"/>
      <c r="M97" s="135" t="s">
        <v>19</v>
      </c>
      <c r="N97" s="136" t="s">
        <v>47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7">
        <f>S97*H97</f>
        <v>0</v>
      </c>
      <c r="U97" s="322" t="s">
        <v>19</v>
      </c>
      <c r="V97" s="1" t="str">
        <f t="shared" si="0"/>
        <v/>
      </c>
      <c r="AR97" s="139" t="s">
        <v>159</v>
      </c>
      <c r="AT97" s="139" t="s">
        <v>154</v>
      </c>
      <c r="AU97" s="139" t="s">
        <v>82</v>
      </c>
      <c r="AY97" s="17" t="s">
        <v>151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88</v>
      </c>
      <c r="BK97" s="140">
        <f>ROUND(I97*H97,2)</f>
        <v>0</v>
      </c>
      <c r="BL97" s="17" t="s">
        <v>159</v>
      </c>
      <c r="BM97" s="139" t="s">
        <v>216</v>
      </c>
    </row>
    <row r="98" spans="2:65" s="1" customFormat="1" ht="19.5" x14ac:dyDescent="0.2">
      <c r="B98" s="32"/>
      <c r="D98" s="146" t="s">
        <v>233</v>
      </c>
      <c r="F98" s="163" t="s">
        <v>1074</v>
      </c>
      <c r="I98" s="143"/>
      <c r="L98" s="32"/>
      <c r="M98" s="144"/>
      <c r="U98" s="323"/>
      <c r="V98" s="1" t="str">
        <f t="shared" si="0"/>
        <v/>
      </c>
      <c r="AT98" s="17" t="s">
        <v>233</v>
      </c>
      <c r="AU98" s="17" t="s">
        <v>82</v>
      </c>
    </row>
    <row r="99" spans="2:65" s="1" customFormat="1" ht="16.5" customHeight="1" x14ac:dyDescent="0.2">
      <c r="B99" s="32"/>
      <c r="C99" s="128" t="s">
        <v>192</v>
      </c>
      <c r="D99" s="128" t="s">
        <v>154</v>
      </c>
      <c r="E99" s="129" t="s">
        <v>1075</v>
      </c>
      <c r="F99" s="130" t="s">
        <v>1076</v>
      </c>
      <c r="G99" s="131" t="s">
        <v>967</v>
      </c>
      <c r="H99" s="132">
        <v>2</v>
      </c>
      <c r="I99" s="133"/>
      <c r="J99" s="134">
        <f>ROUND(I99*H99,2)</f>
        <v>0</v>
      </c>
      <c r="K99" s="130" t="s">
        <v>19</v>
      </c>
      <c r="L99" s="32"/>
      <c r="M99" s="135" t="s">
        <v>19</v>
      </c>
      <c r="N99" s="136" t="s">
        <v>47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7">
        <f>S99*H99</f>
        <v>0</v>
      </c>
      <c r="U99" s="322" t="s">
        <v>19</v>
      </c>
      <c r="V99" s="1" t="str">
        <f t="shared" si="0"/>
        <v/>
      </c>
      <c r="AR99" s="139" t="s">
        <v>159</v>
      </c>
      <c r="AT99" s="139" t="s">
        <v>154</v>
      </c>
      <c r="AU99" s="139" t="s">
        <v>82</v>
      </c>
      <c r="AY99" s="17" t="s">
        <v>151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88</v>
      </c>
      <c r="BK99" s="140">
        <f>ROUND(I99*H99,2)</f>
        <v>0</v>
      </c>
      <c r="BL99" s="17" t="s">
        <v>159</v>
      </c>
      <c r="BM99" s="139" t="s">
        <v>8</v>
      </c>
    </row>
    <row r="100" spans="2:65" s="1" customFormat="1" ht="19.5" x14ac:dyDescent="0.2">
      <c r="B100" s="32"/>
      <c r="D100" s="146" t="s">
        <v>233</v>
      </c>
      <c r="F100" s="163" t="s">
        <v>1077</v>
      </c>
      <c r="I100" s="143"/>
      <c r="L100" s="32"/>
      <c r="M100" s="144"/>
      <c r="U100" s="323"/>
      <c r="V100" s="1" t="str">
        <f t="shared" si="0"/>
        <v/>
      </c>
      <c r="AT100" s="17" t="s">
        <v>233</v>
      </c>
      <c r="AU100" s="17" t="s">
        <v>82</v>
      </c>
    </row>
    <row r="101" spans="2:65" s="11" customFormat="1" ht="25.9" customHeight="1" x14ac:dyDescent="0.2">
      <c r="B101" s="116"/>
      <c r="D101" s="117" t="s">
        <v>74</v>
      </c>
      <c r="E101" s="118" t="s">
        <v>1027</v>
      </c>
      <c r="F101" s="118" t="s">
        <v>1078</v>
      </c>
      <c r="I101" s="119"/>
      <c r="J101" s="120">
        <f>BK101</f>
        <v>0</v>
      </c>
      <c r="L101" s="116"/>
      <c r="M101" s="121"/>
      <c r="P101" s="122">
        <f>SUM(P102:P105)</f>
        <v>0</v>
      </c>
      <c r="R101" s="122">
        <f>SUM(R102:R105)</f>
        <v>0</v>
      </c>
      <c r="T101" s="122">
        <f>SUM(T102:T105)</f>
        <v>0</v>
      </c>
      <c r="U101" s="321"/>
      <c r="V101" s="1" t="str">
        <f t="shared" si="0"/>
        <v/>
      </c>
      <c r="AR101" s="117" t="s">
        <v>82</v>
      </c>
      <c r="AT101" s="124" t="s">
        <v>74</v>
      </c>
      <c r="AU101" s="124" t="s">
        <v>75</v>
      </c>
      <c r="AY101" s="117" t="s">
        <v>151</v>
      </c>
      <c r="BK101" s="125">
        <f>SUM(BK102:BK105)</f>
        <v>0</v>
      </c>
    </row>
    <row r="102" spans="2:65" s="1" customFormat="1" ht="16.5" customHeight="1" x14ac:dyDescent="0.2">
      <c r="B102" s="32"/>
      <c r="C102" s="128" t="s">
        <v>198</v>
      </c>
      <c r="D102" s="128" t="s">
        <v>154</v>
      </c>
      <c r="E102" s="129" t="s">
        <v>1079</v>
      </c>
      <c r="F102" s="130" t="s">
        <v>1080</v>
      </c>
      <c r="G102" s="131" t="s">
        <v>970</v>
      </c>
      <c r="H102" s="132">
        <v>9</v>
      </c>
      <c r="I102" s="133"/>
      <c r="J102" s="134">
        <f>ROUND(I102*H102,2)</f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7">
        <f>S102*H102</f>
        <v>0</v>
      </c>
      <c r="U102" s="322" t="s">
        <v>19</v>
      </c>
      <c r="V102" s="1" t="str">
        <f t="shared" si="0"/>
        <v/>
      </c>
      <c r="AR102" s="139" t="s">
        <v>159</v>
      </c>
      <c r="AT102" s="139" t="s">
        <v>154</v>
      </c>
      <c r="AU102" s="139" t="s">
        <v>82</v>
      </c>
      <c r="AY102" s="17" t="s">
        <v>151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88</v>
      </c>
      <c r="BK102" s="140">
        <f>ROUND(I102*H102,2)</f>
        <v>0</v>
      </c>
      <c r="BL102" s="17" t="s">
        <v>159</v>
      </c>
      <c r="BM102" s="139" t="s">
        <v>245</v>
      </c>
    </row>
    <row r="103" spans="2:65" s="1" customFormat="1" ht="16.5" customHeight="1" x14ac:dyDescent="0.2">
      <c r="B103" s="32"/>
      <c r="C103" s="128" t="s">
        <v>205</v>
      </c>
      <c r="D103" s="128" t="s">
        <v>154</v>
      </c>
      <c r="E103" s="129" t="s">
        <v>1081</v>
      </c>
      <c r="F103" s="130" t="s">
        <v>1082</v>
      </c>
      <c r="G103" s="131" t="s">
        <v>1083</v>
      </c>
      <c r="H103" s="132">
        <v>1</v>
      </c>
      <c r="I103" s="133"/>
      <c r="J103" s="134">
        <f>ROUND(I103*H103,2)</f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7">
        <f>S103*H103</f>
        <v>0</v>
      </c>
      <c r="U103" s="322" t="s">
        <v>19</v>
      </c>
      <c r="V103" s="1" t="str">
        <f t="shared" si="0"/>
        <v/>
      </c>
      <c r="AR103" s="139" t="s">
        <v>159</v>
      </c>
      <c r="AT103" s="139" t="s">
        <v>154</v>
      </c>
      <c r="AU103" s="139" t="s">
        <v>82</v>
      </c>
      <c r="AY103" s="17" t="s">
        <v>151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88</v>
      </c>
      <c r="BK103" s="140">
        <f>ROUND(I103*H103,2)</f>
        <v>0</v>
      </c>
      <c r="BL103" s="17" t="s">
        <v>159</v>
      </c>
      <c r="BM103" s="139" t="s">
        <v>230</v>
      </c>
    </row>
    <row r="104" spans="2:65" s="1" customFormat="1" ht="16.5" customHeight="1" x14ac:dyDescent="0.2">
      <c r="B104" s="32"/>
      <c r="C104" s="128" t="s">
        <v>211</v>
      </c>
      <c r="D104" s="128" t="s">
        <v>154</v>
      </c>
      <c r="E104" s="129" t="s">
        <v>1084</v>
      </c>
      <c r="F104" s="130" t="s">
        <v>1085</v>
      </c>
      <c r="G104" s="131" t="s">
        <v>1083</v>
      </c>
      <c r="H104" s="132">
        <v>1</v>
      </c>
      <c r="I104" s="133"/>
      <c r="J104" s="134">
        <f>ROUND(I104*H104,2)</f>
        <v>0</v>
      </c>
      <c r="K104" s="130" t="s">
        <v>19</v>
      </c>
      <c r="L104" s="32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7">
        <f>S104*H104</f>
        <v>0</v>
      </c>
      <c r="U104" s="322" t="s">
        <v>19</v>
      </c>
      <c r="V104" s="1" t="str">
        <f t="shared" si="0"/>
        <v/>
      </c>
      <c r="AR104" s="139" t="s">
        <v>159</v>
      </c>
      <c r="AT104" s="139" t="s">
        <v>154</v>
      </c>
      <c r="AU104" s="139" t="s">
        <v>82</v>
      </c>
      <c r="AY104" s="17" t="s">
        <v>151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88</v>
      </c>
      <c r="BK104" s="140">
        <f>ROUND(I104*H104,2)</f>
        <v>0</v>
      </c>
      <c r="BL104" s="17" t="s">
        <v>159</v>
      </c>
      <c r="BM104" s="139" t="s">
        <v>274</v>
      </c>
    </row>
    <row r="105" spans="2:65" s="1" customFormat="1" ht="16.5" customHeight="1" x14ac:dyDescent="0.2">
      <c r="B105" s="32"/>
      <c r="C105" s="128" t="s">
        <v>216</v>
      </c>
      <c r="D105" s="128" t="s">
        <v>154</v>
      </c>
      <c r="E105" s="129" t="s">
        <v>1086</v>
      </c>
      <c r="F105" s="130" t="s">
        <v>1087</v>
      </c>
      <c r="G105" s="131" t="s">
        <v>1083</v>
      </c>
      <c r="H105" s="132">
        <v>1</v>
      </c>
      <c r="I105" s="133"/>
      <c r="J105" s="134">
        <f>ROUND(I105*H105,2)</f>
        <v>0</v>
      </c>
      <c r="K105" s="130" t="s">
        <v>19</v>
      </c>
      <c r="L105" s="32"/>
      <c r="M105" s="178" t="s">
        <v>19</v>
      </c>
      <c r="N105" s="179" t="s">
        <v>47</v>
      </c>
      <c r="O105" s="176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0">
        <f>S105*H105</f>
        <v>0</v>
      </c>
      <c r="U105" s="328" t="s">
        <v>19</v>
      </c>
      <c r="V105" s="1" t="str">
        <f t="shared" si="0"/>
        <v/>
      </c>
      <c r="AR105" s="139" t="s">
        <v>159</v>
      </c>
      <c r="AT105" s="139" t="s">
        <v>154</v>
      </c>
      <c r="AU105" s="139" t="s">
        <v>82</v>
      </c>
      <c r="AY105" s="17" t="s">
        <v>151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88</v>
      </c>
      <c r="BK105" s="140">
        <f>ROUND(I105*H105,2)</f>
        <v>0</v>
      </c>
      <c r="BL105" s="17" t="s">
        <v>159</v>
      </c>
      <c r="BM105" s="139" t="s">
        <v>292</v>
      </c>
    </row>
    <row r="106" spans="2:65" s="1" customFormat="1" ht="6.95" customHeight="1" x14ac:dyDescent="0.2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2"/>
    </row>
  </sheetData>
  <sheetProtection algorithmName="SHA-512" hashValue="Dfwx11KBXjRZDgr+Q2HNLOzSH0vEBH4qT/1hVayF3hIZsxM13vibD/XO8boagIZxEtKPnmvneXCPLbeA0biYpQ==" saltValue="Hlu3ioQWa3ur78Ln1HvHcw==" spinCount="100000" sheet="1" objects="1" scenarios="1" formatColumns="0" formatRows="0" autoFilter="0"/>
  <autoFilter ref="C88:K105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B2:BM125"/>
  <sheetViews>
    <sheetView showGridLines="0" workbookViewId="0">
      <selection activeCell="AC95" sqref="AC95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106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2076/174, 15000 Praha 5, b.j.č. 12</v>
      </c>
      <c r="F7" s="308"/>
      <c r="G7" s="308"/>
      <c r="H7" s="308"/>
      <c r="L7" s="20"/>
    </row>
    <row r="8" spans="2:46" ht="12" customHeight="1" x14ac:dyDescent="0.2">
      <c r="B8" s="20"/>
      <c r="D8" s="27" t="s">
        <v>107</v>
      </c>
      <c r="L8" s="20"/>
    </row>
    <row r="9" spans="2:46" s="1" customFormat="1" ht="16.5" customHeight="1" x14ac:dyDescent="0.2">
      <c r="B9" s="32"/>
      <c r="E9" s="307" t="s">
        <v>108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109</v>
      </c>
      <c r="L10" s="32"/>
    </row>
    <row r="11" spans="2:46" s="1" customFormat="1" ht="16.5" customHeight="1" x14ac:dyDescent="0.2">
      <c r="B11" s="32"/>
      <c r="E11" s="266" t="s">
        <v>1088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11. 6. 2024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ROUND(J86,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ROUND((SUM(BE86:BE124)),  2)</f>
        <v>0</v>
      </c>
      <c r="I35" s="91">
        <v>0.21</v>
      </c>
      <c r="J35" s="81">
        <f>ROUND(((SUM(BE86:BE124))*I35),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ROUND((SUM(BF86:BF124)),  2)</f>
        <v>0</v>
      </c>
      <c r="I36" s="91">
        <v>0.12</v>
      </c>
      <c r="J36" s="81">
        <f>ROUND(((SUM(BF86:BF124))*I36),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ROUND((SUM(BG86:BG124)),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ROUND((SUM(BH86:BH124)),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ROUND((SUM(BI86:BI124)),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111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2076/174, 15000 Praha 5, b.j.č. 12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107</v>
      </c>
      <c r="L51" s="20"/>
    </row>
    <row r="52" spans="2:47" s="1" customFormat="1" ht="16.5" customHeight="1" x14ac:dyDescent="0.2">
      <c r="B52" s="32"/>
      <c r="E52" s="307" t="s">
        <v>108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109</v>
      </c>
      <c r="L53" s="32"/>
    </row>
    <row r="54" spans="2:47" s="1" customFormat="1" ht="16.5" customHeight="1" x14ac:dyDescent="0.2">
      <c r="B54" s="32"/>
      <c r="E54" s="266" t="str">
        <f>E11</f>
        <v>EL - Elektroinstalace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 xml:space="preserve"> Plzeňská 2076/174, 15000 Praha 5</v>
      </c>
      <c r="I56" s="27" t="s">
        <v>23</v>
      </c>
      <c r="J56" s="49" t="str">
        <f>IF(J14="","",J14)</f>
        <v>11. 6. 2024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112</v>
      </c>
      <c r="D61" s="92"/>
      <c r="E61" s="92"/>
      <c r="F61" s="92"/>
      <c r="G61" s="92"/>
      <c r="H61" s="92"/>
      <c r="I61" s="92"/>
      <c r="J61" s="99" t="s">
        <v>113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J86</f>
        <v>0</v>
      </c>
      <c r="L63" s="32"/>
      <c r="AU63" s="17" t="s">
        <v>114</v>
      </c>
    </row>
    <row r="64" spans="2:47" s="8" customFormat="1" ht="24.95" customHeight="1" x14ac:dyDescent="0.2">
      <c r="B64" s="101"/>
      <c r="D64" s="102" t="s">
        <v>1088</v>
      </c>
      <c r="E64" s="103"/>
      <c r="F64" s="103"/>
      <c r="G64" s="103"/>
      <c r="H64" s="103"/>
      <c r="I64" s="103"/>
      <c r="J64" s="104">
        <f>J87</f>
        <v>0</v>
      </c>
      <c r="L64" s="101"/>
    </row>
    <row r="65" spans="2:12" s="1" customFormat="1" ht="21.75" customHeight="1" x14ac:dyDescent="0.2">
      <c r="B65" s="32"/>
      <c r="L65" s="32"/>
    </row>
    <row r="66" spans="2:12" s="1" customFormat="1" ht="6.95" customHeight="1" x14ac:dyDescent="0.2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 x14ac:dyDescent="0.2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 x14ac:dyDescent="0.2">
      <c r="B71" s="32"/>
      <c r="C71" s="21" t="s">
        <v>135</v>
      </c>
      <c r="L71" s="32"/>
    </row>
    <row r="72" spans="2:12" s="1" customFormat="1" ht="6.95" customHeight="1" x14ac:dyDescent="0.2">
      <c r="B72" s="32"/>
      <c r="L72" s="32"/>
    </row>
    <row r="73" spans="2:12" s="1" customFormat="1" ht="12" customHeight="1" x14ac:dyDescent="0.2">
      <c r="B73" s="32"/>
      <c r="C73" s="27" t="s">
        <v>16</v>
      </c>
      <c r="L73" s="32"/>
    </row>
    <row r="74" spans="2:12" s="1" customFormat="1" ht="16.5" customHeight="1" x14ac:dyDescent="0.2">
      <c r="B74" s="32"/>
      <c r="E74" s="307" t="str">
        <f>E7</f>
        <v>Rekonstrukce bytových jednotek MČ Plzeňská 2076/174, 15000 Praha 5, b.j.č. 12</v>
      </c>
      <c r="F74" s="308"/>
      <c r="G74" s="308"/>
      <c r="H74" s="308"/>
      <c r="L74" s="32"/>
    </row>
    <row r="75" spans="2:12" ht="12" customHeight="1" x14ac:dyDescent="0.2">
      <c r="B75" s="20"/>
      <c r="C75" s="27" t="s">
        <v>107</v>
      </c>
      <c r="L75" s="20"/>
    </row>
    <row r="76" spans="2:12" s="1" customFormat="1" ht="16.5" customHeight="1" x14ac:dyDescent="0.2">
      <c r="B76" s="32"/>
      <c r="E76" s="307" t="s">
        <v>108</v>
      </c>
      <c r="F76" s="309"/>
      <c r="G76" s="309"/>
      <c r="H76" s="309"/>
      <c r="L76" s="32"/>
    </row>
    <row r="77" spans="2:12" s="1" customFormat="1" ht="12" customHeight="1" x14ac:dyDescent="0.2">
      <c r="B77" s="32"/>
      <c r="C77" s="27" t="s">
        <v>109</v>
      </c>
      <c r="L77" s="32"/>
    </row>
    <row r="78" spans="2:12" s="1" customFormat="1" ht="16.5" customHeight="1" x14ac:dyDescent="0.2">
      <c r="B78" s="32"/>
      <c r="E78" s="266" t="str">
        <f>E11</f>
        <v>EL - Elektroinstalace</v>
      </c>
      <c r="F78" s="309"/>
      <c r="G78" s="309"/>
      <c r="H78" s="309"/>
      <c r="L78" s="32"/>
    </row>
    <row r="79" spans="2:12" s="1" customFormat="1" ht="6.95" customHeight="1" x14ac:dyDescent="0.2">
      <c r="B79" s="32"/>
      <c r="L79" s="32"/>
    </row>
    <row r="80" spans="2:12" s="1" customFormat="1" ht="12" customHeight="1" x14ac:dyDescent="0.2">
      <c r="B80" s="32"/>
      <c r="C80" s="27" t="s">
        <v>21</v>
      </c>
      <c r="F80" s="25" t="str">
        <f>F14</f>
        <v xml:space="preserve"> Plzeňská 2076/174, 15000 Praha 5</v>
      </c>
      <c r="I80" s="27" t="s">
        <v>23</v>
      </c>
      <c r="J80" s="49" t="str">
        <f>IF(J14="","",J14)</f>
        <v>11. 6. 2024</v>
      </c>
      <c r="L80" s="32"/>
    </row>
    <row r="81" spans="2:65" s="1" customFormat="1" ht="6.95" customHeight="1" x14ac:dyDescent="0.2">
      <c r="B81" s="32"/>
      <c r="L81" s="32"/>
    </row>
    <row r="82" spans="2:65" s="1" customFormat="1" ht="15.2" customHeight="1" x14ac:dyDescent="0.2">
      <c r="B82" s="32"/>
      <c r="C82" s="27" t="s">
        <v>25</v>
      </c>
      <c r="F82" s="25" t="str">
        <f>E17</f>
        <v>Městská část Praha 5</v>
      </c>
      <c r="I82" s="27" t="s">
        <v>33</v>
      </c>
      <c r="J82" s="30" t="str">
        <f>E23</f>
        <v>Boa projekt s.r.o.</v>
      </c>
      <c r="L82" s="32"/>
    </row>
    <row r="83" spans="2:65" s="1" customFormat="1" ht="15.2" customHeight="1" x14ac:dyDescent="0.2">
      <c r="B83" s="32"/>
      <c r="C83" s="27" t="s">
        <v>31</v>
      </c>
      <c r="F83" s="25" t="str">
        <f>IF(E20="","",E20)</f>
        <v>Vyplň údaj</v>
      </c>
      <c r="I83" s="27" t="s">
        <v>37</v>
      </c>
      <c r="J83" s="30" t="str">
        <f>E26</f>
        <v xml:space="preserve"> </v>
      </c>
      <c r="L83" s="32"/>
    </row>
    <row r="84" spans="2:65" s="1" customFormat="1" ht="10.35" customHeight="1" x14ac:dyDescent="0.2">
      <c r="B84" s="32"/>
      <c r="L84" s="32"/>
    </row>
    <row r="85" spans="2:65" s="10" customFormat="1" ht="29.25" customHeight="1" x14ac:dyDescent="0.2">
      <c r="B85" s="109"/>
      <c r="C85" s="110" t="s">
        <v>136</v>
      </c>
      <c r="D85" s="111" t="s">
        <v>60</v>
      </c>
      <c r="E85" s="111" t="s">
        <v>56</v>
      </c>
      <c r="F85" s="111" t="s">
        <v>57</v>
      </c>
      <c r="G85" s="111" t="s">
        <v>137</v>
      </c>
      <c r="H85" s="111" t="s">
        <v>138</v>
      </c>
      <c r="I85" s="111" t="s">
        <v>139</v>
      </c>
      <c r="J85" s="111" t="s">
        <v>113</v>
      </c>
      <c r="K85" s="112" t="s">
        <v>140</v>
      </c>
      <c r="L85" s="109"/>
      <c r="M85" s="55" t="s">
        <v>19</v>
      </c>
      <c r="N85" s="56" t="s">
        <v>45</v>
      </c>
      <c r="O85" s="56" t="s">
        <v>141</v>
      </c>
      <c r="P85" s="56" t="s">
        <v>142</v>
      </c>
      <c r="Q85" s="56" t="s">
        <v>143</v>
      </c>
      <c r="R85" s="56" t="s">
        <v>144</v>
      </c>
      <c r="S85" s="56" t="s">
        <v>145</v>
      </c>
      <c r="T85" s="56" t="s">
        <v>146</v>
      </c>
      <c r="U85" s="319" t="s">
        <v>1403</v>
      </c>
    </row>
    <row r="86" spans="2:65" s="1" customFormat="1" ht="22.9" customHeight="1" x14ac:dyDescent="0.25">
      <c r="B86" s="32"/>
      <c r="C86" s="60" t="s">
        <v>148</v>
      </c>
      <c r="J86" s="113">
        <f>BK86</f>
        <v>0</v>
      </c>
      <c r="L86" s="32"/>
      <c r="M86" s="58"/>
      <c r="N86" s="50"/>
      <c r="O86" s="50"/>
      <c r="P86" s="114">
        <f>P87</f>
        <v>0</v>
      </c>
      <c r="Q86" s="50"/>
      <c r="R86" s="114">
        <f>R87</f>
        <v>0</v>
      </c>
      <c r="S86" s="50"/>
      <c r="T86" s="114">
        <f>T87</f>
        <v>0</v>
      </c>
      <c r="U86" s="320">
        <f>SUM(V86:V663)</f>
        <v>0</v>
      </c>
      <c r="AT86" s="17" t="s">
        <v>74</v>
      </c>
      <c r="AU86" s="17" t="s">
        <v>114</v>
      </c>
      <c r="BK86" s="115">
        <f>BK87</f>
        <v>0</v>
      </c>
    </row>
    <row r="87" spans="2:65" s="11" customFormat="1" ht="25.9" customHeight="1" x14ac:dyDescent="0.2">
      <c r="B87" s="116"/>
      <c r="D87" s="117" t="s">
        <v>74</v>
      </c>
      <c r="E87" s="118" t="s">
        <v>99</v>
      </c>
      <c r="F87" s="118" t="s">
        <v>100</v>
      </c>
      <c r="I87" s="119"/>
      <c r="J87" s="120">
        <f>BK87</f>
        <v>0</v>
      </c>
      <c r="L87" s="116"/>
      <c r="M87" s="121"/>
      <c r="P87" s="122">
        <f>SUM(P88:P124)</f>
        <v>0</v>
      </c>
      <c r="R87" s="122">
        <f>SUM(R88:R124)</f>
        <v>0</v>
      </c>
      <c r="T87" s="122">
        <f>SUM(T88:T124)</f>
        <v>0</v>
      </c>
      <c r="U87" s="321"/>
      <c r="V87" s="1" t="str">
        <f t="shared" ref="V87:V124" si="0">IF(U87="investice",J87,"")</f>
        <v/>
      </c>
      <c r="AR87" s="117" t="s">
        <v>82</v>
      </c>
      <c r="AT87" s="124" t="s">
        <v>74</v>
      </c>
      <c r="AU87" s="124" t="s">
        <v>75</v>
      </c>
      <c r="AY87" s="117" t="s">
        <v>151</v>
      </c>
      <c r="BK87" s="125">
        <f>SUM(BK88:BK124)</f>
        <v>0</v>
      </c>
    </row>
    <row r="88" spans="2:65" s="1" customFormat="1" ht="16.5" customHeight="1" x14ac:dyDescent="0.2">
      <c r="B88" s="32"/>
      <c r="C88" s="128" t="s">
        <v>82</v>
      </c>
      <c r="D88" s="128" t="s">
        <v>154</v>
      </c>
      <c r="E88" s="129" t="s">
        <v>1089</v>
      </c>
      <c r="F88" s="130" t="s">
        <v>1090</v>
      </c>
      <c r="G88" s="131" t="s">
        <v>967</v>
      </c>
      <c r="H88" s="132">
        <v>4</v>
      </c>
      <c r="I88" s="133"/>
      <c r="J88" s="134">
        <f t="shared" ref="J88:J124" si="1">ROUND(I88*H88,2)</f>
        <v>0</v>
      </c>
      <c r="K88" s="130" t="s">
        <v>19</v>
      </c>
      <c r="L88" s="32"/>
      <c r="M88" s="135" t="s">
        <v>19</v>
      </c>
      <c r="N88" s="136" t="s">
        <v>47</v>
      </c>
      <c r="P88" s="137">
        <f t="shared" ref="P88:P124" si="2">O88*H88</f>
        <v>0</v>
      </c>
      <c r="Q88" s="137">
        <v>0</v>
      </c>
      <c r="R88" s="137">
        <f t="shared" ref="R88:R124" si="3">Q88*H88</f>
        <v>0</v>
      </c>
      <c r="S88" s="137">
        <v>0</v>
      </c>
      <c r="T88" s="137">
        <f t="shared" ref="T88:T124" si="4">S88*H88</f>
        <v>0</v>
      </c>
      <c r="U88" s="322" t="s">
        <v>19</v>
      </c>
      <c r="V88" s="1" t="str">
        <f t="shared" si="0"/>
        <v/>
      </c>
      <c r="AR88" s="139" t="s">
        <v>159</v>
      </c>
      <c r="AT88" s="139" t="s">
        <v>154</v>
      </c>
      <c r="AU88" s="139" t="s">
        <v>82</v>
      </c>
      <c r="AY88" s="17" t="s">
        <v>151</v>
      </c>
      <c r="BE88" s="140">
        <f t="shared" ref="BE88:BE124" si="5">IF(N88="základní",J88,0)</f>
        <v>0</v>
      </c>
      <c r="BF88" s="140">
        <f t="shared" ref="BF88:BF124" si="6">IF(N88="snížená",J88,0)</f>
        <v>0</v>
      </c>
      <c r="BG88" s="140">
        <f t="shared" ref="BG88:BG124" si="7">IF(N88="zákl. přenesená",J88,0)</f>
        <v>0</v>
      </c>
      <c r="BH88" s="140">
        <f t="shared" ref="BH88:BH124" si="8">IF(N88="sníž. přenesená",J88,0)</f>
        <v>0</v>
      </c>
      <c r="BI88" s="140">
        <f t="shared" ref="BI88:BI124" si="9">IF(N88="nulová",J88,0)</f>
        <v>0</v>
      </c>
      <c r="BJ88" s="17" t="s">
        <v>88</v>
      </c>
      <c r="BK88" s="140">
        <f t="shared" ref="BK88:BK124" si="10">ROUND(I88*H88,2)</f>
        <v>0</v>
      </c>
      <c r="BL88" s="17" t="s">
        <v>159</v>
      </c>
      <c r="BM88" s="139" t="s">
        <v>88</v>
      </c>
    </row>
    <row r="89" spans="2:65" s="1" customFormat="1" ht="16.5" customHeight="1" x14ac:dyDescent="0.2">
      <c r="B89" s="32"/>
      <c r="C89" s="128" t="s">
        <v>88</v>
      </c>
      <c r="D89" s="128" t="s">
        <v>154</v>
      </c>
      <c r="E89" s="129" t="s">
        <v>1091</v>
      </c>
      <c r="F89" s="130" t="s">
        <v>1092</v>
      </c>
      <c r="G89" s="131" t="s">
        <v>967</v>
      </c>
      <c r="H89" s="132">
        <v>1</v>
      </c>
      <c r="I89" s="133"/>
      <c r="J89" s="134">
        <f t="shared" si="1"/>
        <v>0</v>
      </c>
      <c r="K89" s="130" t="s">
        <v>19</v>
      </c>
      <c r="L89" s="32"/>
      <c r="M89" s="135" t="s">
        <v>19</v>
      </c>
      <c r="N89" s="136" t="s">
        <v>47</v>
      </c>
      <c r="P89" s="137">
        <f t="shared" si="2"/>
        <v>0</v>
      </c>
      <c r="Q89" s="137">
        <v>0</v>
      </c>
      <c r="R89" s="137">
        <f t="shared" si="3"/>
        <v>0</v>
      </c>
      <c r="S89" s="137">
        <v>0</v>
      </c>
      <c r="T89" s="137">
        <f t="shared" si="4"/>
        <v>0</v>
      </c>
      <c r="U89" s="322" t="s">
        <v>19</v>
      </c>
      <c r="V89" s="1" t="str">
        <f t="shared" si="0"/>
        <v/>
      </c>
      <c r="AR89" s="139" t="s">
        <v>159</v>
      </c>
      <c r="AT89" s="139" t="s">
        <v>154</v>
      </c>
      <c r="AU89" s="139" t="s">
        <v>82</v>
      </c>
      <c r="AY89" s="17" t="s">
        <v>151</v>
      </c>
      <c r="BE89" s="140">
        <f t="shared" si="5"/>
        <v>0</v>
      </c>
      <c r="BF89" s="140">
        <f t="shared" si="6"/>
        <v>0</v>
      </c>
      <c r="BG89" s="140">
        <f t="shared" si="7"/>
        <v>0</v>
      </c>
      <c r="BH89" s="140">
        <f t="shared" si="8"/>
        <v>0</v>
      </c>
      <c r="BI89" s="140">
        <f t="shared" si="9"/>
        <v>0</v>
      </c>
      <c r="BJ89" s="17" t="s">
        <v>88</v>
      </c>
      <c r="BK89" s="140">
        <f t="shared" si="10"/>
        <v>0</v>
      </c>
      <c r="BL89" s="17" t="s">
        <v>159</v>
      </c>
      <c r="BM89" s="139" t="s">
        <v>159</v>
      </c>
    </row>
    <row r="90" spans="2:65" s="1" customFormat="1" ht="16.5" customHeight="1" x14ac:dyDescent="0.2">
      <c r="B90" s="32"/>
      <c r="C90" s="128" t="s">
        <v>152</v>
      </c>
      <c r="D90" s="128" t="s">
        <v>154</v>
      </c>
      <c r="E90" s="129" t="s">
        <v>1093</v>
      </c>
      <c r="F90" s="130" t="s">
        <v>1094</v>
      </c>
      <c r="G90" s="131" t="s">
        <v>967</v>
      </c>
      <c r="H90" s="132">
        <v>1</v>
      </c>
      <c r="I90" s="133"/>
      <c r="J90" s="134">
        <f t="shared" si="1"/>
        <v>0</v>
      </c>
      <c r="K90" s="130" t="s">
        <v>19</v>
      </c>
      <c r="L90" s="32"/>
      <c r="M90" s="135" t="s">
        <v>19</v>
      </c>
      <c r="N90" s="136" t="s">
        <v>47</v>
      </c>
      <c r="P90" s="137">
        <f t="shared" si="2"/>
        <v>0</v>
      </c>
      <c r="Q90" s="137">
        <v>0</v>
      </c>
      <c r="R90" s="137">
        <f t="shared" si="3"/>
        <v>0</v>
      </c>
      <c r="S90" s="137">
        <v>0</v>
      </c>
      <c r="T90" s="137">
        <f t="shared" si="4"/>
        <v>0</v>
      </c>
      <c r="U90" s="322" t="s">
        <v>19</v>
      </c>
      <c r="V90" s="1" t="str">
        <f t="shared" si="0"/>
        <v/>
      </c>
      <c r="AR90" s="139" t="s">
        <v>159</v>
      </c>
      <c r="AT90" s="139" t="s">
        <v>154</v>
      </c>
      <c r="AU90" s="139" t="s">
        <v>82</v>
      </c>
      <c r="AY90" s="17" t="s">
        <v>151</v>
      </c>
      <c r="BE90" s="140">
        <f t="shared" si="5"/>
        <v>0</v>
      </c>
      <c r="BF90" s="140">
        <f t="shared" si="6"/>
        <v>0</v>
      </c>
      <c r="BG90" s="140">
        <f t="shared" si="7"/>
        <v>0</v>
      </c>
      <c r="BH90" s="140">
        <f t="shared" si="8"/>
        <v>0</v>
      </c>
      <c r="BI90" s="140">
        <f t="shared" si="9"/>
        <v>0</v>
      </c>
      <c r="BJ90" s="17" t="s">
        <v>88</v>
      </c>
      <c r="BK90" s="140">
        <f t="shared" si="10"/>
        <v>0</v>
      </c>
      <c r="BL90" s="17" t="s">
        <v>159</v>
      </c>
      <c r="BM90" s="139" t="s">
        <v>192</v>
      </c>
    </row>
    <row r="91" spans="2:65" s="1" customFormat="1" ht="16.5" customHeight="1" x14ac:dyDescent="0.2">
      <c r="B91" s="32"/>
      <c r="C91" s="128" t="s">
        <v>159</v>
      </c>
      <c r="D91" s="128" t="s">
        <v>154</v>
      </c>
      <c r="E91" s="129" t="s">
        <v>1095</v>
      </c>
      <c r="F91" s="130" t="s">
        <v>1096</v>
      </c>
      <c r="G91" s="131" t="s">
        <v>967</v>
      </c>
      <c r="H91" s="132">
        <v>2</v>
      </c>
      <c r="I91" s="133"/>
      <c r="J91" s="134">
        <f t="shared" si="1"/>
        <v>0</v>
      </c>
      <c r="K91" s="130" t="s">
        <v>19</v>
      </c>
      <c r="L91" s="32"/>
      <c r="M91" s="135" t="s">
        <v>19</v>
      </c>
      <c r="N91" s="136" t="s">
        <v>47</v>
      </c>
      <c r="P91" s="137">
        <f t="shared" si="2"/>
        <v>0</v>
      </c>
      <c r="Q91" s="137">
        <v>0</v>
      </c>
      <c r="R91" s="137">
        <f t="shared" si="3"/>
        <v>0</v>
      </c>
      <c r="S91" s="137">
        <v>0</v>
      </c>
      <c r="T91" s="137">
        <f t="shared" si="4"/>
        <v>0</v>
      </c>
      <c r="U91" s="322" t="s">
        <v>19</v>
      </c>
      <c r="V91" s="1" t="str">
        <f t="shared" si="0"/>
        <v/>
      </c>
      <c r="AR91" s="139" t="s">
        <v>159</v>
      </c>
      <c r="AT91" s="139" t="s">
        <v>154</v>
      </c>
      <c r="AU91" s="139" t="s">
        <v>82</v>
      </c>
      <c r="AY91" s="17" t="s">
        <v>151</v>
      </c>
      <c r="BE91" s="140">
        <f t="shared" si="5"/>
        <v>0</v>
      </c>
      <c r="BF91" s="140">
        <f t="shared" si="6"/>
        <v>0</v>
      </c>
      <c r="BG91" s="140">
        <f t="shared" si="7"/>
        <v>0</v>
      </c>
      <c r="BH91" s="140">
        <f t="shared" si="8"/>
        <v>0</v>
      </c>
      <c r="BI91" s="140">
        <f t="shared" si="9"/>
        <v>0</v>
      </c>
      <c r="BJ91" s="17" t="s">
        <v>88</v>
      </c>
      <c r="BK91" s="140">
        <f t="shared" si="10"/>
        <v>0</v>
      </c>
      <c r="BL91" s="17" t="s">
        <v>159</v>
      </c>
      <c r="BM91" s="139" t="s">
        <v>205</v>
      </c>
    </row>
    <row r="92" spans="2:65" s="1" customFormat="1" ht="16.5" customHeight="1" x14ac:dyDescent="0.2">
      <c r="B92" s="32"/>
      <c r="C92" s="128" t="s">
        <v>185</v>
      </c>
      <c r="D92" s="128" t="s">
        <v>154</v>
      </c>
      <c r="E92" s="129" t="s">
        <v>1097</v>
      </c>
      <c r="F92" s="130" t="s">
        <v>1098</v>
      </c>
      <c r="G92" s="131" t="s">
        <v>967</v>
      </c>
      <c r="H92" s="132">
        <v>1</v>
      </c>
      <c r="I92" s="133"/>
      <c r="J92" s="134">
        <f t="shared" si="1"/>
        <v>0</v>
      </c>
      <c r="K92" s="130" t="s">
        <v>19</v>
      </c>
      <c r="L92" s="32"/>
      <c r="M92" s="135" t="s">
        <v>19</v>
      </c>
      <c r="N92" s="136" t="s">
        <v>47</v>
      </c>
      <c r="P92" s="137">
        <f t="shared" si="2"/>
        <v>0</v>
      </c>
      <c r="Q92" s="137">
        <v>0</v>
      </c>
      <c r="R92" s="137">
        <f t="shared" si="3"/>
        <v>0</v>
      </c>
      <c r="S92" s="137">
        <v>0</v>
      </c>
      <c r="T92" s="137">
        <f t="shared" si="4"/>
        <v>0</v>
      </c>
      <c r="U92" s="322" t="s">
        <v>19</v>
      </c>
      <c r="V92" s="1" t="str">
        <f t="shared" si="0"/>
        <v/>
      </c>
      <c r="AR92" s="139" t="s">
        <v>159</v>
      </c>
      <c r="AT92" s="139" t="s">
        <v>154</v>
      </c>
      <c r="AU92" s="139" t="s">
        <v>82</v>
      </c>
      <c r="AY92" s="17" t="s">
        <v>151</v>
      </c>
      <c r="BE92" s="140">
        <f t="shared" si="5"/>
        <v>0</v>
      </c>
      <c r="BF92" s="140">
        <f t="shared" si="6"/>
        <v>0</v>
      </c>
      <c r="BG92" s="140">
        <f t="shared" si="7"/>
        <v>0</v>
      </c>
      <c r="BH92" s="140">
        <f t="shared" si="8"/>
        <v>0</v>
      </c>
      <c r="BI92" s="140">
        <f t="shared" si="9"/>
        <v>0</v>
      </c>
      <c r="BJ92" s="17" t="s">
        <v>88</v>
      </c>
      <c r="BK92" s="140">
        <f t="shared" si="10"/>
        <v>0</v>
      </c>
      <c r="BL92" s="17" t="s">
        <v>159</v>
      </c>
      <c r="BM92" s="139" t="s">
        <v>216</v>
      </c>
    </row>
    <row r="93" spans="2:65" s="1" customFormat="1" ht="16.5" customHeight="1" x14ac:dyDescent="0.2">
      <c r="B93" s="32"/>
      <c r="C93" s="128" t="s">
        <v>192</v>
      </c>
      <c r="D93" s="128" t="s">
        <v>154</v>
      </c>
      <c r="E93" s="129" t="s">
        <v>1099</v>
      </c>
      <c r="F93" s="130" t="s">
        <v>1100</v>
      </c>
      <c r="G93" s="131" t="s">
        <v>967</v>
      </c>
      <c r="H93" s="132">
        <v>1</v>
      </c>
      <c r="I93" s="133"/>
      <c r="J93" s="134">
        <f t="shared" si="1"/>
        <v>0</v>
      </c>
      <c r="K93" s="130" t="s">
        <v>19</v>
      </c>
      <c r="L93" s="32"/>
      <c r="M93" s="135" t="s">
        <v>19</v>
      </c>
      <c r="N93" s="136" t="s">
        <v>47</v>
      </c>
      <c r="P93" s="137">
        <f t="shared" si="2"/>
        <v>0</v>
      </c>
      <c r="Q93" s="137">
        <v>0</v>
      </c>
      <c r="R93" s="137">
        <f t="shared" si="3"/>
        <v>0</v>
      </c>
      <c r="S93" s="137">
        <v>0</v>
      </c>
      <c r="T93" s="137">
        <f t="shared" si="4"/>
        <v>0</v>
      </c>
      <c r="U93" s="322" t="s">
        <v>19</v>
      </c>
      <c r="V93" s="1" t="str">
        <f t="shared" si="0"/>
        <v/>
      </c>
      <c r="AR93" s="139" t="s">
        <v>159</v>
      </c>
      <c r="AT93" s="139" t="s">
        <v>154</v>
      </c>
      <c r="AU93" s="139" t="s">
        <v>82</v>
      </c>
      <c r="AY93" s="17" t="s">
        <v>151</v>
      </c>
      <c r="BE93" s="140">
        <f t="shared" si="5"/>
        <v>0</v>
      </c>
      <c r="BF93" s="140">
        <f t="shared" si="6"/>
        <v>0</v>
      </c>
      <c r="BG93" s="140">
        <f t="shared" si="7"/>
        <v>0</v>
      </c>
      <c r="BH93" s="140">
        <f t="shared" si="8"/>
        <v>0</v>
      </c>
      <c r="BI93" s="140">
        <f t="shared" si="9"/>
        <v>0</v>
      </c>
      <c r="BJ93" s="17" t="s">
        <v>88</v>
      </c>
      <c r="BK93" s="140">
        <f t="shared" si="10"/>
        <v>0</v>
      </c>
      <c r="BL93" s="17" t="s">
        <v>159</v>
      </c>
      <c r="BM93" s="139" t="s">
        <v>8</v>
      </c>
    </row>
    <row r="94" spans="2:65" s="1" customFormat="1" ht="16.5" customHeight="1" x14ac:dyDescent="0.2">
      <c r="B94" s="32"/>
      <c r="C94" s="128" t="s">
        <v>198</v>
      </c>
      <c r="D94" s="128" t="s">
        <v>154</v>
      </c>
      <c r="E94" s="129" t="s">
        <v>1101</v>
      </c>
      <c r="F94" s="130" t="s">
        <v>1102</v>
      </c>
      <c r="G94" s="131" t="s">
        <v>967</v>
      </c>
      <c r="H94" s="132">
        <v>2</v>
      </c>
      <c r="I94" s="133"/>
      <c r="J94" s="134">
        <f t="shared" si="1"/>
        <v>0</v>
      </c>
      <c r="K94" s="130" t="s">
        <v>19</v>
      </c>
      <c r="L94" s="32"/>
      <c r="M94" s="135" t="s">
        <v>19</v>
      </c>
      <c r="N94" s="136" t="s">
        <v>47</v>
      </c>
      <c r="P94" s="137">
        <f t="shared" si="2"/>
        <v>0</v>
      </c>
      <c r="Q94" s="137">
        <v>0</v>
      </c>
      <c r="R94" s="137">
        <f t="shared" si="3"/>
        <v>0</v>
      </c>
      <c r="S94" s="137">
        <v>0</v>
      </c>
      <c r="T94" s="137">
        <f t="shared" si="4"/>
        <v>0</v>
      </c>
      <c r="U94" s="322" t="s">
        <v>19</v>
      </c>
      <c r="V94" s="1" t="str">
        <f t="shared" si="0"/>
        <v/>
      </c>
      <c r="AR94" s="139" t="s">
        <v>159</v>
      </c>
      <c r="AT94" s="139" t="s">
        <v>154</v>
      </c>
      <c r="AU94" s="139" t="s">
        <v>82</v>
      </c>
      <c r="AY94" s="17" t="s">
        <v>151</v>
      </c>
      <c r="BE94" s="140">
        <f t="shared" si="5"/>
        <v>0</v>
      </c>
      <c r="BF94" s="140">
        <f t="shared" si="6"/>
        <v>0</v>
      </c>
      <c r="BG94" s="140">
        <f t="shared" si="7"/>
        <v>0</v>
      </c>
      <c r="BH94" s="140">
        <f t="shared" si="8"/>
        <v>0</v>
      </c>
      <c r="BI94" s="140">
        <f t="shared" si="9"/>
        <v>0</v>
      </c>
      <c r="BJ94" s="17" t="s">
        <v>88</v>
      </c>
      <c r="BK94" s="140">
        <f t="shared" si="10"/>
        <v>0</v>
      </c>
      <c r="BL94" s="17" t="s">
        <v>159</v>
      </c>
      <c r="BM94" s="139" t="s">
        <v>245</v>
      </c>
    </row>
    <row r="95" spans="2:65" s="1" customFormat="1" ht="16.5" customHeight="1" x14ac:dyDescent="0.2">
      <c r="B95" s="32"/>
      <c r="C95" s="128" t="s">
        <v>205</v>
      </c>
      <c r="D95" s="128" t="s">
        <v>154</v>
      </c>
      <c r="E95" s="129" t="s">
        <v>1103</v>
      </c>
      <c r="F95" s="130" t="s">
        <v>1104</v>
      </c>
      <c r="G95" s="131" t="s">
        <v>967</v>
      </c>
      <c r="H95" s="132">
        <v>6</v>
      </c>
      <c r="I95" s="133"/>
      <c r="J95" s="134">
        <f t="shared" si="1"/>
        <v>0</v>
      </c>
      <c r="K95" s="130" t="s">
        <v>19</v>
      </c>
      <c r="L95" s="32"/>
      <c r="M95" s="135" t="s">
        <v>19</v>
      </c>
      <c r="N95" s="136" t="s">
        <v>47</v>
      </c>
      <c r="P95" s="137">
        <f t="shared" si="2"/>
        <v>0</v>
      </c>
      <c r="Q95" s="137">
        <v>0</v>
      </c>
      <c r="R95" s="137">
        <f t="shared" si="3"/>
        <v>0</v>
      </c>
      <c r="S95" s="137">
        <v>0</v>
      </c>
      <c r="T95" s="137">
        <f t="shared" si="4"/>
        <v>0</v>
      </c>
      <c r="U95" s="322" t="s">
        <v>19</v>
      </c>
      <c r="V95" s="1" t="str">
        <f t="shared" si="0"/>
        <v/>
      </c>
      <c r="AR95" s="139" t="s">
        <v>159</v>
      </c>
      <c r="AT95" s="139" t="s">
        <v>154</v>
      </c>
      <c r="AU95" s="139" t="s">
        <v>82</v>
      </c>
      <c r="AY95" s="17" t="s">
        <v>151</v>
      </c>
      <c r="BE95" s="140">
        <f t="shared" si="5"/>
        <v>0</v>
      </c>
      <c r="BF95" s="140">
        <f t="shared" si="6"/>
        <v>0</v>
      </c>
      <c r="BG95" s="140">
        <f t="shared" si="7"/>
        <v>0</v>
      </c>
      <c r="BH95" s="140">
        <f t="shared" si="8"/>
        <v>0</v>
      </c>
      <c r="BI95" s="140">
        <f t="shared" si="9"/>
        <v>0</v>
      </c>
      <c r="BJ95" s="17" t="s">
        <v>88</v>
      </c>
      <c r="BK95" s="140">
        <f t="shared" si="10"/>
        <v>0</v>
      </c>
      <c r="BL95" s="17" t="s">
        <v>159</v>
      </c>
      <c r="BM95" s="139" t="s">
        <v>230</v>
      </c>
    </row>
    <row r="96" spans="2:65" s="1" customFormat="1" ht="16.5" customHeight="1" x14ac:dyDescent="0.2">
      <c r="B96" s="32"/>
      <c r="C96" s="128" t="s">
        <v>211</v>
      </c>
      <c r="D96" s="128" t="s">
        <v>154</v>
      </c>
      <c r="E96" s="129" t="s">
        <v>1105</v>
      </c>
      <c r="F96" s="130" t="s">
        <v>1106</v>
      </c>
      <c r="G96" s="131" t="s">
        <v>967</v>
      </c>
      <c r="H96" s="132">
        <v>10</v>
      </c>
      <c r="I96" s="133"/>
      <c r="J96" s="134">
        <f t="shared" si="1"/>
        <v>0</v>
      </c>
      <c r="K96" s="130" t="s">
        <v>19</v>
      </c>
      <c r="L96" s="32"/>
      <c r="M96" s="135" t="s">
        <v>19</v>
      </c>
      <c r="N96" s="136" t="s">
        <v>47</v>
      </c>
      <c r="P96" s="137">
        <f t="shared" si="2"/>
        <v>0</v>
      </c>
      <c r="Q96" s="137">
        <v>0</v>
      </c>
      <c r="R96" s="137">
        <f t="shared" si="3"/>
        <v>0</v>
      </c>
      <c r="S96" s="137">
        <v>0</v>
      </c>
      <c r="T96" s="137">
        <f t="shared" si="4"/>
        <v>0</v>
      </c>
      <c r="U96" s="322" t="s">
        <v>19</v>
      </c>
      <c r="V96" s="1" t="str">
        <f t="shared" si="0"/>
        <v/>
      </c>
      <c r="AR96" s="139" t="s">
        <v>159</v>
      </c>
      <c r="AT96" s="139" t="s">
        <v>154</v>
      </c>
      <c r="AU96" s="139" t="s">
        <v>82</v>
      </c>
      <c r="AY96" s="17" t="s">
        <v>151</v>
      </c>
      <c r="BE96" s="140">
        <f t="shared" si="5"/>
        <v>0</v>
      </c>
      <c r="BF96" s="140">
        <f t="shared" si="6"/>
        <v>0</v>
      </c>
      <c r="BG96" s="140">
        <f t="shared" si="7"/>
        <v>0</v>
      </c>
      <c r="BH96" s="140">
        <f t="shared" si="8"/>
        <v>0</v>
      </c>
      <c r="BI96" s="140">
        <f t="shared" si="9"/>
        <v>0</v>
      </c>
      <c r="BJ96" s="17" t="s">
        <v>88</v>
      </c>
      <c r="BK96" s="140">
        <f t="shared" si="10"/>
        <v>0</v>
      </c>
      <c r="BL96" s="17" t="s">
        <v>159</v>
      </c>
      <c r="BM96" s="139" t="s">
        <v>274</v>
      </c>
    </row>
    <row r="97" spans="2:65" s="1" customFormat="1" ht="16.5" customHeight="1" x14ac:dyDescent="0.2">
      <c r="B97" s="32"/>
      <c r="C97" s="128" t="s">
        <v>216</v>
      </c>
      <c r="D97" s="128" t="s">
        <v>154</v>
      </c>
      <c r="E97" s="129" t="s">
        <v>1107</v>
      </c>
      <c r="F97" s="130" t="s">
        <v>1108</v>
      </c>
      <c r="G97" s="131" t="s">
        <v>967</v>
      </c>
      <c r="H97" s="132">
        <v>1</v>
      </c>
      <c r="I97" s="133"/>
      <c r="J97" s="134">
        <f t="shared" si="1"/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si="2"/>
        <v>0</v>
      </c>
      <c r="Q97" s="137">
        <v>0</v>
      </c>
      <c r="R97" s="137">
        <f t="shared" si="3"/>
        <v>0</v>
      </c>
      <c r="S97" s="137">
        <v>0</v>
      </c>
      <c r="T97" s="137">
        <f t="shared" si="4"/>
        <v>0</v>
      </c>
      <c r="U97" s="322" t="s">
        <v>19</v>
      </c>
      <c r="V97" s="1" t="str">
        <f t="shared" si="0"/>
        <v/>
      </c>
      <c r="AR97" s="139" t="s">
        <v>159</v>
      </c>
      <c r="AT97" s="139" t="s">
        <v>154</v>
      </c>
      <c r="AU97" s="139" t="s">
        <v>82</v>
      </c>
      <c r="AY97" s="17" t="s">
        <v>151</v>
      </c>
      <c r="BE97" s="140">
        <f t="shared" si="5"/>
        <v>0</v>
      </c>
      <c r="BF97" s="140">
        <f t="shared" si="6"/>
        <v>0</v>
      </c>
      <c r="BG97" s="140">
        <f t="shared" si="7"/>
        <v>0</v>
      </c>
      <c r="BH97" s="140">
        <f t="shared" si="8"/>
        <v>0</v>
      </c>
      <c r="BI97" s="140">
        <f t="shared" si="9"/>
        <v>0</v>
      </c>
      <c r="BJ97" s="17" t="s">
        <v>88</v>
      </c>
      <c r="BK97" s="140">
        <f t="shared" si="10"/>
        <v>0</v>
      </c>
      <c r="BL97" s="17" t="s">
        <v>159</v>
      </c>
      <c r="BM97" s="139" t="s">
        <v>292</v>
      </c>
    </row>
    <row r="98" spans="2:65" s="1" customFormat="1" ht="16.5" customHeight="1" x14ac:dyDescent="0.2">
      <c r="B98" s="32"/>
      <c r="C98" s="128" t="s">
        <v>223</v>
      </c>
      <c r="D98" s="128" t="s">
        <v>154</v>
      </c>
      <c r="E98" s="129" t="s">
        <v>1109</v>
      </c>
      <c r="F98" s="130" t="s">
        <v>1110</v>
      </c>
      <c r="G98" s="131" t="s">
        <v>967</v>
      </c>
      <c r="H98" s="132">
        <v>1</v>
      </c>
      <c r="I98" s="133"/>
      <c r="J98" s="134">
        <f t="shared" si="1"/>
        <v>0</v>
      </c>
      <c r="K98" s="130" t="s">
        <v>19</v>
      </c>
      <c r="L98" s="32"/>
      <c r="M98" s="135" t="s">
        <v>19</v>
      </c>
      <c r="N98" s="136" t="s">
        <v>47</v>
      </c>
      <c r="P98" s="137">
        <f t="shared" si="2"/>
        <v>0</v>
      </c>
      <c r="Q98" s="137">
        <v>0</v>
      </c>
      <c r="R98" s="137">
        <f t="shared" si="3"/>
        <v>0</v>
      </c>
      <c r="S98" s="137">
        <v>0</v>
      </c>
      <c r="T98" s="137">
        <f t="shared" si="4"/>
        <v>0</v>
      </c>
      <c r="U98" s="322" t="s">
        <v>19</v>
      </c>
      <c r="V98" s="1" t="str">
        <f t="shared" si="0"/>
        <v/>
      </c>
      <c r="AR98" s="139" t="s">
        <v>159</v>
      </c>
      <c r="AT98" s="139" t="s">
        <v>154</v>
      </c>
      <c r="AU98" s="139" t="s">
        <v>82</v>
      </c>
      <c r="AY98" s="17" t="s">
        <v>151</v>
      </c>
      <c r="BE98" s="140">
        <f t="shared" si="5"/>
        <v>0</v>
      </c>
      <c r="BF98" s="140">
        <f t="shared" si="6"/>
        <v>0</v>
      </c>
      <c r="BG98" s="140">
        <f t="shared" si="7"/>
        <v>0</v>
      </c>
      <c r="BH98" s="140">
        <f t="shared" si="8"/>
        <v>0</v>
      </c>
      <c r="BI98" s="140">
        <f t="shared" si="9"/>
        <v>0</v>
      </c>
      <c r="BJ98" s="17" t="s">
        <v>88</v>
      </c>
      <c r="BK98" s="140">
        <f t="shared" si="10"/>
        <v>0</v>
      </c>
      <c r="BL98" s="17" t="s">
        <v>159</v>
      </c>
      <c r="BM98" s="139" t="s">
        <v>308</v>
      </c>
    </row>
    <row r="99" spans="2:65" s="1" customFormat="1" ht="16.5" customHeight="1" x14ac:dyDescent="0.2">
      <c r="B99" s="32"/>
      <c r="C99" s="128" t="s">
        <v>8</v>
      </c>
      <c r="D99" s="128" t="s">
        <v>154</v>
      </c>
      <c r="E99" s="129" t="s">
        <v>1111</v>
      </c>
      <c r="F99" s="130" t="s">
        <v>1112</v>
      </c>
      <c r="G99" s="131" t="s">
        <v>967</v>
      </c>
      <c r="H99" s="132">
        <v>30</v>
      </c>
      <c r="I99" s="133"/>
      <c r="J99" s="134">
        <f t="shared" si="1"/>
        <v>0</v>
      </c>
      <c r="K99" s="130" t="s">
        <v>19</v>
      </c>
      <c r="L99" s="32"/>
      <c r="M99" s="135" t="s">
        <v>19</v>
      </c>
      <c r="N99" s="136" t="s">
        <v>47</v>
      </c>
      <c r="P99" s="137">
        <f t="shared" si="2"/>
        <v>0</v>
      </c>
      <c r="Q99" s="137">
        <v>0</v>
      </c>
      <c r="R99" s="137">
        <f t="shared" si="3"/>
        <v>0</v>
      </c>
      <c r="S99" s="137">
        <v>0</v>
      </c>
      <c r="T99" s="137">
        <f t="shared" si="4"/>
        <v>0</v>
      </c>
      <c r="U99" s="322" t="s">
        <v>19</v>
      </c>
      <c r="V99" s="1" t="str">
        <f t="shared" si="0"/>
        <v/>
      </c>
      <c r="AR99" s="139" t="s">
        <v>159</v>
      </c>
      <c r="AT99" s="139" t="s">
        <v>154</v>
      </c>
      <c r="AU99" s="139" t="s">
        <v>82</v>
      </c>
      <c r="AY99" s="17" t="s">
        <v>151</v>
      </c>
      <c r="BE99" s="140">
        <f t="shared" si="5"/>
        <v>0</v>
      </c>
      <c r="BF99" s="140">
        <f t="shared" si="6"/>
        <v>0</v>
      </c>
      <c r="BG99" s="140">
        <f t="shared" si="7"/>
        <v>0</v>
      </c>
      <c r="BH99" s="140">
        <f t="shared" si="8"/>
        <v>0</v>
      </c>
      <c r="BI99" s="140">
        <f t="shared" si="9"/>
        <v>0</v>
      </c>
      <c r="BJ99" s="17" t="s">
        <v>88</v>
      </c>
      <c r="BK99" s="140">
        <f t="shared" si="10"/>
        <v>0</v>
      </c>
      <c r="BL99" s="17" t="s">
        <v>159</v>
      </c>
      <c r="BM99" s="139" t="s">
        <v>321</v>
      </c>
    </row>
    <row r="100" spans="2:65" s="1" customFormat="1" ht="16.5" customHeight="1" x14ac:dyDescent="0.2">
      <c r="B100" s="32"/>
      <c r="C100" s="128" t="s">
        <v>240</v>
      </c>
      <c r="D100" s="128" t="s">
        <v>154</v>
      </c>
      <c r="E100" s="129" t="s">
        <v>1113</v>
      </c>
      <c r="F100" s="130" t="s">
        <v>1114</v>
      </c>
      <c r="G100" s="131" t="s">
        <v>967</v>
      </c>
      <c r="H100" s="132">
        <v>7</v>
      </c>
      <c r="I100" s="133"/>
      <c r="J100" s="134">
        <f t="shared" si="1"/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si="2"/>
        <v>0</v>
      </c>
      <c r="Q100" s="137">
        <v>0</v>
      </c>
      <c r="R100" s="137">
        <f t="shared" si="3"/>
        <v>0</v>
      </c>
      <c r="S100" s="137">
        <v>0</v>
      </c>
      <c r="T100" s="137">
        <f t="shared" si="4"/>
        <v>0</v>
      </c>
      <c r="U100" s="322" t="s">
        <v>19</v>
      </c>
      <c r="V100" s="1" t="str">
        <f t="shared" si="0"/>
        <v/>
      </c>
      <c r="AR100" s="139" t="s">
        <v>159</v>
      </c>
      <c r="AT100" s="139" t="s">
        <v>154</v>
      </c>
      <c r="AU100" s="139" t="s">
        <v>82</v>
      </c>
      <c r="AY100" s="17" t="s">
        <v>151</v>
      </c>
      <c r="BE100" s="140">
        <f t="shared" si="5"/>
        <v>0</v>
      </c>
      <c r="BF100" s="140">
        <f t="shared" si="6"/>
        <v>0</v>
      </c>
      <c r="BG100" s="140">
        <f t="shared" si="7"/>
        <v>0</v>
      </c>
      <c r="BH100" s="140">
        <f t="shared" si="8"/>
        <v>0</v>
      </c>
      <c r="BI100" s="140">
        <f t="shared" si="9"/>
        <v>0</v>
      </c>
      <c r="BJ100" s="17" t="s">
        <v>88</v>
      </c>
      <c r="BK100" s="140">
        <f t="shared" si="10"/>
        <v>0</v>
      </c>
      <c r="BL100" s="17" t="s">
        <v>159</v>
      </c>
      <c r="BM100" s="139" t="s">
        <v>330</v>
      </c>
    </row>
    <row r="101" spans="2:65" s="1" customFormat="1" ht="16.5" customHeight="1" x14ac:dyDescent="0.2">
      <c r="B101" s="32"/>
      <c r="C101" s="128" t="s">
        <v>245</v>
      </c>
      <c r="D101" s="128" t="s">
        <v>154</v>
      </c>
      <c r="E101" s="129" t="s">
        <v>1115</v>
      </c>
      <c r="F101" s="130" t="s">
        <v>1116</v>
      </c>
      <c r="G101" s="131" t="s">
        <v>967</v>
      </c>
      <c r="H101" s="132">
        <v>2</v>
      </c>
      <c r="I101" s="133"/>
      <c r="J101" s="134">
        <f t="shared" si="1"/>
        <v>0</v>
      </c>
      <c r="K101" s="130" t="s">
        <v>19</v>
      </c>
      <c r="L101" s="32"/>
      <c r="M101" s="135" t="s">
        <v>19</v>
      </c>
      <c r="N101" s="136" t="s">
        <v>47</v>
      </c>
      <c r="P101" s="137">
        <f t="shared" si="2"/>
        <v>0</v>
      </c>
      <c r="Q101" s="137">
        <v>0</v>
      </c>
      <c r="R101" s="137">
        <f t="shared" si="3"/>
        <v>0</v>
      </c>
      <c r="S101" s="137">
        <v>0</v>
      </c>
      <c r="T101" s="137">
        <f t="shared" si="4"/>
        <v>0</v>
      </c>
      <c r="U101" s="322" t="s">
        <v>19</v>
      </c>
      <c r="V101" s="1" t="str">
        <f t="shared" si="0"/>
        <v/>
      </c>
      <c r="AR101" s="139" t="s">
        <v>159</v>
      </c>
      <c r="AT101" s="139" t="s">
        <v>154</v>
      </c>
      <c r="AU101" s="139" t="s">
        <v>82</v>
      </c>
      <c r="AY101" s="17" t="s">
        <v>151</v>
      </c>
      <c r="BE101" s="140">
        <f t="shared" si="5"/>
        <v>0</v>
      </c>
      <c r="BF101" s="140">
        <f t="shared" si="6"/>
        <v>0</v>
      </c>
      <c r="BG101" s="140">
        <f t="shared" si="7"/>
        <v>0</v>
      </c>
      <c r="BH101" s="140">
        <f t="shared" si="8"/>
        <v>0</v>
      </c>
      <c r="BI101" s="140">
        <f t="shared" si="9"/>
        <v>0</v>
      </c>
      <c r="BJ101" s="17" t="s">
        <v>88</v>
      </c>
      <c r="BK101" s="140">
        <f t="shared" si="10"/>
        <v>0</v>
      </c>
      <c r="BL101" s="17" t="s">
        <v>159</v>
      </c>
      <c r="BM101" s="139" t="s">
        <v>339</v>
      </c>
    </row>
    <row r="102" spans="2:65" s="1" customFormat="1" ht="16.5" customHeight="1" x14ac:dyDescent="0.2">
      <c r="B102" s="32"/>
      <c r="C102" s="128" t="s">
        <v>252</v>
      </c>
      <c r="D102" s="128" t="s">
        <v>154</v>
      </c>
      <c r="E102" s="129" t="s">
        <v>1117</v>
      </c>
      <c r="F102" s="130" t="s">
        <v>1118</v>
      </c>
      <c r="G102" s="131" t="s">
        <v>967</v>
      </c>
      <c r="H102" s="132">
        <v>1</v>
      </c>
      <c r="I102" s="133"/>
      <c r="J102" s="134">
        <f t="shared" si="1"/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 t="shared" si="2"/>
        <v>0</v>
      </c>
      <c r="Q102" s="137">
        <v>0</v>
      </c>
      <c r="R102" s="137">
        <f t="shared" si="3"/>
        <v>0</v>
      </c>
      <c r="S102" s="137">
        <v>0</v>
      </c>
      <c r="T102" s="137">
        <f t="shared" si="4"/>
        <v>0</v>
      </c>
      <c r="U102" s="322" t="s">
        <v>19</v>
      </c>
      <c r="V102" s="1" t="str">
        <f t="shared" si="0"/>
        <v/>
      </c>
      <c r="AR102" s="139" t="s">
        <v>159</v>
      </c>
      <c r="AT102" s="139" t="s">
        <v>154</v>
      </c>
      <c r="AU102" s="139" t="s">
        <v>82</v>
      </c>
      <c r="AY102" s="17" t="s">
        <v>151</v>
      </c>
      <c r="BE102" s="140">
        <f t="shared" si="5"/>
        <v>0</v>
      </c>
      <c r="BF102" s="140">
        <f t="shared" si="6"/>
        <v>0</v>
      </c>
      <c r="BG102" s="140">
        <f t="shared" si="7"/>
        <v>0</v>
      </c>
      <c r="BH102" s="140">
        <f t="shared" si="8"/>
        <v>0</v>
      </c>
      <c r="BI102" s="140">
        <f t="shared" si="9"/>
        <v>0</v>
      </c>
      <c r="BJ102" s="17" t="s">
        <v>88</v>
      </c>
      <c r="BK102" s="140">
        <f t="shared" si="10"/>
        <v>0</v>
      </c>
      <c r="BL102" s="17" t="s">
        <v>159</v>
      </c>
      <c r="BM102" s="139" t="s">
        <v>352</v>
      </c>
    </row>
    <row r="103" spans="2:65" s="1" customFormat="1" ht="16.5" customHeight="1" x14ac:dyDescent="0.2">
      <c r="B103" s="32"/>
      <c r="C103" s="128" t="s">
        <v>230</v>
      </c>
      <c r="D103" s="128" t="s">
        <v>154</v>
      </c>
      <c r="E103" s="129" t="s">
        <v>1119</v>
      </c>
      <c r="F103" s="130" t="s">
        <v>1120</v>
      </c>
      <c r="G103" s="131" t="s">
        <v>967</v>
      </c>
      <c r="H103" s="132">
        <v>1</v>
      </c>
      <c r="I103" s="133"/>
      <c r="J103" s="134">
        <f t="shared" si="1"/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 t="shared" si="2"/>
        <v>0</v>
      </c>
      <c r="Q103" s="137">
        <v>0</v>
      </c>
      <c r="R103" s="137">
        <f t="shared" si="3"/>
        <v>0</v>
      </c>
      <c r="S103" s="137">
        <v>0</v>
      </c>
      <c r="T103" s="137">
        <f t="shared" si="4"/>
        <v>0</v>
      </c>
      <c r="U103" s="322" t="s">
        <v>175</v>
      </c>
      <c r="V103" s="1">
        <f t="shared" si="0"/>
        <v>0</v>
      </c>
      <c r="AR103" s="139" t="s">
        <v>159</v>
      </c>
      <c r="AT103" s="139" t="s">
        <v>154</v>
      </c>
      <c r="AU103" s="139" t="s">
        <v>82</v>
      </c>
      <c r="AY103" s="17" t="s">
        <v>151</v>
      </c>
      <c r="BE103" s="140">
        <f t="shared" si="5"/>
        <v>0</v>
      </c>
      <c r="BF103" s="140">
        <f t="shared" si="6"/>
        <v>0</v>
      </c>
      <c r="BG103" s="140">
        <f t="shared" si="7"/>
        <v>0</v>
      </c>
      <c r="BH103" s="140">
        <f t="shared" si="8"/>
        <v>0</v>
      </c>
      <c r="BI103" s="140">
        <f t="shared" si="9"/>
        <v>0</v>
      </c>
      <c r="BJ103" s="17" t="s">
        <v>88</v>
      </c>
      <c r="BK103" s="140">
        <f t="shared" si="10"/>
        <v>0</v>
      </c>
      <c r="BL103" s="17" t="s">
        <v>159</v>
      </c>
      <c r="BM103" s="139" t="s">
        <v>375</v>
      </c>
    </row>
    <row r="104" spans="2:65" s="1" customFormat="1" ht="16.5" customHeight="1" x14ac:dyDescent="0.2">
      <c r="B104" s="32"/>
      <c r="C104" s="128" t="s">
        <v>266</v>
      </c>
      <c r="D104" s="128" t="s">
        <v>154</v>
      </c>
      <c r="E104" s="129" t="s">
        <v>1121</v>
      </c>
      <c r="F104" s="130" t="s">
        <v>1122</v>
      </c>
      <c r="G104" s="131" t="s">
        <v>174</v>
      </c>
      <c r="H104" s="132">
        <v>16</v>
      </c>
      <c r="I104" s="133"/>
      <c r="J104" s="134">
        <f t="shared" si="1"/>
        <v>0</v>
      </c>
      <c r="K104" s="130" t="s">
        <v>19</v>
      </c>
      <c r="L104" s="32"/>
      <c r="M104" s="135" t="s">
        <v>19</v>
      </c>
      <c r="N104" s="136" t="s">
        <v>47</v>
      </c>
      <c r="P104" s="137">
        <f t="shared" si="2"/>
        <v>0</v>
      </c>
      <c r="Q104" s="137">
        <v>0</v>
      </c>
      <c r="R104" s="137">
        <f t="shared" si="3"/>
        <v>0</v>
      </c>
      <c r="S104" s="137">
        <v>0</v>
      </c>
      <c r="T104" s="137">
        <f t="shared" si="4"/>
        <v>0</v>
      </c>
      <c r="U104" s="322" t="s">
        <v>19</v>
      </c>
      <c r="V104" s="1" t="str">
        <f t="shared" si="0"/>
        <v/>
      </c>
      <c r="AR104" s="139" t="s">
        <v>159</v>
      </c>
      <c r="AT104" s="139" t="s">
        <v>154</v>
      </c>
      <c r="AU104" s="139" t="s">
        <v>82</v>
      </c>
      <c r="AY104" s="17" t="s">
        <v>151</v>
      </c>
      <c r="BE104" s="140">
        <f t="shared" si="5"/>
        <v>0</v>
      </c>
      <c r="BF104" s="140">
        <f t="shared" si="6"/>
        <v>0</v>
      </c>
      <c r="BG104" s="140">
        <f t="shared" si="7"/>
        <v>0</v>
      </c>
      <c r="BH104" s="140">
        <f t="shared" si="8"/>
        <v>0</v>
      </c>
      <c r="BI104" s="140">
        <f t="shared" si="9"/>
        <v>0</v>
      </c>
      <c r="BJ104" s="17" t="s">
        <v>88</v>
      </c>
      <c r="BK104" s="140">
        <f t="shared" si="10"/>
        <v>0</v>
      </c>
      <c r="BL104" s="17" t="s">
        <v>159</v>
      </c>
      <c r="BM104" s="139" t="s">
        <v>387</v>
      </c>
    </row>
    <row r="105" spans="2:65" s="1" customFormat="1" ht="16.5" customHeight="1" x14ac:dyDescent="0.2">
      <c r="B105" s="32"/>
      <c r="C105" s="128" t="s">
        <v>274</v>
      </c>
      <c r="D105" s="128" t="s">
        <v>154</v>
      </c>
      <c r="E105" s="129" t="s">
        <v>1123</v>
      </c>
      <c r="F105" s="130" t="s">
        <v>1124</v>
      </c>
      <c r="G105" s="131" t="s">
        <v>174</v>
      </c>
      <c r="H105" s="132">
        <v>250</v>
      </c>
      <c r="I105" s="133"/>
      <c r="J105" s="134">
        <f t="shared" si="1"/>
        <v>0</v>
      </c>
      <c r="K105" s="130" t="s">
        <v>19</v>
      </c>
      <c r="L105" s="32"/>
      <c r="M105" s="135" t="s">
        <v>19</v>
      </c>
      <c r="N105" s="136" t="s">
        <v>47</v>
      </c>
      <c r="P105" s="137">
        <f t="shared" si="2"/>
        <v>0</v>
      </c>
      <c r="Q105" s="137">
        <v>0</v>
      </c>
      <c r="R105" s="137">
        <f t="shared" si="3"/>
        <v>0</v>
      </c>
      <c r="S105" s="137">
        <v>0</v>
      </c>
      <c r="T105" s="137">
        <f t="shared" si="4"/>
        <v>0</v>
      </c>
      <c r="U105" s="322" t="s">
        <v>19</v>
      </c>
      <c r="V105" s="1" t="str">
        <f t="shared" si="0"/>
        <v/>
      </c>
      <c r="AR105" s="139" t="s">
        <v>159</v>
      </c>
      <c r="AT105" s="139" t="s">
        <v>154</v>
      </c>
      <c r="AU105" s="139" t="s">
        <v>82</v>
      </c>
      <c r="AY105" s="17" t="s">
        <v>151</v>
      </c>
      <c r="BE105" s="140">
        <f t="shared" si="5"/>
        <v>0</v>
      </c>
      <c r="BF105" s="140">
        <f t="shared" si="6"/>
        <v>0</v>
      </c>
      <c r="BG105" s="140">
        <f t="shared" si="7"/>
        <v>0</v>
      </c>
      <c r="BH105" s="140">
        <f t="shared" si="8"/>
        <v>0</v>
      </c>
      <c r="BI105" s="140">
        <f t="shared" si="9"/>
        <v>0</v>
      </c>
      <c r="BJ105" s="17" t="s">
        <v>88</v>
      </c>
      <c r="BK105" s="140">
        <f t="shared" si="10"/>
        <v>0</v>
      </c>
      <c r="BL105" s="17" t="s">
        <v>159</v>
      </c>
      <c r="BM105" s="139" t="s">
        <v>399</v>
      </c>
    </row>
    <row r="106" spans="2:65" s="1" customFormat="1" ht="16.5" customHeight="1" x14ac:dyDescent="0.2">
      <c r="B106" s="32"/>
      <c r="C106" s="128" t="s">
        <v>280</v>
      </c>
      <c r="D106" s="128" t="s">
        <v>154</v>
      </c>
      <c r="E106" s="129" t="s">
        <v>1125</v>
      </c>
      <c r="F106" s="130" t="s">
        <v>1126</v>
      </c>
      <c r="G106" s="131" t="s">
        <v>174</v>
      </c>
      <c r="H106" s="132">
        <v>110</v>
      </c>
      <c r="I106" s="133"/>
      <c r="J106" s="134">
        <f t="shared" si="1"/>
        <v>0</v>
      </c>
      <c r="K106" s="130" t="s">
        <v>19</v>
      </c>
      <c r="L106" s="32"/>
      <c r="M106" s="135" t="s">
        <v>19</v>
      </c>
      <c r="N106" s="136" t="s">
        <v>47</v>
      </c>
      <c r="P106" s="137">
        <f t="shared" si="2"/>
        <v>0</v>
      </c>
      <c r="Q106" s="137">
        <v>0</v>
      </c>
      <c r="R106" s="137">
        <f t="shared" si="3"/>
        <v>0</v>
      </c>
      <c r="S106" s="137">
        <v>0</v>
      </c>
      <c r="T106" s="137">
        <f t="shared" si="4"/>
        <v>0</v>
      </c>
      <c r="U106" s="322" t="s">
        <v>19</v>
      </c>
      <c r="V106" s="1" t="str">
        <f t="shared" si="0"/>
        <v/>
      </c>
      <c r="AR106" s="139" t="s">
        <v>159</v>
      </c>
      <c r="AT106" s="139" t="s">
        <v>154</v>
      </c>
      <c r="AU106" s="139" t="s">
        <v>82</v>
      </c>
      <c r="AY106" s="17" t="s">
        <v>151</v>
      </c>
      <c r="BE106" s="140">
        <f t="shared" si="5"/>
        <v>0</v>
      </c>
      <c r="BF106" s="140">
        <f t="shared" si="6"/>
        <v>0</v>
      </c>
      <c r="BG106" s="140">
        <f t="shared" si="7"/>
        <v>0</v>
      </c>
      <c r="BH106" s="140">
        <f t="shared" si="8"/>
        <v>0</v>
      </c>
      <c r="BI106" s="140">
        <f t="shared" si="9"/>
        <v>0</v>
      </c>
      <c r="BJ106" s="17" t="s">
        <v>88</v>
      </c>
      <c r="BK106" s="140">
        <f t="shared" si="10"/>
        <v>0</v>
      </c>
      <c r="BL106" s="17" t="s">
        <v>159</v>
      </c>
      <c r="BM106" s="139" t="s">
        <v>410</v>
      </c>
    </row>
    <row r="107" spans="2:65" s="1" customFormat="1" ht="16.5" customHeight="1" x14ac:dyDescent="0.2">
      <c r="B107" s="32"/>
      <c r="C107" s="128" t="s">
        <v>292</v>
      </c>
      <c r="D107" s="128" t="s">
        <v>154</v>
      </c>
      <c r="E107" s="129" t="s">
        <v>1127</v>
      </c>
      <c r="F107" s="130" t="s">
        <v>1128</v>
      </c>
      <c r="G107" s="131" t="s">
        <v>174</v>
      </c>
      <c r="H107" s="132">
        <v>42</v>
      </c>
      <c r="I107" s="133"/>
      <c r="J107" s="134">
        <f t="shared" si="1"/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 t="shared" si="2"/>
        <v>0</v>
      </c>
      <c r="Q107" s="137">
        <v>0</v>
      </c>
      <c r="R107" s="137">
        <f t="shared" si="3"/>
        <v>0</v>
      </c>
      <c r="S107" s="137">
        <v>0</v>
      </c>
      <c r="T107" s="137">
        <f t="shared" si="4"/>
        <v>0</v>
      </c>
      <c r="U107" s="322" t="s">
        <v>19</v>
      </c>
      <c r="V107" s="1" t="str">
        <f t="shared" si="0"/>
        <v/>
      </c>
      <c r="AR107" s="139" t="s">
        <v>159</v>
      </c>
      <c r="AT107" s="139" t="s">
        <v>154</v>
      </c>
      <c r="AU107" s="139" t="s">
        <v>82</v>
      </c>
      <c r="AY107" s="17" t="s">
        <v>151</v>
      </c>
      <c r="BE107" s="140">
        <f t="shared" si="5"/>
        <v>0</v>
      </c>
      <c r="BF107" s="140">
        <f t="shared" si="6"/>
        <v>0</v>
      </c>
      <c r="BG107" s="140">
        <f t="shared" si="7"/>
        <v>0</v>
      </c>
      <c r="BH107" s="140">
        <f t="shared" si="8"/>
        <v>0</v>
      </c>
      <c r="BI107" s="140">
        <f t="shared" si="9"/>
        <v>0</v>
      </c>
      <c r="BJ107" s="17" t="s">
        <v>88</v>
      </c>
      <c r="BK107" s="140">
        <f t="shared" si="10"/>
        <v>0</v>
      </c>
      <c r="BL107" s="17" t="s">
        <v>159</v>
      </c>
      <c r="BM107" s="139" t="s">
        <v>423</v>
      </c>
    </row>
    <row r="108" spans="2:65" s="1" customFormat="1" ht="16.5" customHeight="1" x14ac:dyDescent="0.2">
      <c r="B108" s="32"/>
      <c r="C108" s="128" t="s">
        <v>7</v>
      </c>
      <c r="D108" s="128" t="s">
        <v>154</v>
      </c>
      <c r="E108" s="129" t="s">
        <v>1129</v>
      </c>
      <c r="F108" s="130" t="s">
        <v>1130</v>
      </c>
      <c r="G108" s="131" t="s">
        <v>174</v>
      </c>
      <c r="H108" s="132">
        <v>25</v>
      </c>
      <c r="I108" s="133"/>
      <c r="J108" s="134">
        <f t="shared" si="1"/>
        <v>0</v>
      </c>
      <c r="K108" s="130" t="s">
        <v>19</v>
      </c>
      <c r="L108" s="32"/>
      <c r="M108" s="135" t="s">
        <v>19</v>
      </c>
      <c r="N108" s="136" t="s">
        <v>47</v>
      </c>
      <c r="P108" s="137">
        <f t="shared" si="2"/>
        <v>0</v>
      </c>
      <c r="Q108" s="137">
        <v>0</v>
      </c>
      <c r="R108" s="137">
        <f t="shared" si="3"/>
        <v>0</v>
      </c>
      <c r="S108" s="137">
        <v>0</v>
      </c>
      <c r="T108" s="137">
        <f t="shared" si="4"/>
        <v>0</v>
      </c>
      <c r="U108" s="322" t="s">
        <v>19</v>
      </c>
      <c r="V108" s="1" t="str">
        <f t="shared" si="0"/>
        <v/>
      </c>
      <c r="AR108" s="139" t="s">
        <v>159</v>
      </c>
      <c r="AT108" s="139" t="s">
        <v>154</v>
      </c>
      <c r="AU108" s="139" t="s">
        <v>82</v>
      </c>
      <c r="AY108" s="17" t="s">
        <v>151</v>
      </c>
      <c r="BE108" s="140">
        <f t="shared" si="5"/>
        <v>0</v>
      </c>
      <c r="BF108" s="140">
        <f t="shared" si="6"/>
        <v>0</v>
      </c>
      <c r="BG108" s="140">
        <f t="shared" si="7"/>
        <v>0</v>
      </c>
      <c r="BH108" s="140">
        <f t="shared" si="8"/>
        <v>0</v>
      </c>
      <c r="BI108" s="140">
        <f t="shared" si="9"/>
        <v>0</v>
      </c>
      <c r="BJ108" s="17" t="s">
        <v>88</v>
      </c>
      <c r="BK108" s="140">
        <f t="shared" si="10"/>
        <v>0</v>
      </c>
      <c r="BL108" s="17" t="s">
        <v>159</v>
      </c>
      <c r="BM108" s="139" t="s">
        <v>440</v>
      </c>
    </row>
    <row r="109" spans="2:65" s="1" customFormat="1" ht="16.5" customHeight="1" x14ac:dyDescent="0.2">
      <c r="B109" s="32"/>
      <c r="C109" s="128" t="s">
        <v>308</v>
      </c>
      <c r="D109" s="128" t="s">
        <v>154</v>
      </c>
      <c r="E109" s="129" t="s">
        <v>1131</v>
      </c>
      <c r="F109" s="130" t="s">
        <v>1132</v>
      </c>
      <c r="G109" s="131" t="s">
        <v>174</v>
      </c>
      <c r="H109" s="132">
        <v>15</v>
      </c>
      <c r="I109" s="133"/>
      <c r="J109" s="134">
        <f t="shared" si="1"/>
        <v>0</v>
      </c>
      <c r="K109" s="130" t="s">
        <v>19</v>
      </c>
      <c r="L109" s="32"/>
      <c r="M109" s="135" t="s">
        <v>19</v>
      </c>
      <c r="N109" s="136" t="s">
        <v>47</v>
      </c>
      <c r="P109" s="137">
        <f t="shared" si="2"/>
        <v>0</v>
      </c>
      <c r="Q109" s="137">
        <v>0</v>
      </c>
      <c r="R109" s="137">
        <f t="shared" si="3"/>
        <v>0</v>
      </c>
      <c r="S109" s="137">
        <v>0</v>
      </c>
      <c r="T109" s="137">
        <f t="shared" si="4"/>
        <v>0</v>
      </c>
      <c r="U109" s="322" t="s">
        <v>19</v>
      </c>
      <c r="V109" s="1" t="str">
        <f t="shared" si="0"/>
        <v/>
      </c>
      <c r="AR109" s="139" t="s">
        <v>159</v>
      </c>
      <c r="AT109" s="139" t="s">
        <v>154</v>
      </c>
      <c r="AU109" s="139" t="s">
        <v>82</v>
      </c>
      <c r="AY109" s="17" t="s">
        <v>151</v>
      </c>
      <c r="BE109" s="140">
        <f t="shared" si="5"/>
        <v>0</v>
      </c>
      <c r="BF109" s="140">
        <f t="shared" si="6"/>
        <v>0</v>
      </c>
      <c r="BG109" s="140">
        <f t="shared" si="7"/>
        <v>0</v>
      </c>
      <c r="BH109" s="140">
        <f t="shared" si="8"/>
        <v>0</v>
      </c>
      <c r="BI109" s="140">
        <f t="shared" si="9"/>
        <v>0</v>
      </c>
      <c r="BJ109" s="17" t="s">
        <v>88</v>
      </c>
      <c r="BK109" s="140">
        <f t="shared" si="10"/>
        <v>0</v>
      </c>
      <c r="BL109" s="17" t="s">
        <v>159</v>
      </c>
      <c r="BM109" s="139" t="s">
        <v>453</v>
      </c>
    </row>
    <row r="110" spans="2:65" s="1" customFormat="1" ht="16.5" customHeight="1" x14ac:dyDescent="0.2">
      <c r="B110" s="32"/>
      <c r="C110" s="128" t="s">
        <v>314</v>
      </c>
      <c r="D110" s="128" t="s">
        <v>154</v>
      </c>
      <c r="E110" s="129" t="s">
        <v>1133</v>
      </c>
      <c r="F110" s="130" t="s">
        <v>1134</v>
      </c>
      <c r="G110" s="131" t="s">
        <v>174</v>
      </c>
      <c r="H110" s="132">
        <v>15</v>
      </c>
      <c r="I110" s="133"/>
      <c r="J110" s="134">
        <f t="shared" si="1"/>
        <v>0</v>
      </c>
      <c r="K110" s="130" t="s">
        <v>19</v>
      </c>
      <c r="L110" s="32"/>
      <c r="M110" s="135" t="s">
        <v>19</v>
      </c>
      <c r="N110" s="136" t="s">
        <v>47</v>
      </c>
      <c r="P110" s="137">
        <f t="shared" si="2"/>
        <v>0</v>
      </c>
      <c r="Q110" s="137">
        <v>0</v>
      </c>
      <c r="R110" s="137">
        <f t="shared" si="3"/>
        <v>0</v>
      </c>
      <c r="S110" s="137">
        <v>0</v>
      </c>
      <c r="T110" s="137">
        <f t="shared" si="4"/>
        <v>0</v>
      </c>
      <c r="U110" s="322" t="s">
        <v>19</v>
      </c>
      <c r="V110" s="1" t="str">
        <f t="shared" si="0"/>
        <v/>
      </c>
      <c r="AR110" s="139" t="s">
        <v>159</v>
      </c>
      <c r="AT110" s="139" t="s">
        <v>154</v>
      </c>
      <c r="AU110" s="139" t="s">
        <v>82</v>
      </c>
      <c r="AY110" s="17" t="s">
        <v>151</v>
      </c>
      <c r="BE110" s="140">
        <f t="shared" si="5"/>
        <v>0</v>
      </c>
      <c r="BF110" s="140">
        <f t="shared" si="6"/>
        <v>0</v>
      </c>
      <c r="BG110" s="140">
        <f t="shared" si="7"/>
        <v>0</v>
      </c>
      <c r="BH110" s="140">
        <f t="shared" si="8"/>
        <v>0</v>
      </c>
      <c r="BI110" s="140">
        <f t="shared" si="9"/>
        <v>0</v>
      </c>
      <c r="BJ110" s="17" t="s">
        <v>88</v>
      </c>
      <c r="BK110" s="140">
        <f t="shared" si="10"/>
        <v>0</v>
      </c>
      <c r="BL110" s="17" t="s">
        <v>159</v>
      </c>
      <c r="BM110" s="139" t="s">
        <v>465</v>
      </c>
    </row>
    <row r="111" spans="2:65" s="1" customFormat="1" ht="16.5" customHeight="1" x14ac:dyDescent="0.2">
      <c r="B111" s="32"/>
      <c r="C111" s="128" t="s">
        <v>321</v>
      </c>
      <c r="D111" s="128" t="s">
        <v>154</v>
      </c>
      <c r="E111" s="129" t="s">
        <v>1135</v>
      </c>
      <c r="F111" s="130" t="s">
        <v>1136</v>
      </c>
      <c r="G111" s="131" t="s">
        <v>967</v>
      </c>
      <c r="H111" s="132">
        <v>1</v>
      </c>
      <c r="I111" s="133"/>
      <c r="J111" s="134">
        <f t="shared" si="1"/>
        <v>0</v>
      </c>
      <c r="K111" s="130" t="s">
        <v>19</v>
      </c>
      <c r="L111" s="32"/>
      <c r="M111" s="135" t="s">
        <v>19</v>
      </c>
      <c r="N111" s="136" t="s">
        <v>47</v>
      </c>
      <c r="P111" s="137">
        <f t="shared" si="2"/>
        <v>0</v>
      </c>
      <c r="Q111" s="137">
        <v>0</v>
      </c>
      <c r="R111" s="137">
        <f t="shared" si="3"/>
        <v>0</v>
      </c>
      <c r="S111" s="137">
        <v>0</v>
      </c>
      <c r="T111" s="137">
        <f t="shared" si="4"/>
        <v>0</v>
      </c>
      <c r="U111" s="322" t="s">
        <v>19</v>
      </c>
      <c r="V111" s="1" t="str">
        <f t="shared" si="0"/>
        <v/>
      </c>
      <c r="AR111" s="139" t="s">
        <v>159</v>
      </c>
      <c r="AT111" s="139" t="s">
        <v>154</v>
      </c>
      <c r="AU111" s="139" t="s">
        <v>82</v>
      </c>
      <c r="AY111" s="17" t="s">
        <v>151</v>
      </c>
      <c r="BE111" s="140">
        <f t="shared" si="5"/>
        <v>0</v>
      </c>
      <c r="BF111" s="140">
        <f t="shared" si="6"/>
        <v>0</v>
      </c>
      <c r="BG111" s="140">
        <f t="shared" si="7"/>
        <v>0</v>
      </c>
      <c r="BH111" s="140">
        <f t="shared" si="8"/>
        <v>0</v>
      </c>
      <c r="BI111" s="140">
        <f t="shared" si="9"/>
        <v>0</v>
      </c>
      <c r="BJ111" s="17" t="s">
        <v>88</v>
      </c>
      <c r="BK111" s="140">
        <f t="shared" si="10"/>
        <v>0</v>
      </c>
      <c r="BL111" s="17" t="s">
        <v>159</v>
      </c>
      <c r="BM111" s="139" t="s">
        <v>477</v>
      </c>
    </row>
    <row r="112" spans="2:65" s="1" customFormat="1" ht="16.5" customHeight="1" x14ac:dyDescent="0.2">
      <c r="B112" s="32"/>
      <c r="C112" s="128" t="s">
        <v>326</v>
      </c>
      <c r="D112" s="128" t="s">
        <v>154</v>
      </c>
      <c r="E112" s="129" t="s">
        <v>1137</v>
      </c>
      <c r="F112" s="130" t="s">
        <v>1138</v>
      </c>
      <c r="G112" s="131" t="s">
        <v>1139</v>
      </c>
      <c r="H112" s="132">
        <v>3</v>
      </c>
      <c r="I112" s="133"/>
      <c r="J112" s="134">
        <f t="shared" si="1"/>
        <v>0</v>
      </c>
      <c r="K112" s="130" t="s">
        <v>19</v>
      </c>
      <c r="L112" s="32"/>
      <c r="M112" s="135" t="s">
        <v>19</v>
      </c>
      <c r="N112" s="136" t="s">
        <v>47</v>
      </c>
      <c r="P112" s="137">
        <f t="shared" si="2"/>
        <v>0</v>
      </c>
      <c r="Q112" s="137">
        <v>0</v>
      </c>
      <c r="R112" s="137">
        <f t="shared" si="3"/>
        <v>0</v>
      </c>
      <c r="S112" s="137">
        <v>0</v>
      </c>
      <c r="T112" s="137">
        <f t="shared" si="4"/>
        <v>0</v>
      </c>
      <c r="U112" s="322" t="s">
        <v>19</v>
      </c>
      <c r="V112" s="1" t="str">
        <f t="shared" si="0"/>
        <v/>
      </c>
      <c r="AR112" s="139" t="s">
        <v>159</v>
      </c>
      <c r="AT112" s="139" t="s">
        <v>154</v>
      </c>
      <c r="AU112" s="139" t="s">
        <v>82</v>
      </c>
      <c r="AY112" s="17" t="s">
        <v>151</v>
      </c>
      <c r="BE112" s="140">
        <f t="shared" si="5"/>
        <v>0</v>
      </c>
      <c r="BF112" s="140">
        <f t="shared" si="6"/>
        <v>0</v>
      </c>
      <c r="BG112" s="140">
        <f t="shared" si="7"/>
        <v>0</v>
      </c>
      <c r="BH112" s="140">
        <f t="shared" si="8"/>
        <v>0</v>
      </c>
      <c r="BI112" s="140">
        <f t="shared" si="9"/>
        <v>0</v>
      </c>
      <c r="BJ112" s="17" t="s">
        <v>88</v>
      </c>
      <c r="BK112" s="140">
        <f t="shared" si="10"/>
        <v>0</v>
      </c>
      <c r="BL112" s="17" t="s">
        <v>159</v>
      </c>
      <c r="BM112" s="139" t="s">
        <v>489</v>
      </c>
    </row>
    <row r="113" spans="2:65" s="1" customFormat="1" ht="16.5" customHeight="1" x14ac:dyDescent="0.2">
      <c r="B113" s="32"/>
      <c r="C113" s="128" t="s">
        <v>330</v>
      </c>
      <c r="D113" s="128" t="s">
        <v>154</v>
      </c>
      <c r="E113" s="129" t="s">
        <v>1140</v>
      </c>
      <c r="F113" s="130" t="s">
        <v>1141</v>
      </c>
      <c r="G113" s="131" t="s">
        <v>967</v>
      </c>
      <c r="H113" s="132">
        <v>120</v>
      </c>
      <c r="I113" s="133"/>
      <c r="J113" s="134">
        <f t="shared" si="1"/>
        <v>0</v>
      </c>
      <c r="K113" s="130" t="s">
        <v>19</v>
      </c>
      <c r="L113" s="32"/>
      <c r="M113" s="135" t="s">
        <v>19</v>
      </c>
      <c r="N113" s="136" t="s">
        <v>47</v>
      </c>
      <c r="P113" s="137">
        <f t="shared" si="2"/>
        <v>0</v>
      </c>
      <c r="Q113" s="137">
        <v>0</v>
      </c>
      <c r="R113" s="137">
        <f t="shared" si="3"/>
        <v>0</v>
      </c>
      <c r="S113" s="137">
        <v>0</v>
      </c>
      <c r="T113" s="137">
        <f t="shared" si="4"/>
        <v>0</v>
      </c>
      <c r="U113" s="322" t="s">
        <v>19</v>
      </c>
      <c r="V113" s="1" t="str">
        <f t="shared" si="0"/>
        <v/>
      </c>
      <c r="AR113" s="139" t="s">
        <v>159</v>
      </c>
      <c r="AT113" s="139" t="s">
        <v>154</v>
      </c>
      <c r="AU113" s="139" t="s">
        <v>82</v>
      </c>
      <c r="AY113" s="17" t="s">
        <v>151</v>
      </c>
      <c r="BE113" s="140">
        <f t="shared" si="5"/>
        <v>0</v>
      </c>
      <c r="BF113" s="140">
        <f t="shared" si="6"/>
        <v>0</v>
      </c>
      <c r="BG113" s="140">
        <f t="shared" si="7"/>
        <v>0</v>
      </c>
      <c r="BH113" s="140">
        <f t="shared" si="8"/>
        <v>0</v>
      </c>
      <c r="BI113" s="140">
        <f t="shared" si="9"/>
        <v>0</v>
      </c>
      <c r="BJ113" s="17" t="s">
        <v>88</v>
      </c>
      <c r="BK113" s="140">
        <f t="shared" si="10"/>
        <v>0</v>
      </c>
      <c r="BL113" s="17" t="s">
        <v>159</v>
      </c>
      <c r="BM113" s="139" t="s">
        <v>508</v>
      </c>
    </row>
    <row r="114" spans="2:65" s="1" customFormat="1" ht="16.5" customHeight="1" x14ac:dyDescent="0.2">
      <c r="B114" s="32"/>
      <c r="C114" s="128" t="s">
        <v>335</v>
      </c>
      <c r="D114" s="128" t="s">
        <v>154</v>
      </c>
      <c r="E114" s="129" t="s">
        <v>1142</v>
      </c>
      <c r="F114" s="130" t="s">
        <v>1143</v>
      </c>
      <c r="G114" s="131" t="s">
        <v>174</v>
      </c>
      <c r="H114" s="132">
        <v>100</v>
      </c>
      <c r="I114" s="133"/>
      <c r="J114" s="134">
        <f t="shared" si="1"/>
        <v>0</v>
      </c>
      <c r="K114" s="130" t="s">
        <v>19</v>
      </c>
      <c r="L114" s="32"/>
      <c r="M114" s="135" t="s">
        <v>19</v>
      </c>
      <c r="N114" s="136" t="s">
        <v>47</v>
      </c>
      <c r="P114" s="137">
        <f t="shared" si="2"/>
        <v>0</v>
      </c>
      <c r="Q114" s="137">
        <v>0</v>
      </c>
      <c r="R114" s="137">
        <f t="shared" si="3"/>
        <v>0</v>
      </c>
      <c r="S114" s="137">
        <v>0</v>
      </c>
      <c r="T114" s="137">
        <f t="shared" si="4"/>
        <v>0</v>
      </c>
      <c r="U114" s="322" t="s">
        <v>19</v>
      </c>
      <c r="V114" s="1" t="str">
        <f t="shared" si="0"/>
        <v/>
      </c>
      <c r="AR114" s="139" t="s">
        <v>159</v>
      </c>
      <c r="AT114" s="139" t="s">
        <v>154</v>
      </c>
      <c r="AU114" s="139" t="s">
        <v>82</v>
      </c>
      <c r="AY114" s="17" t="s">
        <v>151</v>
      </c>
      <c r="BE114" s="140">
        <f t="shared" si="5"/>
        <v>0</v>
      </c>
      <c r="BF114" s="140">
        <f t="shared" si="6"/>
        <v>0</v>
      </c>
      <c r="BG114" s="140">
        <f t="shared" si="7"/>
        <v>0</v>
      </c>
      <c r="BH114" s="140">
        <f t="shared" si="8"/>
        <v>0</v>
      </c>
      <c r="BI114" s="140">
        <f t="shared" si="9"/>
        <v>0</v>
      </c>
      <c r="BJ114" s="17" t="s">
        <v>88</v>
      </c>
      <c r="BK114" s="140">
        <f t="shared" si="10"/>
        <v>0</v>
      </c>
      <c r="BL114" s="17" t="s">
        <v>159</v>
      </c>
      <c r="BM114" s="139" t="s">
        <v>518</v>
      </c>
    </row>
    <row r="115" spans="2:65" s="1" customFormat="1" ht="21.75" customHeight="1" x14ac:dyDescent="0.2">
      <c r="B115" s="32"/>
      <c r="C115" s="128" t="s">
        <v>339</v>
      </c>
      <c r="D115" s="128" t="s">
        <v>154</v>
      </c>
      <c r="E115" s="129" t="s">
        <v>1144</v>
      </c>
      <c r="F115" s="130" t="s">
        <v>1145</v>
      </c>
      <c r="G115" s="131" t="s">
        <v>967</v>
      </c>
      <c r="H115" s="132">
        <v>1</v>
      </c>
      <c r="I115" s="133"/>
      <c r="J115" s="134">
        <f t="shared" si="1"/>
        <v>0</v>
      </c>
      <c r="K115" s="130" t="s">
        <v>19</v>
      </c>
      <c r="L115" s="32"/>
      <c r="M115" s="135" t="s">
        <v>19</v>
      </c>
      <c r="N115" s="136" t="s">
        <v>47</v>
      </c>
      <c r="P115" s="137">
        <f t="shared" si="2"/>
        <v>0</v>
      </c>
      <c r="Q115" s="137">
        <v>0</v>
      </c>
      <c r="R115" s="137">
        <f t="shared" si="3"/>
        <v>0</v>
      </c>
      <c r="S115" s="137">
        <v>0</v>
      </c>
      <c r="T115" s="137">
        <f t="shared" si="4"/>
        <v>0</v>
      </c>
      <c r="U115" s="322" t="s">
        <v>175</v>
      </c>
      <c r="V115" s="1">
        <f t="shared" si="0"/>
        <v>0</v>
      </c>
      <c r="AR115" s="139" t="s">
        <v>159</v>
      </c>
      <c r="AT115" s="139" t="s">
        <v>154</v>
      </c>
      <c r="AU115" s="139" t="s">
        <v>82</v>
      </c>
      <c r="AY115" s="17" t="s">
        <v>151</v>
      </c>
      <c r="BE115" s="140">
        <f t="shared" si="5"/>
        <v>0</v>
      </c>
      <c r="BF115" s="140">
        <f t="shared" si="6"/>
        <v>0</v>
      </c>
      <c r="BG115" s="140">
        <f t="shared" si="7"/>
        <v>0</v>
      </c>
      <c r="BH115" s="140">
        <f t="shared" si="8"/>
        <v>0</v>
      </c>
      <c r="BI115" s="140">
        <f t="shared" si="9"/>
        <v>0</v>
      </c>
      <c r="BJ115" s="17" t="s">
        <v>88</v>
      </c>
      <c r="BK115" s="140">
        <f t="shared" si="10"/>
        <v>0</v>
      </c>
      <c r="BL115" s="17" t="s">
        <v>159</v>
      </c>
      <c r="BM115" s="139" t="s">
        <v>1146</v>
      </c>
    </row>
    <row r="116" spans="2:65" s="1" customFormat="1" ht="16.5" customHeight="1" x14ac:dyDescent="0.2">
      <c r="B116" s="32"/>
      <c r="C116" s="128" t="s">
        <v>347</v>
      </c>
      <c r="D116" s="128" t="s">
        <v>154</v>
      </c>
      <c r="E116" s="129" t="s">
        <v>1147</v>
      </c>
      <c r="F116" s="130" t="s">
        <v>1148</v>
      </c>
      <c r="G116" s="131" t="s">
        <v>967</v>
      </c>
      <c r="H116" s="132">
        <v>1</v>
      </c>
      <c r="I116" s="133"/>
      <c r="J116" s="134">
        <f t="shared" si="1"/>
        <v>0</v>
      </c>
      <c r="K116" s="130" t="s">
        <v>19</v>
      </c>
      <c r="L116" s="32"/>
      <c r="M116" s="135" t="s">
        <v>19</v>
      </c>
      <c r="N116" s="136" t="s">
        <v>47</v>
      </c>
      <c r="P116" s="137">
        <f t="shared" si="2"/>
        <v>0</v>
      </c>
      <c r="Q116" s="137">
        <v>0</v>
      </c>
      <c r="R116" s="137">
        <f t="shared" si="3"/>
        <v>0</v>
      </c>
      <c r="S116" s="137">
        <v>0</v>
      </c>
      <c r="T116" s="137">
        <f t="shared" si="4"/>
        <v>0</v>
      </c>
      <c r="U116" s="322" t="s">
        <v>19</v>
      </c>
      <c r="V116" s="1" t="str">
        <f t="shared" si="0"/>
        <v/>
      </c>
      <c r="AR116" s="139" t="s">
        <v>159</v>
      </c>
      <c r="AT116" s="139" t="s">
        <v>154</v>
      </c>
      <c r="AU116" s="139" t="s">
        <v>82</v>
      </c>
      <c r="AY116" s="17" t="s">
        <v>151</v>
      </c>
      <c r="BE116" s="140">
        <f t="shared" si="5"/>
        <v>0</v>
      </c>
      <c r="BF116" s="140">
        <f t="shared" si="6"/>
        <v>0</v>
      </c>
      <c r="BG116" s="140">
        <f t="shared" si="7"/>
        <v>0</v>
      </c>
      <c r="BH116" s="140">
        <f t="shared" si="8"/>
        <v>0</v>
      </c>
      <c r="BI116" s="140">
        <f t="shared" si="9"/>
        <v>0</v>
      </c>
      <c r="BJ116" s="17" t="s">
        <v>88</v>
      </c>
      <c r="BK116" s="140">
        <f t="shared" si="10"/>
        <v>0</v>
      </c>
      <c r="BL116" s="17" t="s">
        <v>159</v>
      </c>
      <c r="BM116" s="139" t="s">
        <v>530</v>
      </c>
    </row>
    <row r="117" spans="2:65" s="1" customFormat="1" ht="16.5" customHeight="1" x14ac:dyDescent="0.2">
      <c r="B117" s="32"/>
      <c r="C117" s="128" t="s">
        <v>352</v>
      </c>
      <c r="D117" s="128" t="s">
        <v>154</v>
      </c>
      <c r="E117" s="129" t="s">
        <v>1149</v>
      </c>
      <c r="F117" s="130" t="s">
        <v>1150</v>
      </c>
      <c r="G117" s="131" t="s">
        <v>593</v>
      </c>
      <c r="H117" s="174"/>
      <c r="I117" s="133"/>
      <c r="J117" s="134">
        <f t="shared" si="1"/>
        <v>0</v>
      </c>
      <c r="K117" s="130" t="s">
        <v>19</v>
      </c>
      <c r="L117" s="32"/>
      <c r="M117" s="135" t="s">
        <v>19</v>
      </c>
      <c r="N117" s="136" t="s">
        <v>47</v>
      </c>
      <c r="P117" s="137">
        <f t="shared" si="2"/>
        <v>0</v>
      </c>
      <c r="Q117" s="137">
        <v>0</v>
      </c>
      <c r="R117" s="137">
        <f t="shared" si="3"/>
        <v>0</v>
      </c>
      <c r="S117" s="137">
        <v>0</v>
      </c>
      <c r="T117" s="137">
        <f t="shared" si="4"/>
        <v>0</v>
      </c>
      <c r="U117" s="322" t="s">
        <v>19</v>
      </c>
      <c r="V117" s="1" t="str">
        <f t="shared" si="0"/>
        <v/>
      </c>
      <c r="AR117" s="139" t="s">
        <v>159</v>
      </c>
      <c r="AT117" s="139" t="s">
        <v>154</v>
      </c>
      <c r="AU117" s="139" t="s">
        <v>82</v>
      </c>
      <c r="AY117" s="17" t="s">
        <v>151</v>
      </c>
      <c r="BE117" s="140">
        <f t="shared" si="5"/>
        <v>0</v>
      </c>
      <c r="BF117" s="140">
        <f t="shared" si="6"/>
        <v>0</v>
      </c>
      <c r="BG117" s="140">
        <f t="shared" si="7"/>
        <v>0</v>
      </c>
      <c r="BH117" s="140">
        <f t="shared" si="8"/>
        <v>0</v>
      </c>
      <c r="BI117" s="140">
        <f t="shared" si="9"/>
        <v>0</v>
      </c>
      <c r="BJ117" s="17" t="s">
        <v>88</v>
      </c>
      <c r="BK117" s="140">
        <f t="shared" si="10"/>
        <v>0</v>
      </c>
      <c r="BL117" s="17" t="s">
        <v>159</v>
      </c>
      <c r="BM117" s="139" t="s">
        <v>542</v>
      </c>
    </row>
    <row r="118" spans="2:65" s="1" customFormat="1" ht="16.5" customHeight="1" x14ac:dyDescent="0.2">
      <c r="B118" s="32"/>
      <c r="C118" s="128" t="s">
        <v>356</v>
      </c>
      <c r="D118" s="128" t="s">
        <v>154</v>
      </c>
      <c r="E118" s="129" t="s">
        <v>1151</v>
      </c>
      <c r="F118" s="130" t="s">
        <v>1152</v>
      </c>
      <c r="G118" s="131" t="s">
        <v>593</v>
      </c>
      <c r="H118" s="174"/>
      <c r="I118" s="133"/>
      <c r="J118" s="134">
        <f t="shared" si="1"/>
        <v>0</v>
      </c>
      <c r="K118" s="130" t="s">
        <v>19</v>
      </c>
      <c r="L118" s="32"/>
      <c r="M118" s="135" t="s">
        <v>19</v>
      </c>
      <c r="N118" s="136" t="s">
        <v>47</v>
      </c>
      <c r="P118" s="137">
        <f t="shared" si="2"/>
        <v>0</v>
      </c>
      <c r="Q118" s="137">
        <v>0</v>
      </c>
      <c r="R118" s="137">
        <f t="shared" si="3"/>
        <v>0</v>
      </c>
      <c r="S118" s="137">
        <v>0</v>
      </c>
      <c r="T118" s="137">
        <f t="shared" si="4"/>
        <v>0</v>
      </c>
      <c r="U118" s="322" t="s">
        <v>19</v>
      </c>
      <c r="V118" s="1" t="str">
        <f t="shared" si="0"/>
        <v/>
      </c>
      <c r="AR118" s="139" t="s">
        <v>159</v>
      </c>
      <c r="AT118" s="139" t="s">
        <v>154</v>
      </c>
      <c r="AU118" s="139" t="s">
        <v>82</v>
      </c>
      <c r="AY118" s="17" t="s">
        <v>151</v>
      </c>
      <c r="BE118" s="140">
        <f t="shared" si="5"/>
        <v>0</v>
      </c>
      <c r="BF118" s="140">
        <f t="shared" si="6"/>
        <v>0</v>
      </c>
      <c r="BG118" s="140">
        <f t="shared" si="7"/>
        <v>0</v>
      </c>
      <c r="BH118" s="140">
        <f t="shared" si="8"/>
        <v>0</v>
      </c>
      <c r="BI118" s="140">
        <f t="shared" si="9"/>
        <v>0</v>
      </c>
      <c r="BJ118" s="17" t="s">
        <v>88</v>
      </c>
      <c r="BK118" s="140">
        <f t="shared" si="10"/>
        <v>0</v>
      </c>
      <c r="BL118" s="17" t="s">
        <v>159</v>
      </c>
      <c r="BM118" s="139" t="s">
        <v>560</v>
      </c>
    </row>
    <row r="119" spans="2:65" s="1" customFormat="1" ht="16.5" customHeight="1" x14ac:dyDescent="0.2">
      <c r="B119" s="32"/>
      <c r="C119" s="128" t="s">
        <v>362</v>
      </c>
      <c r="D119" s="128" t="s">
        <v>154</v>
      </c>
      <c r="E119" s="129" t="s">
        <v>1153</v>
      </c>
      <c r="F119" s="130" t="s">
        <v>1154</v>
      </c>
      <c r="G119" s="131" t="s">
        <v>967</v>
      </c>
      <c r="H119" s="132">
        <v>1</v>
      </c>
      <c r="I119" s="133"/>
      <c r="J119" s="134">
        <f t="shared" si="1"/>
        <v>0</v>
      </c>
      <c r="K119" s="130" t="s">
        <v>19</v>
      </c>
      <c r="L119" s="32"/>
      <c r="M119" s="135" t="s">
        <v>19</v>
      </c>
      <c r="N119" s="136" t="s">
        <v>47</v>
      </c>
      <c r="P119" s="137">
        <f t="shared" si="2"/>
        <v>0</v>
      </c>
      <c r="Q119" s="137">
        <v>0</v>
      </c>
      <c r="R119" s="137">
        <f t="shared" si="3"/>
        <v>0</v>
      </c>
      <c r="S119" s="137">
        <v>0</v>
      </c>
      <c r="T119" s="137">
        <f t="shared" si="4"/>
        <v>0</v>
      </c>
      <c r="U119" s="322" t="s">
        <v>19</v>
      </c>
      <c r="V119" s="1" t="str">
        <f t="shared" si="0"/>
        <v/>
      </c>
      <c r="AR119" s="139" t="s">
        <v>159</v>
      </c>
      <c r="AT119" s="139" t="s">
        <v>154</v>
      </c>
      <c r="AU119" s="139" t="s">
        <v>82</v>
      </c>
      <c r="AY119" s="17" t="s">
        <v>151</v>
      </c>
      <c r="BE119" s="140">
        <f t="shared" si="5"/>
        <v>0</v>
      </c>
      <c r="BF119" s="140">
        <f t="shared" si="6"/>
        <v>0</v>
      </c>
      <c r="BG119" s="140">
        <f t="shared" si="7"/>
        <v>0</v>
      </c>
      <c r="BH119" s="140">
        <f t="shared" si="8"/>
        <v>0</v>
      </c>
      <c r="BI119" s="140">
        <f t="shared" si="9"/>
        <v>0</v>
      </c>
      <c r="BJ119" s="17" t="s">
        <v>88</v>
      </c>
      <c r="BK119" s="140">
        <f t="shared" si="10"/>
        <v>0</v>
      </c>
      <c r="BL119" s="17" t="s">
        <v>159</v>
      </c>
      <c r="BM119" s="139" t="s">
        <v>443</v>
      </c>
    </row>
    <row r="120" spans="2:65" s="1" customFormat="1" ht="16.5" customHeight="1" x14ac:dyDescent="0.2">
      <c r="B120" s="32"/>
      <c r="C120" s="128" t="s">
        <v>369</v>
      </c>
      <c r="D120" s="128" t="s">
        <v>154</v>
      </c>
      <c r="E120" s="129" t="s">
        <v>1155</v>
      </c>
      <c r="F120" s="130" t="s">
        <v>1156</v>
      </c>
      <c r="G120" s="131" t="s">
        <v>593</v>
      </c>
      <c r="H120" s="174"/>
      <c r="I120" s="133"/>
      <c r="J120" s="134">
        <f t="shared" si="1"/>
        <v>0</v>
      </c>
      <c r="K120" s="130" t="s">
        <v>19</v>
      </c>
      <c r="L120" s="32"/>
      <c r="M120" s="135" t="s">
        <v>19</v>
      </c>
      <c r="N120" s="136" t="s">
        <v>47</v>
      </c>
      <c r="P120" s="137">
        <f t="shared" si="2"/>
        <v>0</v>
      </c>
      <c r="Q120" s="137">
        <v>0</v>
      </c>
      <c r="R120" s="137">
        <f t="shared" si="3"/>
        <v>0</v>
      </c>
      <c r="S120" s="137">
        <v>0</v>
      </c>
      <c r="T120" s="137">
        <f t="shared" si="4"/>
        <v>0</v>
      </c>
      <c r="U120" s="322" t="s">
        <v>19</v>
      </c>
      <c r="V120" s="1" t="str">
        <f t="shared" si="0"/>
        <v/>
      </c>
      <c r="AR120" s="139" t="s">
        <v>159</v>
      </c>
      <c r="AT120" s="139" t="s">
        <v>154</v>
      </c>
      <c r="AU120" s="139" t="s">
        <v>82</v>
      </c>
      <c r="AY120" s="17" t="s">
        <v>151</v>
      </c>
      <c r="BE120" s="140">
        <f t="shared" si="5"/>
        <v>0</v>
      </c>
      <c r="BF120" s="140">
        <f t="shared" si="6"/>
        <v>0</v>
      </c>
      <c r="BG120" s="140">
        <f t="shared" si="7"/>
        <v>0</v>
      </c>
      <c r="BH120" s="140">
        <f t="shared" si="8"/>
        <v>0</v>
      </c>
      <c r="BI120" s="140">
        <f t="shared" si="9"/>
        <v>0</v>
      </c>
      <c r="BJ120" s="17" t="s">
        <v>88</v>
      </c>
      <c r="BK120" s="140">
        <f t="shared" si="10"/>
        <v>0</v>
      </c>
      <c r="BL120" s="17" t="s">
        <v>159</v>
      </c>
      <c r="BM120" s="139" t="s">
        <v>585</v>
      </c>
    </row>
    <row r="121" spans="2:65" s="1" customFormat="1" ht="16.5" customHeight="1" x14ac:dyDescent="0.2">
      <c r="B121" s="32"/>
      <c r="C121" s="128" t="s">
        <v>375</v>
      </c>
      <c r="D121" s="128" t="s">
        <v>154</v>
      </c>
      <c r="E121" s="129" t="s">
        <v>1157</v>
      </c>
      <c r="F121" s="130" t="s">
        <v>1158</v>
      </c>
      <c r="G121" s="131" t="s">
        <v>967</v>
      </c>
      <c r="H121" s="132">
        <v>1</v>
      </c>
      <c r="I121" s="133"/>
      <c r="J121" s="134">
        <f t="shared" si="1"/>
        <v>0</v>
      </c>
      <c r="K121" s="130" t="s">
        <v>19</v>
      </c>
      <c r="L121" s="32"/>
      <c r="M121" s="135" t="s">
        <v>19</v>
      </c>
      <c r="N121" s="136" t="s">
        <v>47</v>
      </c>
      <c r="P121" s="137">
        <f t="shared" si="2"/>
        <v>0</v>
      </c>
      <c r="Q121" s="137">
        <v>0</v>
      </c>
      <c r="R121" s="137">
        <f t="shared" si="3"/>
        <v>0</v>
      </c>
      <c r="S121" s="137">
        <v>0</v>
      </c>
      <c r="T121" s="137">
        <f t="shared" si="4"/>
        <v>0</v>
      </c>
      <c r="U121" s="322" t="s">
        <v>19</v>
      </c>
      <c r="V121" s="1" t="str">
        <f t="shared" si="0"/>
        <v/>
      </c>
      <c r="AR121" s="139" t="s">
        <v>159</v>
      </c>
      <c r="AT121" s="139" t="s">
        <v>154</v>
      </c>
      <c r="AU121" s="139" t="s">
        <v>82</v>
      </c>
      <c r="AY121" s="17" t="s">
        <v>151</v>
      </c>
      <c r="BE121" s="140">
        <f t="shared" si="5"/>
        <v>0</v>
      </c>
      <c r="BF121" s="140">
        <f t="shared" si="6"/>
        <v>0</v>
      </c>
      <c r="BG121" s="140">
        <f t="shared" si="7"/>
        <v>0</v>
      </c>
      <c r="BH121" s="140">
        <f t="shared" si="8"/>
        <v>0</v>
      </c>
      <c r="BI121" s="140">
        <f t="shared" si="9"/>
        <v>0</v>
      </c>
      <c r="BJ121" s="17" t="s">
        <v>88</v>
      </c>
      <c r="BK121" s="140">
        <f t="shared" si="10"/>
        <v>0</v>
      </c>
      <c r="BL121" s="17" t="s">
        <v>159</v>
      </c>
      <c r="BM121" s="139" t="s">
        <v>598</v>
      </c>
    </row>
    <row r="122" spans="2:65" s="1" customFormat="1" ht="16.5" customHeight="1" x14ac:dyDescent="0.2">
      <c r="B122" s="32"/>
      <c r="C122" s="128" t="s">
        <v>381</v>
      </c>
      <c r="D122" s="128" t="s">
        <v>154</v>
      </c>
      <c r="E122" s="129" t="s">
        <v>1159</v>
      </c>
      <c r="F122" s="130" t="s">
        <v>1160</v>
      </c>
      <c r="G122" s="131" t="s">
        <v>967</v>
      </c>
      <c r="H122" s="132">
        <v>1</v>
      </c>
      <c r="I122" s="133"/>
      <c r="J122" s="134">
        <f t="shared" si="1"/>
        <v>0</v>
      </c>
      <c r="K122" s="130" t="s">
        <v>19</v>
      </c>
      <c r="L122" s="32"/>
      <c r="M122" s="135" t="s">
        <v>19</v>
      </c>
      <c r="N122" s="136" t="s">
        <v>47</v>
      </c>
      <c r="P122" s="137">
        <f t="shared" si="2"/>
        <v>0</v>
      </c>
      <c r="Q122" s="137">
        <v>0</v>
      </c>
      <c r="R122" s="137">
        <f t="shared" si="3"/>
        <v>0</v>
      </c>
      <c r="S122" s="137">
        <v>0</v>
      </c>
      <c r="T122" s="137">
        <f t="shared" si="4"/>
        <v>0</v>
      </c>
      <c r="U122" s="322" t="s">
        <v>19</v>
      </c>
      <c r="V122" s="1" t="str">
        <f t="shared" si="0"/>
        <v/>
      </c>
      <c r="AR122" s="139" t="s">
        <v>159</v>
      </c>
      <c r="AT122" s="139" t="s">
        <v>154</v>
      </c>
      <c r="AU122" s="139" t="s">
        <v>82</v>
      </c>
      <c r="AY122" s="17" t="s">
        <v>151</v>
      </c>
      <c r="BE122" s="140">
        <f t="shared" si="5"/>
        <v>0</v>
      </c>
      <c r="BF122" s="140">
        <f t="shared" si="6"/>
        <v>0</v>
      </c>
      <c r="BG122" s="140">
        <f t="shared" si="7"/>
        <v>0</v>
      </c>
      <c r="BH122" s="140">
        <f t="shared" si="8"/>
        <v>0</v>
      </c>
      <c r="BI122" s="140">
        <f t="shared" si="9"/>
        <v>0</v>
      </c>
      <c r="BJ122" s="17" t="s">
        <v>88</v>
      </c>
      <c r="BK122" s="140">
        <f t="shared" si="10"/>
        <v>0</v>
      </c>
      <c r="BL122" s="17" t="s">
        <v>159</v>
      </c>
      <c r="BM122" s="139" t="s">
        <v>609</v>
      </c>
    </row>
    <row r="123" spans="2:65" s="1" customFormat="1" ht="16.5" customHeight="1" x14ac:dyDescent="0.2">
      <c r="B123" s="32"/>
      <c r="C123" s="128" t="s">
        <v>387</v>
      </c>
      <c r="D123" s="128" t="s">
        <v>154</v>
      </c>
      <c r="E123" s="129" t="s">
        <v>1161</v>
      </c>
      <c r="F123" s="130" t="s">
        <v>1162</v>
      </c>
      <c r="G123" s="131" t="s">
        <v>1139</v>
      </c>
      <c r="H123" s="132">
        <v>2</v>
      </c>
      <c r="I123" s="133"/>
      <c r="J123" s="134">
        <f t="shared" si="1"/>
        <v>0</v>
      </c>
      <c r="K123" s="130" t="s">
        <v>19</v>
      </c>
      <c r="L123" s="32"/>
      <c r="M123" s="135" t="s">
        <v>19</v>
      </c>
      <c r="N123" s="136" t="s">
        <v>47</v>
      </c>
      <c r="P123" s="137">
        <f t="shared" si="2"/>
        <v>0</v>
      </c>
      <c r="Q123" s="137">
        <v>0</v>
      </c>
      <c r="R123" s="137">
        <f t="shared" si="3"/>
        <v>0</v>
      </c>
      <c r="S123" s="137">
        <v>0</v>
      </c>
      <c r="T123" s="137">
        <f t="shared" si="4"/>
        <v>0</v>
      </c>
      <c r="U123" s="322" t="s">
        <v>19</v>
      </c>
      <c r="V123" s="1" t="str">
        <f t="shared" si="0"/>
        <v/>
      </c>
      <c r="AR123" s="139" t="s">
        <v>159</v>
      </c>
      <c r="AT123" s="139" t="s">
        <v>154</v>
      </c>
      <c r="AU123" s="139" t="s">
        <v>82</v>
      </c>
      <c r="AY123" s="17" t="s">
        <v>151</v>
      </c>
      <c r="BE123" s="140">
        <f t="shared" si="5"/>
        <v>0</v>
      </c>
      <c r="BF123" s="140">
        <f t="shared" si="6"/>
        <v>0</v>
      </c>
      <c r="BG123" s="140">
        <f t="shared" si="7"/>
        <v>0</v>
      </c>
      <c r="BH123" s="140">
        <f t="shared" si="8"/>
        <v>0</v>
      </c>
      <c r="BI123" s="140">
        <f t="shared" si="9"/>
        <v>0</v>
      </c>
      <c r="BJ123" s="17" t="s">
        <v>88</v>
      </c>
      <c r="BK123" s="140">
        <f t="shared" si="10"/>
        <v>0</v>
      </c>
      <c r="BL123" s="17" t="s">
        <v>159</v>
      </c>
      <c r="BM123" s="139" t="s">
        <v>619</v>
      </c>
    </row>
    <row r="124" spans="2:65" s="1" customFormat="1" ht="16.5" customHeight="1" x14ac:dyDescent="0.2">
      <c r="B124" s="32"/>
      <c r="C124" s="128" t="s">
        <v>393</v>
      </c>
      <c r="D124" s="128" t="s">
        <v>154</v>
      </c>
      <c r="E124" s="129" t="s">
        <v>1163</v>
      </c>
      <c r="F124" s="130" t="s">
        <v>1164</v>
      </c>
      <c r="G124" s="131" t="s">
        <v>1139</v>
      </c>
      <c r="H124" s="132">
        <v>6</v>
      </c>
      <c r="I124" s="133"/>
      <c r="J124" s="134">
        <f t="shared" si="1"/>
        <v>0</v>
      </c>
      <c r="K124" s="130" t="s">
        <v>19</v>
      </c>
      <c r="L124" s="32"/>
      <c r="M124" s="178" t="s">
        <v>19</v>
      </c>
      <c r="N124" s="179" t="s">
        <v>47</v>
      </c>
      <c r="O124" s="176"/>
      <c r="P124" s="180">
        <f t="shared" si="2"/>
        <v>0</v>
      </c>
      <c r="Q124" s="180">
        <v>0</v>
      </c>
      <c r="R124" s="180">
        <f t="shared" si="3"/>
        <v>0</v>
      </c>
      <c r="S124" s="180">
        <v>0</v>
      </c>
      <c r="T124" s="180">
        <f t="shared" si="4"/>
        <v>0</v>
      </c>
      <c r="U124" s="328" t="s">
        <v>19</v>
      </c>
      <c r="V124" s="1" t="str">
        <f t="shared" si="0"/>
        <v/>
      </c>
      <c r="AR124" s="139" t="s">
        <v>159</v>
      </c>
      <c r="AT124" s="139" t="s">
        <v>154</v>
      </c>
      <c r="AU124" s="139" t="s">
        <v>82</v>
      </c>
      <c r="AY124" s="17" t="s">
        <v>151</v>
      </c>
      <c r="BE124" s="140">
        <f t="shared" si="5"/>
        <v>0</v>
      </c>
      <c r="BF124" s="140">
        <f t="shared" si="6"/>
        <v>0</v>
      </c>
      <c r="BG124" s="140">
        <f t="shared" si="7"/>
        <v>0</v>
      </c>
      <c r="BH124" s="140">
        <f t="shared" si="8"/>
        <v>0</v>
      </c>
      <c r="BI124" s="140">
        <f t="shared" si="9"/>
        <v>0</v>
      </c>
      <c r="BJ124" s="17" t="s">
        <v>88</v>
      </c>
      <c r="BK124" s="140">
        <f t="shared" si="10"/>
        <v>0</v>
      </c>
      <c r="BL124" s="17" t="s">
        <v>159</v>
      </c>
      <c r="BM124" s="139" t="s">
        <v>630</v>
      </c>
    </row>
    <row r="125" spans="2:65" s="1" customFormat="1" ht="6.95" customHeight="1" x14ac:dyDescent="0.2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32"/>
    </row>
  </sheetData>
  <sheetProtection algorithmName="SHA-512" hashValue="z4Podr4BvKgWV4I3K3u+e/d3gu8bjNyKCw43otINByIVbN18F4um777ptLXhJOwOGlb/pnQdnxtnGOlSFoeSbw==" saltValue="J+0tV4CkI/yOSqx8ueH7+Q==" spinCount="100000" sheet="1" objects="1" scenarios="1" formatColumns="0" formatRows="0" autoFilter="0"/>
  <autoFilter ref="C85:K124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B2:BM110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106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2076/174, 15000 Praha 5, b.j.č. 12</v>
      </c>
      <c r="F7" s="308"/>
      <c r="G7" s="308"/>
      <c r="H7" s="308"/>
      <c r="L7" s="20"/>
    </row>
    <row r="8" spans="2:46" s="1" customFormat="1" ht="12" customHeight="1" x14ac:dyDescent="0.2">
      <c r="B8" s="32"/>
      <c r="D8" s="27" t="s">
        <v>107</v>
      </c>
      <c r="L8" s="32"/>
    </row>
    <row r="9" spans="2:46" s="1" customFormat="1" ht="16.5" customHeight="1" x14ac:dyDescent="0.2">
      <c r="B9" s="32"/>
      <c r="E9" s="266" t="s">
        <v>1165</v>
      </c>
      <c r="F9" s="309"/>
      <c r="G9" s="309"/>
      <c r="H9" s="309"/>
      <c r="L9" s="32"/>
    </row>
    <row r="10" spans="2:46" s="1" customFormat="1" ht="11.25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11. 6. 2024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 x14ac:dyDescent="0.2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91"/>
      <c r="G18" s="291"/>
      <c r="H18" s="291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 x14ac:dyDescent="0.2">
      <c r="B21" s="32"/>
      <c r="E21" s="25" t="s">
        <v>35</v>
      </c>
      <c r="I21" s="27" t="s">
        <v>29</v>
      </c>
      <c r="J21" s="25" t="s">
        <v>19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37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29</v>
      </c>
      <c r="J24" s="25" t="str">
        <f>IF('Rekapitulace stavby'!AN20="","",'Rekapitulace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39</v>
      </c>
      <c r="L26" s="32"/>
    </row>
    <row r="27" spans="2:12" s="7" customFormat="1" ht="47.25" customHeight="1" x14ac:dyDescent="0.2">
      <c r="B27" s="89"/>
      <c r="E27" s="296" t="s">
        <v>40</v>
      </c>
      <c r="F27" s="296"/>
      <c r="G27" s="296"/>
      <c r="H27" s="296"/>
      <c r="L27" s="89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90" t="s">
        <v>41</v>
      </c>
      <c r="J30" s="62">
        <f>ROUND(J85, 2)</f>
        <v>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 x14ac:dyDescent="0.2">
      <c r="B33" s="32"/>
      <c r="D33" s="52" t="s">
        <v>45</v>
      </c>
      <c r="E33" s="27" t="s">
        <v>46</v>
      </c>
      <c r="F33" s="81">
        <f>ROUND((SUM(BE85:BE109)),  2)</f>
        <v>0</v>
      </c>
      <c r="I33" s="91">
        <v>0.21</v>
      </c>
      <c r="J33" s="81">
        <f>ROUND(((SUM(BE85:BE109))*I33),  2)</f>
        <v>0</v>
      </c>
      <c r="L33" s="32"/>
    </row>
    <row r="34" spans="2:12" s="1" customFormat="1" ht="14.45" customHeight="1" x14ac:dyDescent="0.2">
      <c r="B34" s="32"/>
      <c r="E34" s="27" t="s">
        <v>47</v>
      </c>
      <c r="F34" s="81">
        <f>ROUND((SUM(BF85:BF109)),  2)</f>
        <v>0</v>
      </c>
      <c r="I34" s="91">
        <v>0.12</v>
      </c>
      <c r="J34" s="81">
        <f>ROUND(((SUM(BF85:BF109))*I34),  2)</f>
        <v>0</v>
      </c>
      <c r="L34" s="32"/>
    </row>
    <row r="35" spans="2:12" s="1" customFormat="1" ht="14.45" hidden="1" customHeight="1" x14ac:dyDescent="0.2">
      <c r="B35" s="32"/>
      <c r="E35" s="27" t="s">
        <v>48</v>
      </c>
      <c r="F35" s="81">
        <f>ROUND((SUM(BG85:BG109)),  2)</f>
        <v>0</v>
      </c>
      <c r="I35" s="91">
        <v>0.21</v>
      </c>
      <c r="J35" s="81">
        <f>0</f>
        <v>0</v>
      </c>
      <c r="L35" s="32"/>
    </row>
    <row r="36" spans="2:12" s="1" customFormat="1" ht="14.45" hidden="1" customHeight="1" x14ac:dyDescent="0.2">
      <c r="B36" s="32"/>
      <c r="E36" s="27" t="s">
        <v>49</v>
      </c>
      <c r="F36" s="81">
        <f>ROUND((SUM(BH85:BH109)),  2)</f>
        <v>0</v>
      </c>
      <c r="I36" s="91">
        <v>0.12</v>
      </c>
      <c r="J36" s="81">
        <f>0</f>
        <v>0</v>
      </c>
      <c r="L36" s="32"/>
    </row>
    <row r="37" spans="2:12" s="1" customFormat="1" ht="14.45" hidden="1" customHeight="1" x14ac:dyDescent="0.2">
      <c r="B37" s="32"/>
      <c r="E37" s="27" t="s">
        <v>50</v>
      </c>
      <c r="F37" s="81">
        <f>ROUND((SUM(BI85:BI109)),  2)</f>
        <v>0</v>
      </c>
      <c r="I37" s="91">
        <v>0</v>
      </c>
      <c r="J37" s="81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2"/>
      <c r="D39" s="93" t="s">
        <v>51</v>
      </c>
      <c r="E39" s="54"/>
      <c r="F39" s="54"/>
      <c r="G39" s="94" t="s">
        <v>52</v>
      </c>
      <c r="H39" s="95" t="s">
        <v>53</v>
      </c>
      <c r="I39" s="54"/>
      <c r="J39" s="96">
        <f>SUM(J30:J37)</f>
        <v>0</v>
      </c>
      <c r="K39" s="97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111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7" t="str">
        <f>E7</f>
        <v>Rekonstrukce bytových jednotek MČ Plzeňská 2076/174, 15000 Praha 5, b.j.č. 12</v>
      </c>
      <c r="F48" s="308"/>
      <c r="G48" s="308"/>
      <c r="H48" s="308"/>
      <c r="L48" s="32"/>
    </row>
    <row r="49" spans="2:47" s="1" customFormat="1" ht="12" customHeight="1" x14ac:dyDescent="0.2">
      <c r="B49" s="32"/>
      <c r="C49" s="27" t="s">
        <v>107</v>
      </c>
      <c r="L49" s="32"/>
    </row>
    <row r="50" spans="2:47" s="1" customFormat="1" ht="16.5" customHeight="1" x14ac:dyDescent="0.2">
      <c r="B50" s="32"/>
      <c r="E50" s="266" t="str">
        <f>E9</f>
        <v>VRN - Vedlejší rozpočtové náklady</v>
      </c>
      <c r="F50" s="309"/>
      <c r="G50" s="309"/>
      <c r="H50" s="309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Plzeňská 2076/174, 15000 Praha 5</v>
      </c>
      <c r="I52" s="27" t="s">
        <v>23</v>
      </c>
      <c r="J52" s="49" t="str">
        <f>IF(J12="","",J12)</f>
        <v>11. 6. 2024</v>
      </c>
      <c r="L52" s="32"/>
    </row>
    <row r="53" spans="2:47" s="1" customFormat="1" ht="6.95" customHeight="1" x14ac:dyDescent="0.2">
      <c r="B53" s="32"/>
      <c r="L53" s="32"/>
    </row>
    <row r="54" spans="2:47" s="1" customFormat="1" ht="15.2" customHeight="1" x14ac:dyDescent="0.2">
      <c r="B54" s="32"/>
      <c r="C54" s="27" t="s">
        <v>25</v>
      </c>
      <c r="F54" s="25" t="str">
        <f>E15</f>
        <v>Městská část Praha 5</v>
      </c>
      <c r="I54" s="27" t="s">
        <v>33</v>
      </c>
      <c r="J54" s="30" t="str">
        <f>E21</f>
        <v>Boa projekt s.r.o.</v>
      </c>
      <c r="L54" s="32"/>
    </row>
    <row r="55" spans="2:47" s="1" customFormat="1" ht="15.2" customHeight="1" x14ac:dyDescent="0.2">
      <c r="B55" s="32"/>
      <c r="C55" s="27" t="s">
        <v>31</v>
      </c>
      <c r="F55" s="25" t="str">
        <f>IF(E18="","",E18)</f>
        <v>Vyplň údaj</v>
      </c>
      <c r="I55" s="27" t="s">
        <v>37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8" t="s">
        <v>112</v>
      </c>
      <c r="D57" s="92"/>
      <c r="E57" s="92"/>
      <c r="F57" s="92"/>
      <c r="G57" s="92"/>
      <c r="H57" s="92"/>
      <c r="I57" s="92"/>
      <c r="J57" s="99" t="s">
        <v>113</v>
      </c>
      <c r="K57" s="92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100" t="s">
        <v>73</v>
      </c>
      <c r="J59" s="62">
        <f>J85</f>
        <v>0</v>
      </c>
      <c r="L59" s="32"/>
      <c r="AU59" s="17" t="s">
        <v>114</v>
      </c>
    </row>
    <row r="60" spans="2:47" s="8" customFormat="1" ht="24.95" customHeight="1" x14ac:dyDescent="0.2">
      <c r="B60" s="101"/>
      <c r="D60" s="102" t="s">
        <v>1165</v>
      </c>
      <c r="E60" s="103"/>
      <c r="F60" s="103"/>
      <c r="G60" s="103"/>
      <c r="H60" s="103"/>
      <c r="I60" s="103"/>
      <c r="J60" s="104">
        <f>J86</f>
        <v>0</v>
      </c>
      <c r="L60" s="101"/>
    </row>
    <row r="61" spans="2:47" s="9" customFormat="1" ht="19.899999999999999" customHeight="1" x14ac:dyDescent="0.2">
      <c r="B61" s="105"/>
      <c r="D61" s="106" t="s">
        <v>1166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9" customFormat="1" ht="19.899999999999999" customHeight="1" x14ac:dyDescent="0.2">
      <c r="B62" s="105"/>
      <c r="D62" s="106" t="s">
        <v>1167</v>
      </c>
      <c r="E62" s="107"/>
      <c r="F62" s="107"/>
      <c r="G62" s="107"/>
      <c r="H62" s="107"/>
      <c r="I62" s="107"/>
      <c r="J62" s="108">
        <f>J92</f>
        <v>0</v>
      </c>
      <c r="L62" s="105"/>
    </row>
    <row r="63" spans="2:47" s="9" customFormat="1" ht="19.899999999999999" customHeight="1" x14ac:dyDescent="0.2">
      <c r="B63" s="105"/>
      <c r="D63" s="106" t="s">
        <v>1168</v>
      </c>
      <c r="E63" s="107"/>
      <c r="F63" s="107"/>
      <c r="G63" s="107"/>
      <c r="H63" s="107"/>
      <c r="I63" s="107"/>
      <c r="J63" s="108">
        <f>J97</f>
        <v>0</v>
      </c>
      <c r="L63" s="105"/>
    </row>
    <row r="64" spans="2:47" s="9" customFormat="1" ht="19.899999999999999" customHeight="1" x14ac:dyDescent="0.2">
      <c r="B64" s="105"/>
      <c r="D64" s="106" t="s">
        <v>1169</v>
      </c>
      <c r="E64" s="107"/>
      <c r="F64" s="107"/>
      <c r="G64" s="107"/>
      <c r="H64" s="107"/>
      <c r="I64" s="107"/>
      <c r="J64" s="108">
        <f>J100</f>
        <v>0</v>
      </c>
      <c r="L64" s="105"/>
    </row>
    <row r="65" spans="2:12" s="9" customFormat="1" ht="19.899999999999999" customHeight="1" x14ac:dyDescent="0.2">
      <c r="B65" s="105"/>
      <c r="D65" s="106" t="s">
        <v>1170</v>
      </c>
      <c r="E65" s="107"/>
      <c r="F65" s="107"/>
      <c r="G65" s="107"/>
      <c r="H65" s="107"/>
      <c r="I65" s="107"/>
      <c r="J65" s="108">
        <f>J104</f>
        <v>0</v>
      </c>
      <c r="L65" s="105"/>
    </row>
    <row r="66" spans="2:12" s="1" customFormat="1" ht="21.75" customHeight="1" x14ac:dyDescent="0.2">
      <c r="B66" s="32"/>
      <c r="L66" s="32"/>
    </row>
    <row r="67" spans="2:12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 x14ac:dyDescent="0.2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 x14ac:dyDescent="0.2">
      <c r="B72" s="32"/>
      <c r="C72" s="21" t="s">
        <v>135</v>
      </c>
      <c r="L72" s="32"/>
    </row>
    <row r="73" spans="2:12" s="1" customFormat="1" ht="6.95" customHeight="1" x14ac:dyDescent="0.2">
      <c r="B73" s="32"/>
      <c r="L73" s="32"/>
    </row>
    <row r="74" spans="2:12" s="1" customFormat="1" ht="12" customHeight="1" x14ac:dyDescent="0.2">
      <c r="B74" s="32"/>
      <c r="C74" s="27" t="s">
        <v>16</v>
      </c>
      <c r="L74" s="32"/>
    </row>
    <row r="75" spans="2:12" s="1" customFormat="1" ht="16.5" customHeight="1" x14ac:dyDescent="0.2">
      <c r="B75" s="32"/>
      <c r="E75" s="307" t="str">
        <f>E7</f>
        <v>Rekonstrukce bytových jednotek MČ Plzeňská 2076/174, 15000 Praha 5, b.j.č. 12</v>
      </c>
      <c r="F75" s="308"/>
      <c r="G75" s="308"/>
      <c r="H75" s="308"/>
      <c r="L75" s="32"/>
    </row>
    <row r="76" spans="2:12" s="1" customFormat="1" ht="12" customHeight="1" x14ac:dyDescent="0.2">
      <c r="B76" s="32"/>
      <c r="C76" s="27" t="s">
        <v>107</v>
      </c>
      <c r="L76" s="32"/>
    </row>
    <row r="77" spans="2:12" s="1" customFormat="1" ht="16.5" customHeight="1" x14ac:dyDescent="0.2">
      <c r="B77" s="32"/>
      <c r="E77" s="266" t="str">
        <f>E9</f>
        <v>VRN - Vedlejší rozpočtové náklady</v>
      </c>
      <c r="F77" s="309"/>
      <c r="G77" s="309"/>
      <c r="H77" s="309"/>
      <c r="L77" s="32"/>
    </row>
    <row r="78" spans="2:12" s="1" customFormat="1" ht="6.95" customHeight="1" x14ac:dyDescent="0.2">
      <c r="B78" s="32"/>
      <c r="L78" s="32"/>
    </row>
    <row r="79" spans="2:12" s="1" customFormat="1" ht="12" customHeight="1" x14ac:dyDescent="0.2">
      <c r="B79" s="32"/>
      <c r="C79" s="27" t="s">
        <v>21</v>
      </c>
      <c r="F79" s="25" t="str">
        <f>F12</f>
        <v xml:space="preserve"> Plzeňská 2076/174, 15000 Praha 5</v>
      </c>
      <c r="I79" s="27" t="s">
        <v>23</v>
      </c>
      <c r="J79" s="49" t="str">
        <f>IF(J12="","",J12)</f>
        <v>11. 6. 2024</v>
      </c>
      <c r="L79" s="32"/>
    </row>
    <row r="80" spans="2:12" s="1" customFormat="1" ht="6.95" customHeight="1" x14ac:dyDescent="0.2">
      <c r="B80" s="32"/>
      <c r="L80" s="32"/>
    </row>
    <row r="81" spans="2:65" s="1" customFormat="1" ht="15.2" customHeight="1" x14ac:dyDescent="0.2">
      <c r="B81" s="32"/>
      <c r="C81" s="27" t="s">
        <v>25</v>
      </c>
      <c r="F81" s="25" t="str">
        <f>E15</f>
        <v>Městská část Praha 5</v>
      </c>
      <c r="I81" s="27" t="s">
        <v>33</v>
      </c>
      <c r="J81" s="30" t="str">
        <f>E21</f>
        <v>Boa projekt s.r.o.</v>
      </c>
      <c r="L81" s="32"/>
    </row>
    <row r="82" spans="2:65" s="1" customFormat="1" ht="15.2" customHeight="1" x14ac:dyDescent="0.2">
      <c r="B82" s="32"/>
      <c r="C82" s="27" t="s">
        <v>31</v>
      </c>
      <c r="F82" s="25" t="str">
        <f>IF(E18="","",E18)</f>
        <v>Vyplň údaj</v>
      </c>
      <c r="I82" s="27" t="s">
        <v>37</v>
      </c>
      <c r="J82" s="30" t="str">
        <f>E24</f>
        <v xml:space="preserve"> </v>
      </c>
      <c r="L82" s="32"/>
    </row>
    <row r="83" spans="2:65" s="1" customFormat="1" ht="10.35" customHeight="1" x14ac:dyDescent="0.2">
      <c r="B83" s="32"/>
      <c r="L83" s="32"/>
    </row>
    <row r="84" spans="2:65" s="10" customFormat="1" ht="29.25" customHeight="1" x14ac:dyDescent="0.2">
      <c r="B84" s="109"/>
      <c r="C84" s="110" t="s">
        <v>136</v>
      </c>
      <c r="D84" s="111" t="s">
        <v>60</v>
      </c>
      <c r="E84" s="111" t="s">
        <v>56</v>
      </c>
      <c r="F84" s="111" t="s">
        <v>57</v>
      </c>
      <c r="G84" s="111" t="s">
        <v>137</v>
      </c>
      <c r="H84" s="111" t="s">
        <v>138</v>
      </c>
      <c r="I84" s="111" t="s">
        <v>139</v>
      </c>
      <c r="J84" s="111" t="s">
        <v>113</v>
      </c>
      <c r="K84" s="112" t="s">
        <v>140</v>
      </c>
      <c r="L84" s="109"/>
      <c r="M84" s="55" t="s">
        <v>19</v>
      </c>
      <c r="N84" s="56" t="s">
        <v>45</v>
      </c>
      <c r="O84" s="56" t="s">
        <v>141</v>
      </c>
      <c r="P84" s="56" t="s">
        <v>142</v>
      </c>
      <c r="Q84" s="56" t="s">
        <v>143</v>
      </c>
      <c r="R84" s="56" t="s">
        <v>144</v>
      </c>
      <c r="S84" s="56" t="s">
        <v>145</v>
      </c>
      <c r="T84" s="56" t="s">
        <v>146</v>
      </c>
      <c r="U84" s="57" t="s">
        <v>147</v>
      </c>
    </row>
    <row r="85" spans="2:65" s="1" customFormat="1" ht="22.9" customHeight="1" x14ac:dyDescent="0.25">
      <c r="B85" s="32"/>
      <c r="C85" s="60" t="s">
        <v>148</v>
      </c>
      <c r="J85" s="113">
        <f>BK85</f>
        <v>0</v>
      </c>
      <c r="L85" s="32"/>
      <c r="M85" s="58"/>
      <c r="N85" s="50"/>
      <c r="O85" s="50"/>
      <c r="P85" s="114">
        <f>P86</f>
        <v>0</v>
      </c>
      <c r="Q85" s="50"/>
      <c r="R85" s="114">
        <f>R86</f>
        <v>0</v>
      </c>
      <c r="S85" s="50"/>
      <c r="T85" s="114">
        <f>T86</f>
        <v>0</v>
      </c>
      <c r="U85" s="51"/>
      <c r="AT85" s="17" t="s">
        <v>74</v>
      </c>
      <c r="AU85" s="17" t="s">
        <v>114</v>
      </c>
      <c r="BK85" s="115">
        <f>BK86</f>
        <v>0</v>
      </c>
    </row>
    <row r="86" spans="2:65" s="11" customFormat="1" ht="25.9" customHeight="1" x14ac:dyDescent="0.2">
      <c r="B86" s="116"/>
      <c r="D86" s="117" t="s">
        <v>74</v>
      </c>
      <c r="E86" s="118" t="s">
        <v>102</v>
      </c>
      <c r="F86" s="118" t="s">
        <v>103</v>
      </c>
      <c r="I86" s="119"/>
      <c r="J86" s="120">
        <f>BK86</f>
        <v>0</v>
      </c>
      <c r="L86" s="116"/>
      <c r="M86" s="121"/>
      <c r="P86" s="122">
        <f>P87+P92+P97+P100+P104</f>
        <v>0</v>
      </c>
      <c r="R86" s="122">
        <f>R87+R92+R97+R100+R104</f>
        <v>0</v>
      </c>
      <c r="T86" s="122">
        <f>T87+T92+T97+T100+T104</f>
        <v>0</v>
      </c>
      <c r="U86" s="123"/>
      <c r="AR86" s="117" t="s">
        <v>185</v>
      </c>
      <c r="AT86" s="124" t="s">
        <v>74</v>
      </c>
      <c r="AU86" s="124" t="s">
        <v>75</v>
      </c>
      <c r="AY86" s="117" t="s">
        <v>151</v>
      </c>
      <c r="BK86" s="125">
        <f>BK87+BK92+BK97+BK100+BK104</f>
        <v>0</v>
      </c>
    </row>
    <row r="87" spans="2:65" s="11" customFormat="1" ht="22.9" customHeight="1" x14ac:dyDescent="0.2">
      <c r="B87" s="116"/>
      <c r="D87" s="117" t="s">
        <v>74</v>
      </c>
      <c r="E87" s="126" t="s">
        <v>1171</v>
      </c>
      <c r="F87" s="126" t="s">
        <v>1172</v>
      </c>
      <c r="I87" s="119"/>
      <c r="J87" s="127">
        <f>BK87</f>
        <v>0</v>
      </c>
      <c r="L87" s="116"/>
      <c r="M87" s="121"/>
      <c r="P87" s="122">
        <f>SUM(P88:P91)</f>
        <v>0</v>
      </c>
      <c r="R87" s="122">
        <f>SUM(R88:R91)</f>
        <v>0</v>
      </c>
      <c r="T87" s="122">
        <f>SUM(T88:T91)</f>
        <v>0</v>
      </c>
      <c r="U87" s="123"/>
      <c r="AR87" s="117" t="s">
        <v>185</v>
      </c>
      <c r="AT87" s="124" t="s">
        <v>74</v>
      </c>
      <c r="AU87" s="124" t="s">
        <v>82</v>
      </c>
      <c r="AY87" s="117" t="s">
        <v>151</v>
      </c>
      <c r="BK87" s="125">
        <f>SUM(BK88:BK91)</f>
        <v>0</v>
      </c>
    </row>
    <row r="88" spans="2:65" s="1" customFormat="1" ht="16.5" customHeight="1" x14ac:dyDescent="0.2">
      <c r="B88" s="32"/>
      <c r="C88" s="128" t="s">
        <v>82</v>
      </c>
      <c r="D88" s="128" t="s">
        <v>154</v>
      </c>
      <c r="E88" s="129" t="s">
        <v>1173</v>
      </c>
      <c r="F88" s="130" t="s">
        <v>1174</v>
      </c>
      <c r="G88" s="131" t="s">
        <v>1175</v>
      </c>
      <c r="H88" s="132">
        <v>1</v>
      </c>
      <c r="I88" s="133"/>
      <c r="J88" s="134">
        <f>ROUND(I88*H88,2)</f>
        <v>0</v>
      </c>
      <c r="K88" s="130" t="s">
        <v>158</v>
      </c>
      <c r="L88" s="32"/>
      <c r="M88" s="135" t="s">
        <v>19</v>
      </c>
      <c r="N88" s="136" t="s">
        <v>47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7">
        <f>S88*H88</f>
        <v>0</v>
      </c>
      <c r="U88" s="138" t="s">
        <v>19</v>
      </c>
      <c r="AR88" s="139" t="s">
        <v>1176</v>
      </c>
      <c r="AT88" s="139" t="s">
        <v>154</v>
      </c>
      <c r="AU88" s="139" t="s">
        <v>88</v>
      </c>
      <c r="AY88" s="17" t="s">
        <v>151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88</v>
      </c>
      <c r="BK88" s="140">
        <f>ROUND(I88*H88,2)</f>
        <v>0</v>
      </c>
      <c r="BL88" s="17" t="s">
        <v>1176</v>
      </c>
      <c r="BM88" s="139" t="s">
        <v>1177</v>
      </c>
    </row>
    <row r="89" spans="2:65" s="1" customFormat="1" ht="11.25" x14ac:dyDescent="0.2">
      <c r="B89" s="32"/>
      <c r="D89" s="141" t="s">
        <v>161</v>
      </c>
      <c r="F89" s="142" t="s">
        <v>1178</v>
      </c>
      <c r="I89" s="143"/>
      <c r="L89" s="32"/>
      <c r="M89" s="144"/>
      <c r="U89" s="53"/>
      <c r="AT89" s="17" t="s">
        <v>161</v>
      </c>
      <c r="AU89" s="17" t="s">
        <v>88</v>
      </c>
    </row>
    <row r="90" spans="2:65" s="1" customFormat="1" ht="16.5" customHeight="1" x14ac:dyDescent="0.2">
      <c r="B90" s="32"/>
      <c r="C90" s="128" t="s">
        <v>88</v>
      </c>
      <c r="D90" s="128" t="s">
        <v>154</v>
      </c>
      <c r="E90" s="129" t="s">
        <v>1179</v>
      </c>
      <c r="F90" s="130" t="s">
        <v>1180</v>
      </c>
      <c r="G90" s="131" t="s">
        <v>350</v>
      </c>
      <c r="H90" s="132">
        <v>1</v>
      </c>
      <c r="I90" s="133"/>
      <c r="J90" s="134">
        <f>ROUND(I90*H90,2)</f>
        <v>0</v>
      </c>
      <c r="K90" s="130" t="s">
        <v>158</v>
      </c>
      <c r="L90" s="32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7">
        <f>S90*H90</f>
        <v>0</v>
      </c>
      <c r="U90" s="138" t="s">
        <v>19</v>
      </c>
      <c r="AR90" s="139" t="s">
        <v>1176</v>
      </c>
      <c r="AT90" s="139" t="s">
        <v>154</v>
      </c>
      <c r="AU90" s="139" t="s">
        <v>88</v>
      </c>
      <c r="AY90" s="17" t="s">
        <v>151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88</v>
      </c>
      <c r="BK90" s="140">
        <f>ROUND(I90*H90,2)</f>
        <v>0</v>
      </c>
      <c r="BL90" s="17" t="s">
        <v>1176</v>
      </c>
      <c r="BM90" s="139" t="s">
        <v>1181</v>
      </c>
    </row>
    <row r="91" spans="2:65" s="1" customFormat="1" ht="11.25" x14ac:dyDescent="0.2">
      <c r="B91" s="32"/>
      <c r="D91" s="141" t="s">
        <v>161</v>
      </c>
      <c r="F91" s="142" t="s">
        <v>1182</v>
      </c>
      <c r="I91" s="143"/>
      <c r="L91" s="32"/>
      <c r="M91" s="144"/>
      <c r="U91" s="53"/>
      <c r="AT91" s="17" t="s">
        <v>161</v>
      </c>
      <c r="AU91" s="17" t="s">
        <v>88</v>
      </c>
    </row>
    <row r="92" spans="2:65" s="11" customFormat="1" ht="22.9" customHeight="1" x14ac:dyDescent="0.2">
      <c r="B92" s="116"/>
      <c r="D92" s="117" t="s">
        <v>74</v>
      </c>
      <c r="E92" s="126" t="s">
        <v>1183</v>
      </c>
      <c r="F92" s="126" t="s">
        <v>1184</v>
      </c>
      <c r="I92" s="119"/>
      <c r="J92" s="127">
        <f>BK92</f>
        <v>0</v>
      </c>
      <c r="L92" s="116"/>
      <c r="M92" s="121"/>
      <c r="P92" s="122">
        <f>SUM(P93:P96)</f>
        <v>0</v>
      </c>
      <c r="R92" s="122">
        <f>SUM(R93:R96)</f>
        <v>0</v>
      </c>
      <c r="T92" s="122">
        <f>SUM(T93:T96)</f>
        <v>0</v>
      </c>
      <c r="U92" s="123"/>
      <c r="AR92" s="117" t="s">
        <v>185</v>
      </c>
      <c r="AT92" s="124" t="s">
        <v>74</v>
      </c>
      <c r="AU92" s="124" t="s">
        <v>82</v>
      </c>
      <c r="AY92" s="117" t="s">
        <v>151</v>
      </c>
      <c r="BK92" s="125">
        <f>SUM(BK93:BK96)</f>
        <v>0</v>
      </c>
    </row>
    <row r="93" spans="2:65" s="1" customFormat="1" ht="16.5" customHeight="1" x14ac:dyDescent="0.2">
      <c r="B93" s="32"/>
      <c r="C93" s="128" t="s">
        <v>152</v>
      </c>
      <c r="D93" s="128" t="s">
        <v>154</v>
      </c>
      <c r="E93" s="129" t="s">
        <v>1185</v>
      </c>
      <c r="F93" s="130" t="s">
        <v>1184</v>
      </c>
      <c r="G93" s="131" t="s">
        <v>1175</v>
      </c>
      <c r="H93" s="132">
        <v>1</v>
      </c>
      <c r="I93" s="133"/>
      <c r="J93" s="134">
        <f>ROUND(I93*H93,2)</f>
        <v>0</v>
      </c>
      <c r="K93" s="130" t="s">
        <v>158</v>
      </c>
      <c r="L93" s="32"/>
      <c r="M93" s="135" t="s">
        <v>19</v>
      </c>
      <c r="N93" s="136" t="s">
        <v>47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7">
        <f>S93*H93</f>
        <v>0</v>
      </c>
      <c r="U93" s="138" t="s">
        <v>19</v>
      </c>
      <c r="AR93" s="139" t="s">
        <v>1176</v>
      </c>
      <c r="AT93" s="139" t="s">
        <v>154</v>
      </c>
      <c r="AU93" s="139" t="s">
        <v>88</v>
      </c>
      <c r="AY93" s="17" t="s">
        <v>151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88</v>
      </c>
      <c r="BK93" s="140">
        <f>ROUND(I93*H93,2)</f>
        <v>0</v>
      </c>
      <c r="BL93" s="17" t="s">
        <v>1176</v>
      </c>
      <c r="BM93" s="139" t="s">
        <v>1186</v>
      </c>
    </row>
    <row r="94" spans="2:65" s="1" customFormat="1" ht="11.25" x14ac:dyDescent="0.2">
      <c r="B94" s="32"/>
      <c r="D94" s="141" t="s">
        <v>161</v>
      </c>
      <c r="F94" s="142" t="s">
        <v>1187</v>
      </c>
      <c r="I94" s="143"/>
      <c r="L94" s="32"/>
      <c r="M94" s="144"/>
      <c r="U94" s="53"/>
      <c r="AT94" s="17" t="s">
        <v>161</v>
      </c>
      <c r="AU94" s="17" t="s">
        <v>88</v>
      </c>
    </row>
    <row r="95" spans="2:65" s="1" customFormat="1" ht="16.5" customHeight="1" x14ac:dyDescent="0.2">
      <c r="B95" s="32"/>
      <c r="C95" s="128" t="s">
        <v>159</v>
      </c>
      <c r="D95" s="128" t="s">
        <v>154</v>
      </c>
      <c r="E95" s="129" t="s">
        <v>1188</v>
      </c>
      <c r="F95" s="130" t="s">
        <v>1189</v>
      </c>
      <c r="G95" s="131" t="s">
        <v>1175</v>
      </c>
      <c r="H95" s="132">
        <v>1</v>
      </c>
      <c r="I95" s="133"/>
      <c r="J95" s="134">
        <f>ROUND(I95*H95,2)</f>
        <v>0</v>
      </c>
      <c r="K95" s="130" t="s">
        <v>158</v>
      </c>
      <c r="L95" s="32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7">
        <f>S95*H95</f>
        <v>0</v>
      </c>
      <c r="U95" s="138" t="s">
        <v>19</v>
      </c>
      <c r="AR95" s="139" t="s">
        <v>1176</v>
      </c>
      <c r="AT95" s="139" t="s">
        <v>154</v>
      </c>
      <c r="AU95" s="139" t="s">
        <v>88</v>
      </c>
      <c r="AY95" s="17" t="s">
        <v>151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88</v>
      </c>
      <c r="BK95" s="140">
        <f>ROUND(I95*H95,2)</f>
        <v>0</v>
      </c>
      <c r="BL95" s="17" t="s">
        <v>1176</v>
      </c>
      <c r="BM95" s="139" t="s">
        <v>1190</v>
      </c>
    </row>
    <row r="96" spans="2:65" s="1" customFormat="1" ht="11.25" x14ac:dyDescent="0.2">
      <c r="B96" s="32"/>
      <c r="D96" s="141" t="s">
        <v>161</v>
      </c>
      <c r="F96" s="142" t="s">
        <v>1191</v>
      </c>
      <c r="I96" s="143"/>
      <c r="L96" s="32"/>
      <c r="M96" s="144"/>
      <c r="U96" s="53"/>
      <c r="AT96" s="17" t="s">
        <v>161</v>
      </c>
      <c r="AU96" s="17" t="s">
        <v>88</v>
      </c>
    </row>
    <row r="97" spans="2:65" s="11" customFormat="1" ht="22.9" customHeight="1" x14ac:dyDescent="0.2">
      <c r="B97" s="116"/>
      <c r="D97" s="117" t="s">
        <v>74</v>
      </c>
      <c r="E97" s="126" t="s">
        <v>1192</v>
      </c>
      <c r="F97" s="126" t="s">
        <v>1193</v>
      </c>
      <c r="I97" s="119"/>
      <c r="J97" s="127">
        <f>BK97</f>
        <v>0</v>
      </c>
      <c r="L97" s="116"/>
      <c r="M97" s="121"/>
      <c r="P97" s="122">
        <f>SUM(P98:P99)</f>
        <v>0</v>
      </c>
      <c r="R97" s="122">
        <f>SUM(R98:R99)</f>
        <v>0</v>
      </c>
      <c r="T97" s="122">
        <f>SUM(T98:T99)</f>
        <v>0</v>
      </c>
      <c r="U97" s="123"/>
      <c r="AR97" s="117" t="s">
        <v>185</v>
      </c>
      <c r="AT97" s="124" t="s">
        <v>74</v>
      </c>
      <c r="AU97" s="124" t="s">
        <v>82</v>
      </c>
      <c r="AY97" s="117" t="s">
        <v>151</v>
      </c>
      <c r="BK97" s="125">
        <f>SUM(BK98:BK99)</f>
        <v>0</v>
      </c>
    </row>
    <row r="98" spans="2:65" s="1" customFormat="1" ht="16.5" customHeight="1" x14ac:dyDescent="0.2">
      <c r="B98" s="32"/>
      <c r="C98" s="128" t="s">
        <v>185</v>
      </c>
      <c r="D98" s="128" t="s">
        <v>154</v>
      </c>
      <c r="E98" s="129" t="s">
        <v>1194</v>
      </c>
      <c r="F98" s="130" t="s">
        <v>1195</v>
      </c>
      <c r="G98" s="131" t="s">
        <v>1175</v>
      </c>
      <c r="H98" s="132">
        <v>1</v>
      </c>
      <c r="I98" s="133"/>
      <c r="J98" s="134">
        <f>ROUND(I98*H98,2)</f>
        <v>0</v>
      </c>
      <c r="K98" s="130" t="s">
        <v>158</v>
      </c>
      <c r="L98" s="32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7">
        <f>S98*H98</f>
        <v>0</v>
      </c>
      <c r="U98" s="138" t="s">
        <v>19</v>
      </c>
      <c r="AR98" s="139" t="s">
        <v>1176</v>
      </c>
      <c r="AT98" s="139" t="s">
        <v>154</v>
      </c>
      <c r="AU98" s="139" t="s">
        <v>88</v>
      </c>
      <c r="AY98" s="17" t="s">
        <v>151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88</v>
      </c>
      <c r="BK98" s="140">
        <f>ROUND(I98*H98,2)</f>
        <v>0</v>
      </c>
      <c r="BL98" s="17" t="s">
        <v>1176</v>
      </c>
      <c r="BM98" s="139" t="s">
        <v>1196</v>
      </c>
    </row>
    <row r="99" spans="2:65" s="1" customFormat="1" ht="11.25" x14ac:dyDescent="0.2">
      <c r="B99" s="32"/>
      <c r="D99" s="141" t="s">
        <v>161</v>
      </c>
      <c r="F99" s="142" t="s">
        <v>1197</v>
      </c>
      <c r="I99" s="143"/>
      <c r="L99" s="32"/>
      <c r="M99" s="144"/>
      <c r="U99" s="53"/>
      <c r="AT99" s="17" t="s">
        <v>161</v>
      </c>
      <c r="AU99" s="17" t="s">
        <v>88</v>
      </c>
    </row>
    <row r="100" spans="2:65" s="11" customFormat="1" ht="22.9" customHeight="1" x14ac:dyDescent="0.2">
      <c r="B100" s="116"/>
      <c r="D100" s="117" t="s">
        <v>74</v>
      </c>
      <c r="E100" s="126" t="s">
        <v>1198</v>
      </c>
      <c r="F100" s="126" t="s">
        <v>1199</v>
      </c>
      <c r="I100" s="119"/>
      <c r="J100" s="127">
        <f>BK100</f>
        <v>0</v>
      </c>
      <c r="L100" s="116"/>
      <c r="M100" s="121"/>
      <c r="P100" s="122">
        <f>SUM(P101:P103)</f>
        <v>0</v>
      </c>
      <c r="R100" s="122">
        <f>SUM(R101:R103)</f>
        <v>0</v>
      </c>
      <c r="T100" s="122">
        <f>SUM(T101:T103)</f>
        <v>0</v>
      </c>
      <c r="U100" s="123"/>
      <c r="AR100" s="117" t="s">
        <v>185</v>
      </c>
      <c r="AT100" s="124" t="s">
        <v>74</v>
      </c>
      <c r="AU100" s="124" t="s">
        <v>82</v>
      </c>
      <c r="AY100" s="117" t="s">
        <v>151</v>
      </c>
      <c r="BK100" s="125">
        <f>SUM(BK101:BK103)</f>
        <v>0</v>
      </c>
    </row>
    <row r="101" spans="2:65" s="1" customFormat="1" ht="16.5" customHeight="1" x14ac:dyDescent="0.2">
      <c r="B101" s="32"/>
      <c r="C101" s="128" t="s">
        <v>192</v>
      </c>
      <c r="D101" s="128" t="s">
        <v>154</v>
      </c>
      <c r="E101" s="129" t="s">
        <v>1200</v>
      </c>
      <c r="F101" s="130" t="s">
        <v>1201</v>
      </c>
      <c r="G101" s="131" t="s">
        <v>1175</v>
      </c>
      <c r="H101" s="132">
        <v>1</v>
      </c>
      <c r="I101" s="133"/>
      <c r="J101" s="134">
        <f>ROUND(I101*H101,2)</f>
        <v>0</v>
      </c>
      <c r="K101" s="130" t="s">
        <v>158</v>
      </c>
      <c r="L101" s="32"/>
      <c r="M101" s="135" t="s">
        <v>19</v>
      </c>
      <c r="N101" s="136" t="s">
        <v>47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7">
        <f>S101*H101</f>
        <v>0</v>
      </c>
      <c r="U101" s="138" t="s">
        <v>19</v>
      </c>
      <c r="AR101" s="139" t="s">
        <v>1176</v>
      </c>
      <c r="AT101" s="139" t="s">
        <v>154</v>
      </c>
      <c r="AU101" s="139" t="s">
        <v>88</v>
      </c>
      <c r="AY101" s="17" t="s">
        <v>151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88</v>
      </c>
      <c r="BK101" s="140">
        <f>ROUND(I101*H101,2)</f>
        <v>0</v>
      </c>
      <c r="BL101" s="17" t="s">
        <v>1176</v>
      </c>
      <c r="BM101" s="139" t="s">
        <v>1202</v>
      </c>
    </row>
    <row r="102" spans="2:65" s="1" customFormat="1" ht="11.25" x14ac:dyDescent="0.2">
      <c r="B102" s="32"/>
      <c r="D102" s="141" t="s">
        <v>161</v>
      </c>
      <c r="F102" s="142" t="s">
        <v>1203</v>
      </c>
      <c r="I102" s="143"/>
      <c r="L102" s="32"/>
      <c r="M102" s="144"/>
      <c r="U102" s="53"/>
      <c r="AT102" s="17" t="s">
        <v>161</v>
      </c>
      <c r="AU102" s="17" t="s">
        <v>88</v>
      </c>
    </row>
    <row r="103" spans="2:65" s="1" customFormat="1" ht="19.5" x14ac:dyDescent="0.2">
      <c r="B103" s="32"/>
      <c r="D103" s="146" t="s">
        <v>233</v>
      </c>
      <c r="F103" s="163" t="s">
        <v>1204</v>
      </c>
      <c r="I103" s="143"/>
      <c r="L103" s="32"/>
      <c r="M103" s="144"/>
      <c r="U103" s="53"/>
      <c r="AT103" s="17" t="s">
        <v>233</v>
      </c>
      <c r="AU103" s="17" t="s">
        <v>88</v>
      </c>
    </row>
    <row r="104" spans="2:65" s="11" customFormat="1" ht="22.9" customHeight="1" x14ac:dyDescent="0.2">
      <c r="B104" s="116"/>
      <c r="D104" s="117" t="s">
        <v>74</v>
      </c>
      <c r="E104" s="126" t="s">
        <v>1205</v>
      </c>
      <c r="F104" s="126" t="s">
        <v>1206</v>
      </c>
      <c r="I104" s="119"/>
      <c r="J104" s="127">
        <f>BK104</f>
        <v>0</v>
      </c>
      <c r="L104" s="116"/>
      <c r="M104" s="121"/>
      <c r="P104" s="122">
        <f>SUM(P105:P109)</f>
        <v>0</v>
      </c>
      <c r="R104" s="122">
        <f>SUM(R105:R109)</f>
        <v>0</v>
      </c>
      <c r="T104" s="122">
        <f>SUM(T105:T109)</f>
        <v>0</v>
      </c>
      <c r="U104" s="123"/>
      <c r="AR104" s="117" t="s">
        <v>185</v>
      </c>
      <c r="AT104" s="124" t="s">
        <v>74</v>
      </c>
      <c r="AU104" s="124" t="s">
        <v>82</v>
      </c>
      <c r="AY104" s="117" t="s">
        <v>151</v>
      </c>
      <c r="BK104" s="125">
        <f>SUM(BK105:BK109)</f>
        <v>0</v>
      </c>
    </row>
    <row r="105" spans="2:65" s="1" customFormat="1" ht="16.5" customHeight="1" x14ac:dyDescent="0.2">
      <c r="B105" s="32"/>
      <c r="C105" s="128" t="s">
        <v>198</v>
      </c>
      <c r="D105" s="128" t="s">
        <v>154</v>
      </c>
      <c r="E105" s="129" t="s">
        <v>1207</v>
      </c>
      <c r="F105" s="130" t="s">
        <v>1208</v>
      </c>
      <c r="G105" s="131" t="s">
        <v>1175</v>
      </c>
      <c r="H105" s="132">
        <v>1</v>
      </c>
      <c r="I105" s="133"/>
      <c r="J105" s="134">
        <f>ROUND(I105*H105,2)</f>
        <v>0</v>
      </c>
      <c r="K105" s="130" t="s">
        <v>158</v>
      </c>
      <c r="L105" s="32"/>
      <c r="M105" s="135" t="s">
        <v>19</v>
      </c>
      <c r="N105" s="136" t="s">
        <v>47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7">
        <f>S105*H105</f>
        <v>0</v>
      </c>
      <c r="U105" s="138" t="s">
        <v>19</v>
      </c>
      <c r="AR105" s="139" t="s">
        <v>1176</v>
      </c>
      <c r="AT105" s="139" t="s">
        <v>154</v>
      </c>
      <c r="AU105" s="139" t="s">
        <v>88</v>
      </c>
      <c r="AY105" s="17" t="s">
        <v>151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88</v>
      </c>
      <c r="BK105" s="140">
        <f>ROUND(I105*H105,2)</f>
        <v>0</v>
      </c>
      <c r="BL105" s="17" t="s">
        <v>1176</v>
      </c>
      <c r="BM105" s="139" t="s">
        <v>1209</v>
      </c>
    </row>
    <row r="106" spans="2:65" s="1" customFormat="1" ht="11.25" x14ac:dyDescent="0.2">
      <c r="B106" s="32"/>
      <c r="D106" s="141" t="s">
        <v>161</v>
      </c>
      <c r="F106" s="142" t="s">
        <v>1210</v>
      </c>
      <c r="I106" s="143"/>
      <c r="L106" s="32"/>
      <c r="M106" s="144"/>
      <c r="U106" s="53"/>
      <c r="AT106" s="17" t="s">
        <v>161</v>
      </c>
      <c r="AU106" s="17" t="s">
        <v>88</v>
      </c>
    </row>
    <row r="107" spans="2:65" s="1" customFormat="1" ht="16.5" customHeight="1" x14ac:dyDescent="0.2">
      <c r="B107" s="32"/>
      <c r="C107" s="128" t="s">
        <v>205</v>
      </c>
      <c r="D107" s="128" t="s">
        <v>154</v>
      </c>
      <c r="E107" s="129" t="s">
        <v>1211</v>
      </c>
      <c r="F107" s="130" t="s">
        <v>1212</v>
      </c>
      <c r="G107" s="131" t="s">
        <v>1175</v>
      </c>
      <c r="H107" s="132">
        <v>1</v>
      </c>
      <c r="I107" s="133"/>
      <c r="J107" s="134">
        <f>ROUND(I107*H107,2)</f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7">
        <f>S107*H107</f>
        <v>0</v>
      </c>
      <c r="U107" s="138" t="s">
        <v>19</v>
      </c>
      <c r="AR107" s="139" t="s">
        <v>1176</v>
      </c>
      <c r="AT107" s="139" t="s">
        <v>154</v>
      </c>
      <c r="AU107" s="139" t="s">
        <v>88</v>
      </c>
      <c r="AY107" s="17" t="s">
        <v>151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88</v>
      </c>
      <c r="BK107" s="140">
        <f>ROUND(I107*H107,2)</f>
        <v>0</v>
      </c>
      <c r="BL107" s="17" t="s">
        <v>1176</v>
      </c>
      <c r="BM107" s="139" t="s">
        <v>1213</v>
      </c>
    </row>
    <row r="108" spans="2:65" s="1" customFormat="1" ht="16.5" customHeight="1" x14ac:dyDescent="0.2">
      <c r="B108" s="32"/>
      <c r="C108" s="128" t="s">
        <v>211</v>
      </c>
      <c r="D108" s="128" t="s">
        <v>154</v>
      </c>
      <c r="E108" s="129" t="s">
        <v>1214</v>
      </c>
      <c r="F108" s="130" t="s">
        <v>1215</v>
      </c>
      <c r="G108" s="131" t="s">
        <v>1175</v>
      </c>
      <c r="H108" s="132">
        <v>1</v>
      </c>
      <c r="I108" s="133"/>
      <c r="J108" s="134">
        <f>ROUND(I108*H108,2)</f>
        <v>0</v>
      </c>
      <c r="K108" s="130" t="s">
        <v>158</v>
      </c>
      <c r="L108" s="32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7">
        <f>S108*H108</f>
        <v>0</v>
      </c>
      <c r="U108" s="138" t="s">
        <v>19</v>
      </c>
      <c r="AR108" s="139" t="s">
        <v>1176</v>
      </c>
      <c r="AT108" s="139" t="s">
        <v>154</v>
      </c>
      <c r="AU108" s="139" t="s">
        <v>88</v>
      </c>
      <c r="AY108" s="17" t="s">
        <v>151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88</v>
      </c>
      <c r="BK108" s="140">
        <f>ROUND(I108*H108,2)</f>
        <v>0</v>
      </c>
      <c r="BL108" s="17" t="s">
        <v>1176</v>
      </c>
      <c r="BM108" s="139" t="s">
        <v>1216</v>
      </c>
    </row>
    <row r="109" spans="2:65" s="1" customFormat="1" ht="11.25" x14ac:dyDescent="0.2">
      <c r="B109" s="32"/>
      <c r="D109" s="141" t="s">
        <v>161</v>
      </c>
      <c r="F109" s="142" t="s">
        <v>1217</v>
      </c>
      <c r="I109" s="143"/>
      <c r="L109" s="32"/>
      <c r="M109" s="175"/>
      <c r="N109" s="176"/>
      <c r="O109" s="176"/>
      <c r="P109" s="176"/>
      <c r="Q109" s="176"/>
      <c r="R109" s="176"/>
      <c r="S109" s="176"/>
      <c r="T109" s="176"/>
      <c r="U109" s="177"/>
      <c r="AT109" s="17" t="s">
        <v>161</v>
      </c>
      <c r="AU109" s="17" t="s">
        <v>88</v>
      </c>
    </row>
    <row r="110" spans="2:65" s="1" customFormat="1" ht="6.95" customHeight="1" x14ac:dyDescent="0.2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2"/>
    </row>
  </sheetData>
  <sheetProtection algorithmName="SHA-512" hashValue="/WQnhNyeVbo/Fg6Ba8J3E43RCxQ5f8vk6kaEwu0VE/vpWKl66pNsxyVJzJF8X2VXtgF9qc02WlX/ifKJYLYv7Q==" saltValue="Cpjak26aXCfwD7kXgb9xavfkOpWkXQhrAZ9ZysffaC1tf2iynqDMg/xYAZRLepO/Lf1e+cZ430QoB9sw8WPwmw==" spinCount="100000" sheet="1" objects="1" scenarios="1" formatColumns="0" formatRows="0" autoFilter="0"/>
  <autoFilter ref="C84:K109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1" r:id="rId2" xr:uid="{00000000-0004-0000-0600-000001000000}"/>
    <hyperlink ref="F94" r:id="rId3" xr:uid="{00000000-0004-0000-0600-000002000000}"/>
    <hyperlink ref="F96" r:id="rId4" xr:uid="{00000000-0004-0000-0600-000003000000}"/>
    <hyperlink ref="F99" r:id="rId5" xr:uid="{00000000-0004-0000-0600-000004000000}"/>
    <hyperlink ref="F102" r:id="rId6" xr:uid="{00000000-0004-0000-0600-000005000000}"/>
    <hyperlink ref="F106" r:id="rId7" xr:uid="{00000000-0004-0000-0600-000006000000}"/>
    <hyperlink ref="F109" r:id="rId8" xr:uid="{00000000-0004-0000-06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81" customWidth="1"/>
    <col min="2" max="2" width="1.6640625" style="181" customWidth="1"/>
    <col min="3" max="4" width="5" style="181" customWidth="1"/>
    <col min="5" max="5" width="11.6640625" style="181" customWidth="1"/>
    <col min="6" max="6" width="9.1640625" style="181" customWidth="1"/>
    <col min="7" max="7" width="5" style="181" customWidth="1"/>
    <col min="8" max="8" width="77.83203125" style="181" customWidth="1"/>
    <col min="9" max="10" width="20" style="181" customWidth="1"/>
    <col min="11" max="11" width="1.6640625" style="181" customWidth="1"/>
  </cols>
  <sheetData>
    <row r="1" spans="2:11" customFormat="1" ht="37.5" customHeight="1" x14ac:dyDescent="0.2"/>
    <row r="2" spans="2:11" customFormat="1" ht="7.5" customHeight="1" x14ac:dyDescent="0.2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5" customFormat="1" ht="45" customHeight="1" x14ac:dyDescent="0.2">
      <c r="B3" s="185"/>
      <c r="C3" s="313" t="s">
        <v>1218</v>
      </c>
      <c r="D3" s="313"/>
      <c r="E3" s="313"/>
      <c r="F3" s="313"/>
      <c r="G3" s="313"/>
      <c r="H3" s="313"/>
      <c r="I3" s="313"/>
      <c r="J3" s="313"/>
      <c r="K3" s="186"/>
    </row>
    <row r="4" spans="2:11" customFormat="1" ht="25.5" customHeight="1" x14ac:dyDescent="0.3">
      <c r="B4" s="187"/>
      <c r="C4" s="312" t="s">
        <v>1219</v>
      </c>
      <c r="D4" s="312"/>
      <c r="E4" s="312"/>
      <c r="F4" s="312"/>
      <c r="G4" s="312"/>
      <c r="H4" s="312"/>
      <c r="I4" s="312"/>
      <c r="J4" s="312"/>
      <c r="K4" s="188"/>
    </row>
    <row r="5" spans="2:11" customFormat="1" ht="5.25" customHeight="1" x14ac:dyDescent="0.2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customFormat="1" ht="15" customHeight="1" x14ac:dyDescent="0.2">
      <c r="B6" s="187"/>
      <c r="C6" s="311" t="s">
        <v>1220</v>
      </c>
      <c r="D6" s="311"/>
      <c r="E6" s="311"/>
      <c r="F6" s="311"/>
      <c r="G6" s="311"/>
      <c r="H6" s="311"/>
      <c r="I6" s="311"/>
      <c r="J6" s="311"/>
      <c r="K6" s="188"/>
    </row>
    <row r="7" spans="2:11" customFormat="1" ht="15" customHeight="1" x14ac:dyDescent="0.2">
      <c r="B7" s="191"/>
      <c r="C7" s="311" t="s">
        <v>1221</v>
      </c>
      <c r="D7" s="311"/>
      <c r="E7" s="311"/>
      <c r="F7" s="311"/>
      <c r="G7" s="311"/>
      <c r="H7" s="311"/>
      <c r="I7" s="311"/>
      <c r="J7" s="311"/>
      <c r="K7" s="188"/>
    </row>
    <row r="8" spans="2:11" customFormat="1" ht="12.75" customHeight="1" x14ac:dyDescent="0.2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customFormat="1" ht="15" customHeight="1" x14ac:dyDescent="0.2">
      <c r="B9" s="191"/>
      <c r="C9" s="311" t="s">
        <v>1222</v>
      </c>
      <c r="D9" s="311"/>
      <c r="E9" s="311"/>
      <c r="F9" s="311"/>
      <c r="G9" s="311"/>
      <c r="H9" s="311"/>
      <c r="I9" s="311"/>
      <c r="J9" s="311"/>
      <c r="K9" s="188"/>
    </row>
    <row r="10" spans="2:11" customFormat="1" ht="15" customHeight="1" x14ac:dyDescent="0.2">
      <c r="B10" s="191"/>
      <c r="C10" s="190"/>
      <c r="D10" s="311" t="s">
        <v>1223</v>
      </c>
      <c r="E10" s="311"/>
      <c r="F10" s="311"/>
      <c r="G10" s="311"/>
      <c r="H10" s="311"/>
      <c r="I10" s="311"/>
      <c r="J10" s="311"/>
      <c r="K10" s="188"/>
    </row>
    <row r="11" spans="2:11" customFormat="1" ht="15" customHeight="1" x14ac:dyDescent="0.2">
      <c r="B11" s="191"/>
      <c r="C11" s="192"/>
      <c r="D11" s="311" t="s">
        <v>1224</v>
      </c>
      <c r="E11" s="311"/>
      <c r="F11" s="311"/>
      <c r="G11" s="311"/>
      <c r="H11" s="311"/>
      <c r="I11" s="311"/>
      <c r="J11" s="311"/>
      <c r="K11" s="188"/>
    </row>
    <row r="12" spans="2:11" customFormat="1" ht="15" customHeight="1" x14ac:dyDescent="0.2">
      <c r="B12" s="191"/>
      <c r="C12" s="192"/>
      <c r="D12" s="190"/>
      <c r="E12" s="190"/>
      <c r="F12" s="190"/>
      <c r="G12" s="190"/>
      <c r="H12" s="190"/>
      <c r="I12" s="190"/>
      <c r="J12" s="190"/>
      <c r="K12" s="188"/>
    </row>
    <row r="13" spans="2:11" customFormat="1" ht="15" customHeight="1" x14ac:dyDescent="0.2">
      <c r="B13" s="191"/>
      <c r="C13" s="192"/>
      <c r="D13" s="193" t="s">
        <v>1225</v>
      </c>
      <c r="E13" s="190"/>
      <c r="F13" s="190"/>
      <c r="G13" s="190"/>
      <c r="H13" s="190"/>
      <c r="I13" s="190"/>
      <c r="J13" s="190"/>
      <c r="K13" s="188"/>
    </row>
    <row r="14" spans="2:11" customFormat="1" ht="12.75" customHeight="1" x14ac:dyDescent="0.2">
      <c r="B14" s="191"/>
      <c r="C14" s="192"/>
      <c r="D14" s="192"/>
      <c r="E14" s="192"/>
      <c r="F14" s="192"/>
      <c r="G14" s="192"/>
      <c r="H14" s="192"/>
      <c r="I14" s="192"/>
      <c r="J14" s="192"/>
      <c r="K14" s="188"/>
    </row>
    <row r="15" spans="2:11" customFormat="1" ht="15" customHeight="1" x14ac:dyDescent="0.2">
      <c r="B15" s="191"/>
      <c r="C15" s="192"/>
      <c r="D15" s="311" t="s">
        <v>1226</v>
      </c>
      <c r="E15" s="311"/>
      <c r="F15" s="311"/>
      <c r="G15" s="311"/>
      <c r="H15" s="311"/>
      <c r="I15" s="311"/>
      <c r="J15" s="311"/>
      <c r="K15" s="188"/>
    </row>
    <row r="16" spans="2:11" customFormat="1" ht="15" customHeight="1" x14ac:dyDescent="0.2">
      <c r="B16" s="191"/>
      <c r="C16" s="192"/>
      <c r="D16" s="311" t="s">
        <v>1227</v>
      </c>
      <c r="E16" s="311"/>
      <c r="F16" s="311"/>
      <c r="G16" s="311"/>
      <c r="H16" s="311"/>
      <c r="I16" s="311"/>
      <c r="J16" s="311"/>
      <c r="K16" s="188"/>
    </row>
    <row r="17" spans="2:11" customFormat="1" ht="15" customHeight="1" x14ac:dyDescent="0.2">
      <c r="B17" s="191"/>
      <c r="C17" s="192"/>
      <c r="D17" s="311" t="s">
        <v>1228</v>
      </c>
      <c r="E17" s="311"/>
      <c r="F17" s="311"/>
      <c r="G17" s="311"/>
      <c r="H17" s="311"/>
      <c r="I17" s="311"/>
      <c r="J17" s="311"/>
      <c r="K17" s="188"/>
    </row>
    <row r="18" spans="2:11" customFormat="1" ht="15" customHeight="1" x14ac:dyDescent="0.2">
      <c r="B18" s="191"/>
      <c r="C18" s="192"/>
      <c r="D18" s="192"/>
      <c r="E18" s="194" t="s">
        <v>81</v>
      </c>
      <c r="F18" s="311" t="s">
        <v>1229</v>
      </c>
      <c r="G18" s="311"/>
      <c r="H18" s="311"/>
      <c r="I18" s="311"/>
      <c r="J18" s="311"/>
      <c r="K18" s="188"/>
    </row>
    <row r="19" spans="2:11" customFormat="1" ht="15" customHeight="1" x14ac:dyDescent="0.2">
      <c r="B19" s="191"/>
      <c r="C19" s="192"/>
      <c r="D19" s="192"/>
      <c r="E19" s="194" t="s">
        <v>1230</v>
      </c>
      <c r="F19" s="311" t="s">
        <v>1231</v>
      </c>
      <c r="G19" s="311"/>
      <c r="H19" s="311"/>
      <c r="I19" s="311"/>
      <c r="J19" s="311"/>
      <c r="K19" s="188"/>
    </row>
    <row r="20" spans="2:11" customFormat="1" ht="15" customHeight="1" x14ac:dyDescent="0.2">
      <c r="B20" s="191"/>
      <c r="C20" s="192"/>
      <c r="D20" s="192"/>
      <c r="E20" s="194" t="s">
        <v>1232</v>
      </c>
      <c r="F20" s="311" t="s">
        <v>1233</v>
      </c>
      <c r="G20" s="311"/>
      <c r="H20" s="311"/>
      <c r="I20" s="311"/>
      <c r="J20" s="311"/>
      <c r="K20" s="188"/>
    </row>
    <row r="21" spans="2:11" customFormat="1" ht="15" customHeight="1" x14ac:dyDescent="0.2">
      <c r="B21" s="191"/>
      <c r="C21" s="192"/>
      <c r="D21" s="192"/>
      <c r="E21" s="194" t="s">
        <v>104</v>
      </c>
      <c r="F21" s="311" t="s">
        <v>1234</v>
      </c>
      <c r="G21" s="311"/>
      <c r="H21" s="311"/>
      <c r="I21" s="311"/>
      <c r="J21" s="311"/>
      <c r="K21" s="188"/>
    </row>
    <row r="22" spans="2:11" customFormat="1" ht="15" customHeight="1" x14ac:dyDescent="0.2">
      <c r="B22" s="191"/>
      <c r="C22" s="192"/>
      <c r="D22" s="192"/>
      <c r="E22" s="194" t="s">
        <v>1235</v>
      </c>
      <c r="F22" s="311" t="s">
        <v>1028</v>
      </c>
      <c r="G22" s="311"/>
      <c r="H22" s="311"/>
      <c r="I22" s="311"/>
      <c r="J22" s="311"/>
      <c r="K22" s="188"/>
    </row>
    <row r="23" spans="2:11" customFormat="1" ht="15" customHeight="1" x14ac:dyDescent="0.2">
      <c r="B23" s="191"/>
      <c r="C23" s="192"/>
      <c r="D23" s="192"/>
      <c r="E23" s="194" t="s">
        <v>87</v>
      </c>
      <c r="F23" s="311" t="s">
        <v>1236</v>
      </c>
      <c r="G23" s="311"/>
      <c r="H23" s="311"/>
      <c r="I23" s="311"/>
      <c r="J23" s="311"/>
      <c r="K23" s="188"/>
    </row>
    <row r="24" spans="2:11" customFormat="1" ht="12.75" customHeight="1" x14ac:dyDescent="0.2">
      <c r="B24" s="191"/>
      <c r="C24" s="192"/>
      <c r="D24" s="192"/>
      <c r="E24" s="192"/>
      <c r="F24" s="192"/>
      <c r="G24" s="192"/>
      <c r="H24" s="192"/>
      <c r="I24" s="192"/>
      <c r="J24" s="192"/>
      <c r="K24" s="188"/>
    </row>
    <row r="25" spans="2:11" customFormat="1" ht="15" customHeight="1" x14ac:dyDescent="0.2">
      <c r="B25" s="191"/>
      <c r="C25" s="311" t="s">
        <v>1237</v>
      </c>
      <c r="D25" s="311"/>
      <c r="E25" s="311"/>
      <c r="F25" s="311"/>
      <c r="G25" s="311"/>
      <c r="H25" s="311"/>
      <c r="I25" s="311"/>
      <c r="J25" s="311"/>
      <c r="K25" s="188"/>
    </row>
    <row r="26" spans="2:11" customFormat="1" ht="15" customHeight="1" x14ac:dyDescent="0.2">
      <c r="B26" s="191"/>
      <c r="C26" s="311" t="s">
        <v>1238</v>
      </c>
      <c r="D26" s="311"/>
      <c r="E26" s="311"/>
      <c r="F26" s="311"/>
      <c r="G26" s="311"/>
      <c r="H26" s="311"/>
      <c r="I26" s="311"/>
      <c r="J26" s="311"/>
      <c r="K26" s="188"/>
    </row>
    <row r="27" spans="2:11" customFormat="1" ht="15" customHeight="1" x14ac:dyDescent="0.2">
      <c r="B27" s="191"/>
      <c r="C27" s="190"/>
      <c r="D27" s="311" t="s">
        <v>1239</v>
      </c>
      <c r="E27" s="311"/>
      <c r="F27" s="311"/>
      <c r="G27" s="311"/>
      <c r="H27" s="311"/>
      <c r="I27" s="311"/>
      <c r="J27" s="311"/>
      <c r="K27" s="188"/>
    </row>
    <row r="28" spans="2:11" customFormat="1" ht="15" customHeight="1" x14ac:dyDescent="0.2">
      <c r="B28" s="191"/>
      <c r="C28" s="192"/>
      <c r="D28" s="311" t="s">
        <v>1240</v>
      </c>
      <c r="E28" s="311"/>
      <c r="F28" s="311"/>
      <c r="G28" s="311"/>
      <c r="H28" s="311"/>
      <c r="I28" s="311"/>
      <c r="J28" s="311"/>
      <c r="K28" s="188"/>
    </row>
    <row r="29" spans="2:11" customFormat="1" ht="12.75" customHeight="1" x14ac:dyDescent="0.2">
      <c r="B29" s="191"/>
      <c r="C29" s="192"/>
      <c r="D29" s="192"/>
      <c r="E29" s="192"/>
      <c r="F29" s="192"/>
      <c r="G29" s="192"/>
      <c r="H29" s="192"/>
      <c r="I29" s="192"/>
      <c r="J29" s="192"/>
      <c r="K29" s="188"/>
    </row>
    <row r="30" spans="2:11" customFormat="1" ht="15" customHeight="1" x14ac:dyDescent="0.2">
      <c r="B30" s="191"/>
      <c r="C30" s="192"/>
      <c r="D30" s="311" t="s">
        <v>1241</v>
      </c>
      <c r="E30" s="311"/>
      <c r="F30" s="311"/>
      <c r="G30" s="311"/>
      <c r="H30" s="311"/>
      <c r="I30" s="311"/>
      <c r="J30" s="311"/>
      <c r="K30" s="188"/>
    </row>
    <row r="31" spans="2:11" customFormat="1" ht="15" customHeight="1" x14ac:dyDescent="0.2">
      <c r="B31" s="191"/>
      <c r="C31" s="192"/>
      <c r="D31" s="311" t="s">
        <v>1242</v>
      </c>
      <c r="E31" s="311"/>
      <c r="F31" s="311"/>
      <c r="G31" s="311"/>
      <c r="H31" s="311"/>
      <c r="I31" s="311"/>
      <c r="J31" s="311"/>
      <c r="K31" s="188"/>
    </row>
    <row r="32" spans="2:11" customFormat="1" ht="12.75" customHeight="1" x14ac:dyDescent="0.2">
      <c r="B32" s="191"/>
      <c r="C32" s="192"/>
      <c r="D32" s="192"/>
      <c r="E32" s="192"/>
      <c r="F32" s="192"/>
      <c r="G32" s="192"/>
      <c r="H32" s="192"/>
      <c r="I32" s="192"/>
      <c r="J32" s="192"/>
      <c r="K32" s="188"/>
    </row>
    <row r="33" spans="2:11" customFormat="1" ht="15" customHeight="1" x14ac:dyDescent="0.2">
      <c r="B33" s="191"/>
      <c r="C33" s="192"/>
      <c r="D33" s="311" t="s">
        <v>1243</v>
      </c>
      <c r="E33" s="311"/>
      <c r="F33" s="311"/>
      <c r="G33" s="311"/>
      <c r="H33" s="311"/>
      <c r="I33" s="311"/>
      <c r="J33" s="311"/>
      <c r="K33" s="188"/>
    </row>
    <row r="34" spans="2:11" customFormat="1" ht="15" customHeight="1" x14ac:dyDescent="0.2">
      <c r="B34" s="191"/>
      <c r="C34" s="192"/>
      <c r="D34" s="311" t="s">
        <v>1244</v>
      </c>
      <c r="E34" s="311"/>
      <c r="F34" s="311"/>
      <c r="G34" s="311"/>
      <c r="H34" s="311"/>
      <c r="I34" s="311"/>
      <c r="J34" s="311"/>
      <c r="K34" s="188"/>
    </row>
    <row r="35" spans="2:11" customFormat="1" ht="15" customHeight="1" x14ac:dyDescent="0.2">
      <c r="B35" s="191"/>
      <c r="C35" s="192"/>
      <c r="D35" s="311" t="s">
        <v>1245</v>
      </c>
      <c r="E35" s="311"/>
      <c r="F35" s="311"/>
      <c r="G35" s="311"/>
      <c r="H35" s="311"/>
      <c r="I35" s="311"/>
      <c r="J35" s="311"/>
      <c r="K35" s="188"/>
    </row>
    <row r="36" spans="2:11" customFormat="1" ht="15" customHeight="1" x14ac:dyDescent="0.2">
      <c r="B36" s="191"/>
      <c r="C36" s="192"/>
      <c r="D36" s="190"/>
      <c r="E36" s="193" t="s">
        <v>136</v>
      </c>
      <c r="F36" s="190"/>
      <c r="G36" s="311" t="s">
        <v>1246</v>
      </c>
      <c r="H36" s="311"/>
      <c r="I36" s="311"/>
      <c r="J36" s="311"/>
      <c r="K36" s="188"/>
    </row>
    <row r="37" spans="2:11" customFormat="1" ht="30.75" customHeight="1" x14ac:dyDescent="0.2">
      <c r="B37" s="191"/>
      <c r="C37" s="192"/>
      <c r="D37" s="190"/>
      <c r="E37" s="193" t="s">
        <v>1247</v>
      </c>
      <c r="F37" s="190"/>
      <c r="G37" s="311" t="s">
        <v>1248</v>
      </c>
      <c r="H37" s="311"/>
      <c r="I37" s="311"/>
      <c r="J37" s="311"/>
      <c r="K37" s="188"/>
    </row>
    <row r="38" spans="2:11" customFormat="1" ht="15" customHeight="1" x14ac:dyDescent="0.2">
      <c r="B38" s="191"/>
      <c r="C38" s="192"/>
      <c r="D38" s="190"/>
      <c r="E38" s="193" t="s">
        <v>56</v>
      </c>
      <c r="F38" s="190"/>
      <c r="G38" s="311" t="s">
        <v>1249</v>
      </c>
      <c r="H38" s="311"/>
      <c r="I38" s="311"/>
      <c r="J38" s="311"/>
      <c r="K38" s="188"/>
    </row>
    <row r="39" spans="2:11" customFormat="1" ht="15" customHeight="1" x14ac:dyDescent="0.2">
      <c r="B39" s="191"/>
      <c r="C39" s="192"/>
      <c r="D39" s="190"/>
      <c r="E39" s="193" t="s">
        <v>57</v>
      </c>
      <c r="F39" s="190"/>
      <c r="G39" s="311" t="s">
        <v>1250</v>
      </c>
      <c r="H39" s="311"/>
      <c r="I39" s="311"/>
      <c r="J39" s="311"/>
      <c r="K39" s="188"/>
    </row>
    <row r="40" spans="2:11" customFormat="1" ht="15" customHeight="1" x14ac:dyDescent="0.2">
      <c r="B40" s="191"/>
      <c r="C40" s="192"/>
      <c r="D40" s="190"/>
      <c r="E40" s="193" t="s">
        <v>137</v>
      </c>
      <c r="F40" s="190"/>
      <c r="G40" s="311" t="s">
        <v>1251</v>
      </c>
      <c r="H40" s="311"/>
      <c r="I40" s="311"/>
      <c r="J40" s="311"/>
      <c r="K40" s="188"/>
    </row>
    <row r="41" spans="2:11" customFormat="1" ht="15" customHeight="1" x14ac:dyDescent="0.2">
      <c r="B41" s="191"/>
      <c r="C41" s="192"/>
      <c r="D41" s="190"/>
      <c r="E41" s="193" t="s">
        <v>138</v>
      </c>
      <c r="F41" s="190"/>
      <c r="G41" s="311" t="s">
        <v>1252</v>
      </c>
      <c r="H41" s="311"/>
      <c r="I41" s="311"/>
      <c r="J41" s="311"/>
      <c r="K41" s="188"/>
    </row>
    <row r="42" spans="2:11" customFormat="1" ht="15" customHeight="1" x14ac:dyDescent="0.2">
      <c r="B42" s="191"/>
      <c r="C42" s="192"/>
      <c r="D42" s="190"/>
      <c r="E42" s="193" t="s">
        <v>1253</v>
      </c>
      <c r="F42" s="190"/>
      <c r="G42" s="311" t="s">
        <v>1254</v>
      </c>
      <c r="H42" s="311"/>
      <c r="I42" s="311"/>
      <c r="J42" s="311"/>
      <c r="K42" s="188"/>
    </row>
    <row r="43" spans="2:11" customFormat="1" ht="15" customHeight="1" x14ac:dyDescent="0.2">
      <c r="B43" s="191"/>
      <c r="C43" s="192"/>
      <c r="D43" s="190"/>
      <c r="E43" s="193"/>
      <c r="F43" s="190"/>
      <c r="G43" s="311" t="s">
        <v>1255</v>
      </c>
      <c r="H43" s="311"/>
      <c r="I43" s="311"/>
      <c r="J43" s="311"/>
      <c r="K43" s="188"/>
    </row>
    <row r="44" spans="2:11" customFormat="1" ht="15" customHeight="1" x14ac:dyDescent="0.2">
      <c r="B44" s="191"/>
      <c r="C44" s="192"/>
      <c r="D44" s="190"/>
      <c r="E44" s="193" t="s">
        <v>1256</v>
      </c>
      <c r="F44" s="190"/>
      <c r="G44" s="311" t="s">
        <v>1257</v>
      </c>
      <c r="H44" s="311"/>
      <c r="I44" s="311"/>
      <c r="J44" s="311"/>
      <c r="K44" s="188"/>
    </row>
    <row r="45" spans="2:11" customFormat="1" ht="15" customHeight="1" x14ac:dyDescent="0.2">
      <c r="B45" s="191"/>
      <c r="C45" s="192"/>
      <c r="D45" s="190"/>
      <c r="E45" s="193" t="s">
        <v>140</v>
      </c>
      <c r="F45" s="190"/>
      <c r="G45" s="311" t="s">
        <v>1258</v>
      </c>
      <c r="H45" s="311"/>
      <c r="I45" s="311"/>
      <c r="J45" s="311"/>
      <c r="K45" s="188"/>
    </row>
    <row r="46" spans="2:11" customFormat="1" ht="12.75" customHeight="1" x14ac:dyDescent="0.2">
      <c r="B46" s="191"/>
      <c r="C46" s="192"/>
      <c r="D46" s="190"/>
      <c r="E46" s="190"/>
      <c r="F46" s="190"/>
      <c r="G46" s="190"/>
      <c r="H46" s="190"/>
      <c r="I46" s="190"/>
      <c r="J46" s="190"/>
      <c r="K46" s="188"/>
    </row>
    <row r="47" spans="2:11" customFormat="1" ht="15" customHeight="1" x14ac:dyDescent="0.2">
      <c r="B47" s="191"/>
      <c r="C47" s="192"/>
      <c r="D47" s="311" t="s">
        <v>1259</v>
      </c>
      <c r="E47" s="311"/>
      <c r="F47" s="311"/>
      <c r="G47" s="311"/>
      <c r="H47" s="311"/>
      <c r="I47" s="311"/>
      <c r="J47" s="311"/>
      <c r="K47" s="188"/>
    </row>
    <row r="48" spans="2:11" customFormat="1" ht="15" customHeight="1" x14ac:dyDescent="0.2">
      <c r="B48" s="191"/>
      <c r="C48" s="192"/>
      <c r="D48" s="192"/>
      <c r="E48" s="311" t="s">
        <v>1260</v>
      </c>
      <c r="F48" s="311"/>
      <c r="G48" s="311"/>
      <c r="H48" s="311"/>
      <c r="I48" s="311"/>
      <c r="J48" s="311"/>
      <c r="K48" s="188"/>
    </row>
    <row r="49" spans="2:11" customFormat="1" ht="15" customHeight="1" x14ac:dyDescent="0.2">
      <c r="B49" s="191"/>
      <c r="C49" s="192"/>
      <c r="D49" s="192"/>
      <c r="E49" s="311" t="s">
        <v>1261</v>
      </c>
      <c r="F49" s="311"/>
      <c r="G49" s="311"/>
      <c r="H49" s="311"/>
      <c r="I49" s="311"/>
      <c r="J49" s="311"/>
      <c r="K49" s="188"/>
    </row>
    <row r="50" spans="2:11" customFormat="1" ht="15" customHeight="1" x14ac:dyDescent="0.2">
      <c r="B50" s="191"/>
      <c r="C50" s="192"/>
      <c r="D50" s="192"/>
      <c r="E50" s="311" t="s">
        <v>1262</v>
      </c>
      <c r="F50" s="311"/>
      <c r="G50" s="311"/>
      <c r="H50" s="311"/>
      <c r="I50" s="311"/>
      <c r="J50" s="311"/>
      <c r="K50" s="188"/>
    </row>
    <row r="51" spans="2:11" customFormat="1" ht="15" customHeight="1" x14ac:dyDescent="0.2">
      <c r="B51" s="191"/>
      <c r="C51" s="192"/>
      <c r="D51" s="311" t="s">
        <v>1263</v>
      </c>
      <c r="E51" s="311"/>
      <c r="F51" s="311"/>
      <c r="G51" s="311"/>
      <c r="H51" s="311"/>
      <c r="I51" s="311"/>
      <c r="J51" s="311"/>
      <c r="K51" s="188"/>
    </row>
    <row r="52" spans="2:11" customFormat="1" ht="25.5" customHeight="1" x14ac:dyDescent="0.3">
      <c r="B52" s="187"/>
      <c r="C52" s="312" t="s">
        <v>1264</v>
      </c>
      <c r="D52" s="312"/>
      <c r="E52" s="312"/>
      <c r="F52" s="312"/>
      <c r="G52" s="312"/>
      <c r="H52" s="312"/>
      <c r="I52" s="312"/>
      <c r="J52" s="312"/>
      <c r="K52" s="188"/>
    </row>
    <row r="53" spans="2:11" customFormat="1" ht="5.25" customHeight="1" x14ac:dyDescent="0.2">
      <c r="B53" s="187"/>
      <c r="C53" s="189"/>
      <c r="D53" s="189"/>
      <c r="E53" s="189"/>
      <c r="F53" s="189"/>
      <c r="G53" s="189"/>
      <c r="H53" s="189"/>
      <c r="I53" s="189"/>
      <c r="J53" s="189"/>
      <c r="K53" s="188"/>
    </row>
    <row r="54" spans="2:11" customFormat="1" ht="15" customHeight="1" x14ac:dyDescent="0.2">
      <c r="B54" s="187"/>
      <c r="C54" s="311" t="s">
        <v>1265</v>
      </c>
      <c r="D54" s="311"/>
      <c r="E54" s="311"/>
      <c r="F54" s="311"/>
      <c r="G54" s="311"/>
      <c r="H54" s="311"/>
      <c r="I54" s="311"/>
      <c r="J54" s="311"/>
      <c r="K54" s="188"/>
    </row>
    <row r="55" spans="2:11" customFormat="1" ht="15" customHeight="1" x14ac:dyDescent="0.2">
      <c r="B55" s="187"/>
      <c r="C55" s="311" t="s">
        <v>1266</v>
      </c>
      <c r="D55" s="311"/>
      <c r="E55" s="311"/>
      <c r="F55" s="311"/>
      <c r="G55" s="311"/>
      <c r="H55" s="311"/>
      <c r="I55" s="311"/>
      <c r="J55" s="311"/>
      <c r="K55" s="188"/>
    </row>
    <row r="56" spans="2:11" customFormat="1" ht="12.75" customHeight="1" x14ac:dyDescent="0.2">
      <c r="B56" s="187"/>
      <c r="C56" s="190"/>
      <c r="D56" s="190"/>
      <c r="E56" s="190"/>
      <c r="F56" s="190"/>
      <c r="G56" s="190"/>
      <c r="H56" s="190"/>
      <c r="I56" s="190"/>
      <c r="J56" s="190"/>
      <c r="K56" s="188"/>
    </row>
    <row r="57" spans="2:11" customFormat="1" ht="15" customHeight="1" x14ac:dyDescent="0.2">
      <c r="B57" s="187"/>
      <c r="C57" s="311" t="s">
        <v>1267</v>
      </c>
      <c r="D57" s="311"/>
      <c r="E57" s="311"/>
      <c r="F57" s="311"/>
      <c r="G57" s="311"/>
      <c r="H57" s="311"/>
      <c r="I57" s="311"/>
      <c r="J57" s="311"/>
      <c r="K57" s="188"/>
    </row>
    <row r="58" spans="2:11" customFormat="1" ht="15" customHeight="1" x14ac:dyDescent="0.2">
      <c r="B58" s="187"/>
      <c r="C58" s="192"/>
      <c r="D58" s="311" t="s">
        <v>1268</v>
      </c>
      <c r="E58" s="311"/>
      <c r="F58" s="311"/>
      <c r="G58" s="311"/>
      <c r="H58" s="311"/>
      <c r="I58" s="311"/>
      <c r="J58" s="311"/>
      <c r="K58" s="188"/>
    </row>
    <row r="59" spans="2:11" customFormat="1" ht="15" customHeight="1" x14ac:dyDescent="0.2">
      <c r="B59" s="187"/>
      <c r="C59" s="192"/>
      <c r="D59" s="311" t="s">
        <v>1269</v>
      </c>
      <c r="E59" s="311"/>
      <c r="F59" s="311"/>
      <c r="G59" s="311"/>
      <c r="H59" s="311"/>
      <c r="I59" s="311"/>
      <c r="J59" s="311"/>
      <c r="K59" s="188"/>
    </row>
    <row r="60" spans="2:11" customFormat="1" ht="15" customHeight="1" x14ac:dyDescent="0.2">
      <c r="B60" s="187"/>
      <c r="C60" s="192"/>
      <c r="D60" s="311" t="s">
        <v>1270</v>
      </c>
      <c r="E60" s="311"/>
      <c r="F60" s="311"/>
      <c r="G60" s="311"/>
      <c r="H60" s="311"/>
      <c r="I60" s="311"/>
      <c r="J60" s="311"/>
      <c r="K60" s="188"/>
    </row>
    <row r="61" spans="2:11" customFormat="1" ht="15" customHeight="1" x14ac:dyDescent="0.2">
      <c r="B61" s="187"/>
      <c r="C61" s="192"/>
      <c r="D61" s="311" t="s">
        <v>1271</v>
      </c>
      <c r="E61" s="311"/>
      <c r="F61" s="311"/>
      <c r="G61" s="311"/>
      <c r="H61" s="311"/>
      <c r="I61" s="311"/>
      <c r="J61" s="311"/>
      <c r="K61" s="188"/>
    </row>
    <row r="62" spans="2:11" customFormat="1" ht="15" customHeight="1" x14ac:dyDescent="0.2">
      <c r="B62" s="187"/>
      <c r="C62" s="192"/>
      <c r="D62" s="314" t="s">
        <v>1272</v>
      </c>
      <c r="E62" s="314"/>
      <c r="F62" s="314"/>
      <c r="G62" s="314"/>
      <c r="H62" s="314"/>
      <c r="I62" s="314"/>
      <c r="J62" s="314"/>
      <c r="K62" s="188"/>
    </row>
    <row r="63" spans="2:11" customFormat="1" ht="15" customHeight="1" x14ac:dyDescent="0.2">
      <c r="B63" s="187"/>
      <c r="C63" s="192"/>
      <c r="D63" s="311" t="s">
        <v>1273</v>
      </c>
      <c r="E63" s="311"/>
      <c r="F63" s="311"/>
      <c r="G63" s="311"/>
      <c r="H63" s="311"/>
      <c r="I63" s="311"/>
      <c r="J63" s="311"/>
      <c r="K63" s="188"/>
    </row>
    <row r="64" spans="2:11" customFormat="1" ht="12.75" customHeight="1" x14ac:dyDescent="0.2">
      <c r="B64" s="187"/>
      <c r="C64" s="192"/>
      <c r="D64" s="192"/>
      <c r="E64" s="195"/>
      <c r="F64" s="192"/>
      <c r="G64" s="192"/>
      <c r="H64" s="192"/>
      <c r="I64" s="192"/>
      <c r="J64" s="192"/>
      <c r="K64" s="188"/>
    </row>
    <row r="65" spans="2:11" customFormat="1" ht="15" customHeight="1" x14ac:dyDescent="0.2">
      <c r="B65" s="187"/>
      <c r="C65" s="192"/>
      <c r="D65" s="311" t="s">
        <v>1274</v>
      </c>
      <c r="E65" s="311"/>
      <c r="F65" s="311"/>
      <c r="G65" s="311"/>
      <c r="H65" s="311"/>
      <c r="I65" s="311"/>
      <c r="J65" s="311"/>
      <c r="K65" s="188"/>
    </row>
    <row r="66" spans="2:11" customFormat="1" ht="15" customHeight="1" x14ac:dyDescent="0.2">
      <c r="B66" s="187"/>
      <c r="C66" s="192"/>
      <c r="D66" s="314" t="s">
        <v>1275</v>
      </c>
      <c r="E66" s="314"/>
      <c r="F66" s="314"/>
      <c r="G66" s="314"/>
      <c r="H66" s="314"/>
      <c r="I66" s="314"/>
      <c r="J66" s="314"/>
      <c r="K66" s="188"/>
    </row>
    <row r="67" spans="2:11" customFormat="1" ht="15" customHeight="1" x14ac:dyDescent="0.2">
      <c r="B67" s="187"/>
      <c r="C67" s="192"/>
      <c r="D67" s="311" t="s">
        <v>1276</v>
      </c>
      <c r="E67" s="311"/>
      <c r="F67" s="311"/>
      <c r="G67" s="311"/>
      <c r="H67" s="311"/>
      <c r="I67" s="311"/>
      <c r="J67" s="311"/>
      <c r="K67" s="188"/>
    </row>
    <row r="68" spans="2:11" customFormat="1" ht="15" customHeight="1" x14ac:dyDescent="0.2">
      <c r="B68" s="187"/>
      <c r="C68" s="192"/>
      <c r="D68" s="311" t="s">
        <v>1277</v>
      </c>
      <c r="E68" s="311"/>
      <c r="F68" s="311"/>
      <c r="G68" s="311"/>
      <c r="H68" s="311"/>
      <c r="I68" s="311"/>
      <c r="J68" s="311"/>
      <c r="K68" s="188"/>
    </row>
    <row r="69" spans="2:11" customFormat="1" ht="15" customHeight="1" x14ac:dyDescent="0.2">
      <c r="B69" s="187"/>
      <c r="C69" s="192"/>
      <c r="D69" s="311" t="s">
        <v>1278</v>
      </c>
      <c r="E69" s="311"/>
      <c r="F69" s="311"/>
      <c r="G69" s="311"/>
      <c r="H69" s="311"/>
      <c r="I69" s="311"/>
      <c r="J69" s="311"/>
      <c r="K69" s="188"/>
    </row>
    <row r="70" spans="2:11" customFormat="1" ht="15" customHeight="1" x14ac:dyDescent="0.2">
      <c r="B70" s="187"/>
      <c r="C70" s="192"/>
      <c r="D70" s="311" t="s">
        <v>1279</v>
      </c>
      <c r="E70" s="311"/>
      <c r="F70" s="311"/>
      <c r="G70" s="311"/>
      <c r="H70" s="311"/>
      <c r="I70" s="311"/>
      <c r="J70" s="311"/>
      <c r="K70" s="188"/>
    </row>
    <row r="71" spans="2:11" customFormat="1" ht="12.75" customHeight="1" x14ac:dyDescent="0.2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pans="2:11" customFormat="1" ht="18.75" customHeight="1" x14ac:dyDescent="0.2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pans="2:11" customFormat="1" ht="18.75" customHeight="1" x14ac:dyDescent="0.2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2:11" customFormat="1" ht="7.5" customHeight="1" x14ac:dyDescent="0.2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pans="2:11" customFormat="1" ht="45" customHeight="1" x14ac:dyDescent="0.2">
      <c r="B75" s="204"/>
      <c r="C75" s="315" t="s">
        <v>1280</v>
      </c>
      <c r="D75" s="315"/>
      <c r="E75" s="315"/>
      <c r="F75" s="315"/>
      <c r="G75" s="315"/>
      <c r="H75" s="315"/>
      <c r="I75" s="315"/>
      <c r="J75" s="315"/>
      <c r="K75" s="205"/>
    </row>
    <row r="76" spans="2:11" customFormat="1" ht="17.25" customHeight="1" x14ac:dyDescent="0.2">
      <c r="B76" s="204"/>
      <c r="C76" s="206" t="s">
        <v>1281</v>
      </c>
      <c r="D76" s="206"/>
      <c r="E76" s="206"/>
      <c r="F76" s="206" t="s">
        <v>1282</v>
      </c>
      <c r="G76" s="207"/>
      <c r="H76" s="206" t="s">
        <v>57</v>
      </c>
      <c r="I76" s="206" t="s">
        <v>60</v>
      </c>
      <c r="J76" s="206" t="s">
        <v>1283</v>
      </c>
      <c r="K76" s="205"/>
    </row>
    <row r="77" spans="2:11" customFormat="1" ht="17.25" customHeight="1" x14ac:dyDescent="0.2">
      <c r="B77" s="204"/>
      <c r="C77" s="208" t="s">
        <v>1284</v>
      </c>
      <c r="D77" s="208"/>
      <c r="E77" s="208"/>
      <c r="F77" s="209" t="s">
        <v>1285</v>
      </c>
      <c r="G77" s="210"/>
      <c r="H77" s="208"/>
      <c r="I77" s="208"/>
      <c r="J77" s="208" t="s">
        <v>1286</v>
      </c>
      <c r="K77" s="205"/>
    </row>
    <row r="78" spans="2:11" customFormat="1" ht="5.25" customHeight="1" x14ac:dyDescent="0.2">
      <c r="B78" s="204"/>
      <c r="C78" s="211"/>
      <c r="D78" s="211"/>
      <c r="E78" s="211"/>
      <c r="F78" s="211"/>
      <c r="G78" s="212"/>
      <c r="H78" s="211"/>
      <c r="I78" s="211"/>
      <c r="J78" s="211"/>
      <c r="K78" s="205"/>
    </row>
    <row r="79" spans="2:11" customFormat="1" ht="15" customHeight="1" x14ac:dyDescent="0.2">
      <c r="B79" s="204"/>
      <c r="C79" s="193" t="s">
        <v>56</v>
      </c>
      <c r="D79" s="213"/>
      <c r="E79" s="213"/>
      <c r="F79" s="214" t="s">
        <v>1287</v>
      </c>
      <c r="G79" s="215"/>
      <c r="H79" s="193" t="s">
        <v>1288</v>
      </c>
      <c r="I79" s="193" t="s">
        <v>1289</v>
      </c>
      <c r="J79" s="193">
        <v>20</v>
      </c>
      <c r="K79" s="205"/>
    </row>
    <row r="80" spans="2:11" customFormat="1" ht="15" customHeight="1" x14ac:dyDescent="0.2">
      <c r="B80" s="204"/>
      <c r="C80" s="193" t="s">
        <v>1290</v>
      </c>
      <c r="D80" s="193"/>
      <c r="E80" s="193"/>
      <c r="F80" s="214" t="s">
        <v>1287</v>
      </c>
      <c r="G80" s="215"/>
      <c r="H80" s="193" t="s">
        <v>1291</v>
      </c>
      <c r="I80" s="193" t="s">
        <v>1289</v>
      </c>
      <c r="J80" s="193">
        <v>120</v>
      </c>
      <c r="K80" s="205"/>
    </row>
    <row r="81" spans="2:11" customFormat="1" ht="15" customHeight="1" x14ac:dyDescent="0.2">
      <c r="B81" s="216"/>
      <c r="C81" s="193" t="s">
        <v>1292</v>
      </c>
      <c r="D81" s="193"/>
      <c r="E81" s="193"/>
      <c r="F81" s="214" t="s">
        <v>1293</v>
      </c>
      <c r="G81" s="215"/>
      <c r="H81" s="193" t="s">
        <v>1294</v>
      </c>
      <c r="I81" s="193" t="s">
        <v>1289</v>
      </c>
      <c r="J81" s="193">
        <v>50</v>
      </c>
      <c r="K81" s="205"/>
    </row>
    <row r="82" spans="2:11" customFormat="1" ht="15" customHeight="1" x14ac:dyDescent="0.2">
      <c r="B82" s="216"/>
      <c r="C82" s="193" t="s">
        <v>1295</v>
      </c>
      <c r="D82" s="193"/>
      <c r="E82" s="193"/>
      <c r="F82" s="214" t="s">
        <v>1287</v>
      </c>
      <c r="G82" s="215"/>
      <c r="H82" s="193" t="s">
        <v>1296</v>
      </c>
      <c r="I82" s="193" t="s">
        <v>1297</v>
      </c>
      <c r="J82" s="193"/>
      <c r="K82" s="205"/>
    </row>
    <row r="83" spans="2:11" customFormat="1" ht="15" customHeight="1" x14ac:dyDescent="0.2">
      <c r="B83" s="216"/>
      <c r="C83" s="193" t="s">
        <v>1298</v>
      </c>
      <c r="D83" s="193"/>
      <c r="E83" s="193"/>
      <c r="F83" s="214" t="s">
        <v>1293</v>
      </c>
      <c r="G83" s="193"/>
      <c r="H83" s="193" t="s">
        <v>1299</v>
      </c>
      <c r="I83" s="193" t="s">
        <v>1289</v>
      </c>
      <c r="J83" s="193">
        <v>15</v>
      </c>
      <c r="K83" s="205"/>
    </row>
    <row r="84" spans="2:11" customFormat="1" ht="15" customHeight="1" x14ac:dyDescent="0.2">
      <c r="B84" s="216"/>
      <c r="C84" s="193" t="s">
        <v>1300</v>
      </c>
      <c r="D84" s="193"/>
      <c r="E84" s="193"/>
      <c r="F84" s="214" t="s">
        <v>1293</v>
      </c>
      <c r="G84" s="193"/>
      <c r="H84" s="193" t="s">
        <v>1301</v>
      </c>
      <c r="I84" s="193" t="s">
        <v>1289</v>
      </c>
      <c r="J84" s="193">
        <v>15</v>
      </c>
      <c r="K84" s="205"/>
    </row>
    <row r="85" spans="2:11" customFormat="1" ht="15" customHeight="1" x14ac:dyDescent="0.2">
      <c r="B85" s="216"/>
      <c r="C85" s="193" t="s">
        <v>1302</v>
      </c>
      <c r="D85" s="193"/>
      <c r="E85" s="193"/>
      <c r="F85" s="214" t="s">
        <v>1293</v>
      </c>
      <c r="G85" s="193"/>
      <c r="H85" s="193" t="s">
        <v>1303</v>
      </c>
      <c r="I85" s="193" t="s">
        <v>1289</v>
      </c>
      <c r="J85" s="193">
        <v>20</v>
      </c>
      <c r="K85" s="205"/>
    </row>
    <row r="86" spans="2:11" customFormat="1" ht="15" customHeight="1" x14ac:dyDescent="0.2">
      <c r="B86" s="216"/>
      <c r="C86" s="193" t="s">
        <v>1304</v>
      </c>
      <c r="D86" s="193"/>
      <c r="E86" s="193"/>
      <c r="F86" s="214" t="s">
        <v>1293</v>
      </c>
      <c r="G86" s="193"/>
      <c r="H86" s="193" t="s">
        <v>1305</v>
      </c>
      <c r="I86" s="193" t="s">
        <v>1289</v>
      </c>
      <c r="J86" s="193">
        <v>20</v>
      </c>
      <c r="K86" s="205"/>
    </row>
    <row r="87" spans="2:11" customFormat="1" ht="15" customHeight="1" x14ac:dyDescent="0.2">
      <c r="B87" s="216"/>
      <c r="C87" s="193" t="s">
        <v>1306</v>
      </c>
      <c r="D87" s="193"/>
      <c r="E87" s="193"/>
      <c r="F87" s="214" t="s">
        <v>1293</v>
      </c>
      <c r="G87" s="215"/>
      <c r="H87" s="193" t="s">
        <v>1307</v>
      </c>
      <c r="I87" s="193" t="s">
        <v>1289</v>
      </c>
      <c r="J87" s="193">
        <v>50</v>
      </c>
      <c r="K87" s="205"/>
    </row>
    <row r="88" spans="2:11" customFormat="1" ht="15" customHeight="1" x14ac:dyDescent="0.2">
      <c r="B88" s="216"/>
      <c r="C88" s="193" t="s">
        <v>1308</v>
      </c>
      <c r="D88" s="193"/>
      <c r="E88" s="193"/>
      <c r="F88" s="214" t="s">
        <v>1293</v>
      </c>
      <c r="G88" s="215"/>
      <c r="H88" s="193" t="s">
        <v>1309</v>
      </c>
      <c r="I88" s="193" t="s">
        <v>1289</v>
      </c>
      <c r="J88" s="193">
        <v>20</v>
      </c>
      <c r="K88" s="205"/>
    </row>
    <row r="89" spans="2:11" customFormat="1" ht="15" customHeight="1" x14ac:dyDescent="0.2">
      <c r="B89" s="216"/>
      <c r="C89" s="193" t="s">
        <v>1310</v>
      </c>
      <c r="D89" s="193"/>
      <c r="E89" s="193"/>
      <c r="F89" s="214" t="s">
        <v>1293</v>
      </c>
      <c r="G89" s="215"/>
      <c r="H89" s="193" t="s">
        <v>1311</v>
      </c>
      <c r="I89" s="193" t="s">
        <v>1289</v>
      </c>
      <c r="J89" s="193">
        <v>20</v>
      </c>
      <c r="K89" s="205"/>
    </row>
    <row r="90" spans="2:11" customFormat="1" ht="15" customHeight="1" x14ac:dyDescent="0.2">
      <c r="B90" s="216"/>
      <c r="C90" s="193" t="s">
        <v>1312</v>
      </c>
      <c r="D90" s="193"/>
      <c r="E90" s="193"/>
      <c r="F90" s="214" t="s">
        <v>1293</v>
      </c>
      <c r="G90" s="215"/>
      <c r="H90" s="193" t="s">
        <v>1313</v>
      </c>
      <c r="I90" s="193" t="s">
        <v>1289</v>
      </c>
      <c r="J90" s="193">
        <v>50</v>
      </c>
      <c r="K90" s="205"/>
    </row>
    <row r="91" spans="2:11" customFormat="1" ht="15" customHeight="1" x14ac:dyDescent="0.2">
      <c r="B91" s="216"/>
      <c r="C91" s="193" t="s">
        <v>1314</v>
      </c>
      <c r="D91" s="193"/>
      <c r="E91" s="193"/>
      <c r="F91" s="214" t="s">
        <v>1293</v>
      </c>
      <c r="G91" s="215"/>
      <c r="H91" s="193" t="s">
        <v>1314</v>
      </c>
      <c r="I91" s="193" t="s">
        <v>1289</v>
      </c>
      <c r="J91" s="193">
        <v>50</v>
      </c>
      <c r="K91" s="205"/>
    </row>
    <row r="92" spans="2:11" customFormat="1" ht="15" customHeight="1" x14ac:dyDescent="0.2">
      <c r="B92" s="216"/>
      <c r="C92" s="193" t="s">
        <v>1315</v>
      </c>
      <c r="D92" s="193"/>
      <c r="E92" s="193"/>
      <c r="F92" s="214" t="s">
        <v>1293</v>
      </c>
      <c r="G92" s="215"/>
      <c r="H92" s="193" t="s">
        <v>1316</v>
      </c>
      <c r="I92" s="193" t="s">
        <v>1289</v>
      </c>
      <c r="J92" s="193">
        <v>255</v>
      </c>
      <c r="K92" s="205"/>
    </row>
    <row r="93" spans="2:11" customFormat="1" ht="15" customHeight="1" x14ac:dyDescent="0.2">
      <c r="B93" s="216"/>
      <c r="C93" s="193" t="s">
        <v>1317</v>
      </c>
      <c r="D93" s="193"/>
      <c r="E93" s="193"/>
      <c r="F93" s="214" t="s">
        <v>1287</v>
      </c>
      <c r="G93" s="215"/>
      <c r="H93" s="193" t="s">
        <v>1318</v>
      </c>
      <c r="I93" s="193" t="s">
        <v>1319</v>
      </c>
      <c r="J93" s="193"/>
      <c r="K93" s="205"/>
    </row>
    <row r="94" spans="2:11" customFormat="1" ht="15" customHeight="1" x14ac:dyDescent="0.2">
      <c r="B94" s="216"/>
      <c r="C94" s="193" t="s">
        <v>1320</v>
      </c>
      <c r="D94" s="193"/>
      <c r="E94" s="193"/>
      <c r="F94" s="214" t="s">
        <v>1287</v>
      </c>
      <c r="G94" s="215"/>
      <c r="H94" s="193" t="s">
        <v>1321</v>
      </c>
      <c r="I94" s="193" t="s">
        <v>1322</v>
      </c>
      <c r="J94" s="193"/>
      <c r="K94" s="205"/>
    </row>
    <row r="95" spans="2:11" customFormat="1" ht="15" customHeight="1" x14ac:dyDescent="0.2">
      <c r="B95" s="216"/>
      <c r="C95" s="193" t="s">
        <v>1323</v>
      </c>
      <c r="D95" s="193"/>
      <c r="E95" s="193"/>
      <c r="F95" s="214" t="s">
        <v>1287</v>
      </c>
      <c r="G95" s="215"/>
      <c r="H95" s="193" t="s">
        <v>1323</v>
      </c>
      <c r="I95" s="193" t="s">
        <v>1322</v>
      </c>
      <c r="J95" s="193"/>
      <c r="K95" s="205"/>
    </row>
    <row r="96" spans="2:11" customFormat="1" ht="15" customHeight="1" x14ac:dyDescent="0.2">
      <c r="B96" s="216"/>
      <c r="C96" s="193" t="s">
        <v>41</v>
      </c>
      <c r="D96" s="193"/>
      <c r="E96" s="193"/>
      <c r="F96" s="214" t="s">
        <v>1287</v>
      </c>
      <c r="G96" s="215"/>
      <c r="H96" s="193" t="s">
        <v>1324</v>
      </c>
      <c r="I96" s="193" t="s">
        <v>1322</v>
      </c>
      <c r="J96" s="193"/>
      <c r="K96" s="205"/>
    </row>
    <row r="97" spans="2:11" customFormat="1" ht="15" customHeight="1" x14ac:dyDescent="0.2">
      <c r="B97" s="216"/>
      <c r="C97" s="193" t="s">
        <v>51</v>
      </c>
      <c r="D97" s="193"/>
      <c r="E97" s="193"/>
      <c r="F97" s="214" t="s">
        <v>1287</v>
      </c>
      <c r="G97" s="215"/>
      <c r="H97" s="193" t="s">
        <v>1325</v>
      </c>
      <c r="I97" s="193" t="s">
        <v>1322</v>
      </c>
      <c r="J97" s="193"/>
      <c r="K97" s="205"/>
    </row>
    <row r="98" spans="2:11" customFormat="1" ht="15" customHeight="1" x14ac:dyDescent="0.2"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2:11" customFormat="1" ht="18.75" customHeight="1" x14ac:dyDescent="0.2"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2:11" customFormat="1" ht="18.75" customHeight="1" x14ac:dyDescent="0.2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pans="2:11" customFormat="1" ht="7.5" customHeight="1" x14ac:dyDescent="0.2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pans="2:11" customFormat="1" ht="45" customHeight="1" x14ac:dyDescent="0.2">
      <c r="B102" s="204"/>
      <c r="C102" s="315" t="s">
        <v>1326</v>
      </c>
      <c r="D102" s="315"/>
      <c r="E102" s="315"/>
      <c r="F102" s="315"/>
      <c r="G102" s="315"/>
      <c r="H102" s="315"/>
      <c r="I102" s="315"/>
      <c r="J102" s="315"/>
      <c r="K102" s="205"/>
    </row>
    <row r="103" spans="2:11" customFormat="1" ht="17.25" customHeight="1" x14ac:dyDescent="0.2">
      <c r="B103" s="204"/>
      <c r="C103" s="206" t="s">
        <v>1281</v>
      </c>
      <c r="D103" s="206"/>
      <c r="E103" s="206"/>
      <c r="F103" s="206" t="s">
        <v>1282</v>
      </c>
      <c r="G103" s="207"/>
      <c r="H103" s="206" t="s">
        <v>57</v>
      </c>
      <c r="I103" s="206" t="s">
        <v>60</v>
      </c>
      <c r="J103" s="206" t="s">
        <v>1283</v>
      </c>
      <c r="K103" s="205"/>
    </row>
    <row r="104" spans="2:11" customFormat="1" ht="17.25" customHeight="1" x14ac:dyDescent="0.2">
      <c r="B104" s="204"/>
      <c r="C104" s="208" t="s">
        <v>1284</v>
      </c>
      <c r="D104" s="208"/>
      <c r="E104" s="208"/>
      <c r="F104" s="209" t="s">
        <v>1285</v>
      </c>
      <c r="G104" s="210"/>
      <c r="H104" s="208"/>
      <c r="I104" s="208"/>
      <c r="J104" s="208" t="s">
        <v>1286</v>
      </c>
      <c r="K104" s="205"/>
    </row>
    <row r="105" spans="2:11" customFormat="1" ht="5.25" customHeight="1" x14ac:dyDescent="0.2">
      <c r="B105" s="204"/>
      <c r="C105" s="206"/>
      <c r="D105" s="206"/>
      <c r="E105" s="206"/>
      <c r="F105" s="206"/>
      <c r="G105" s="222"/>
      <c r="H105" s="206"/>
      <c r="I105" s="206"/>
      <c r="J105" s="206"/>
      <c r="K105" s="205"/>
    </row>
    <row r="106" spans="2:11" customFormat="1" ht="15" customHeight="1" x14ac:dyDescent="0.2">
      <c r="B106" s="204"/>
      <c r="C106" s="193" t="s">
        <v>56</v>
      </c>
      <c r="D106" s="213"/>
      <c r="E106" s="213"/>
      <c r="F106" s="214" t="s">
        <v>1287</v>
      </c>
      <c r="G106" s="193"/>
      <c r="H106" s="193" t="s">
        <v>1327</v>
      </c>
      <c r="I106" s="193" t="s">
        <v>1289</v>
      </c>
      <c r="J106" s="193">
        <v>20</v>
      </c>
      <c r="K106" s="205"/>
    </row>
    <row r="107" spans="2:11" customFormat="1" ht="15" customHeight="1" x14ac:dyDescent="0.2">
      <c r="B107" s="204"/>
      <c r="C107" s="193" t="s">
        <v>1290</v>
      </c>
      <c r="D107" s="193"/>
      <c r="E107" s="193"/>
      <c r="F107" s="214" t="s">
        <v>1287</v>
      </c>
      <c r="G107" s="193"/>
      <c r="H107" s="193" t="s">
        <v>1327</v>
      </c>
      <c r="I107" s="193" t="s">
        <v>1289</v>
      </c>
      <c r="J107" s="193">
        <v>120</v>
      </c>
      <c r="K107" s="205"/>
    </row>
    <row r="108" spans="2:11" customFormat="1" ht="15" customHeight="1" x14ac:dyDescent="0.2">
      <c r="B108" s="216"/>
      <c r="C108" s="193" t="s">
        <v>1292</v>
      </c>
      <c r="D108" s="193"/>
      <c r="E108" s="193"/>
      <c r="F108" s="214" t="s">
        <v>1293</v>
      </c>
      <c r="G108" s="193"/>
      <c r="H108" s="193" t="s">
        <v>1327</v>
      </c>
      <c r="I108" s="193" t="s">
        <v>1289</v>
      </c>
      <c r="J108" s="193">
        <v>50</v>
      </c>
      <c r="K108" s="205"/>
    </row>
    <row r="109" spans="2:11" customFormat="1" ht="15" customHeight="1" x14ac:dyDescent="0.2">
      <c r="B109" s="216"/>
      <c r="C109" s="193" t="s">
        <v>1295</v>
      </c>
      <c r="D109" s="193"/>
      <c r="E109" s="193"/>
      <c r="F109" s="214" t="s">
        <v>1287</v>
      </c>
      <c r="G109" s="193"/>
      <c r="H109" s="193" t="s">
        <v>1327</v>
      </c>
      <c r="I109" s="193" t="s">
        <v>1297</v>
      </c>
      <c r="J109" s="193"/>
      <c r="K109" s="205"/>
    </row>
    <row r="110" spans="2:11" customFormat="1" ht="15" customHeight="1" x14ac:dyDescent="0.2">
      <c r="B110" s="216"/>
      <c r="C110" s="193" t="s">
        <v>1306</v>
      </c>
      <c r="D110" s="193"/>
      <c r="E110" s="193"/>
      <c r="F110" s="214" t="s">
        <v>1293</v>
      </c>
      <c r="G110" s="193"/>
      <c r="H110" s="193" t="s">
        <v>1327</v>
      </c>
      <c r="I110" s="193" t="s">
        <v>1289</v>
      </c>
      <c r="J110" s="193">
        <v>50</v>
      </c>
      <c r="K110" s="205"/>
    </row>
    <row r="111" spans="2:11" customFormat="1" ht="15" customHeight="1" x14ac:dyDescent="0.2">
      <c r="B111" s="216"/>
      <c r="C111" s="193" t="s">
        <v>1314</v>
      </c>
      <c r="D111" s="193"/>
      <c r="E111" s="193"/>
      <c r="F111" s="214" t="s">
        <v>1293</v>
      </c>
      <c r="G111" s="193"/>
      <c r="H111" s="193" t="s">
        <v>1327</v>
      </c>
      <c r="I111" s="193" t="s">
        <v>1289</v>
      </c>
      <c r="J111" s="193">
        <v>50</v>
      </c>
      <c r="K111" s="205"/>
    </row>
    <row r="112" spans="2:11" customFormat="1" ht="15" customHeight="1" x14ac:dyDescent="0.2">
      <c r="B112" s="216"/>
      <c r="C112" s="193" t="s">
        <v>1312</v>
      </c>
      <c r="D112" s="193"/>
      <c r="E112" s="193"/>
      <c r="F112" s="214" t="s">
        <v>1293</v>
      </c>
      <c r="G112" s="193"/>
      <c r="H112" s="193" t="s">
        <v>1327</v>
      </c>
      <c r="I112" s="193" t="s">
        <v>1289</v>
      </c>
      <c r="J112" s="193">
        <v>50</v>
      </c>
      <c r="K112" s="205"/>
    </row>
    <row r="113" spans="2:11" customFormat="1" ht="15" customHeight="1" x14ac:dyDescent="0.2">
      <c r="B113" s="216"/>
      <c r="C113" s="193" t="s">
        <v>56</v>
      </c>
      <c r="D113" s="193"/>
      <c r="E113" s="193"/>
      <c r="F113" s="214" t="s">
        <v>1287</v>
      </c>
      <c r="G113" s="193"/>
      <c r="H113" s="193" t="s">
        <v>1328</v>
      </c>
      <c r="I113" s="193" t="s">
        <v>1289</v>
      </c>
      <c r="J113" s="193">
        <v>20</v>
      </c>
      <c r="K113" s="205"/>
    </row>
    <row r="114" spans="2:11" customFormat="1" ht="15" customHeight="1" x14ac:dyDescent="0.2">
      <c r="B114" s="216"/>
      <c r="C114" s="193" t="s">
        <v>1329</v>
      </c>
      <c r="D114" s="193"/>
      <c r="E114" s="193"/>
      <c r="F114" s="214" t="s">
        <v>1287</v>
      </c>
      <c r="G114" s="193"/>
      <c r="H114" s="193" t="s">
        <v>1330</v>
      </c>
      <c r="I114" s="193" t="s">
        <v>1289</v>
      </c>
      <c r="J114" s="193">
        <v>120</v>
      </c>
      <c r="K114" s="205"/>
    </row>
    <row r="115" spans="2:11" customFormat="1" ht="15" customHeight="1" x14ac:dyDescent="0.2">
      <c r="B115" s="216"/>
      <c r="C115" s="193" t="s">
        <v>41</v>
      </c>
      <c r="D115" s="193"/>
      <c r="E115" s="193"/>
      <c r="F115" s="214" t="s">
        <v>1287</v>
      </c>
      <c r="G115" s="193"/>
      <c r="H115" s="193" t="s">
        <v>1331</v>
      </c>
      <c r="I115" s="193" t="s">
        <v>1322</v>
      </c>
      <c r="J115" s="193"/>
      <c r="K115" s="205"/>
    </row>
    <row r="116" spans="2:11" customFormat="1" ht="15" customHeight="1" x14ac:dyDescent="0.2">
      <c r="B116" s="216"/>
      <c r="C116" s="193" t="s">
        <v>51</v>
      </c>
      <c r="D116" s="193"/>
      <c r="E116" s="193"/>
      <c r="F116" s="214" t="s">
        <v>1287</v>
      </c>
      <c r="G116" s="193"/>
      <c r="H116" s="193" t="s">
        <v>1332</v>
      </c>
      <c r="I116" s="193" t="s">
        <v>1322</v>
      </c>
      <c r="J116" s="193"/>
      <c r="K116" s="205"/>
    </row>
    <row r="117" spans="2:11" customFormat="1" ht="15" customHeight="1" x14ac:dyDescent="0.2">
      <c r="B117" s="216"/>
      <c r="C117" s="193" t="s">
        <v>60</v>
      </c>
      <c r="D117" s="193"/>
      <c r="E117" s="193"/>
      <c r="F117" s="214" t="s">
        <v>1287</v>
      </c>
      <c r="G117" s="193"/>
      <c r="H117" s="193" t="s">
        <v>1333</v>
      </c>
      <c r="I117" s="193" t="s">
        <v>1334</v>
      </c>
      <c r="J117" s="193"/>
      <c r="K117" s="205"/>
    </row>
    <row r="118" spans="2:11" customFormat="1" ht="15" customHeight="1" x14ac:dyDescent="0.2"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2:11" customFormat="1" ht="18.75" customHeight="1" x14ac:dyDescent="0.2"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2:11" customFormat="1" ht="18.75" customHeight="1" x14ac:dyDescent="0.2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pans="2:11" customFormat="1" ht="7.5" customHeight="1" x14ac:dyDescent="0.2"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2:11" customFormat="1" ht="45" customHeight="1" x14ac:dyDescent="0.2">
      <c r="B122" s="230"/>
      <c r="C122" s="313" t="s">
        <v>1335</v>
      </c>
      <c r="D122" s="313"/>
      <c r="E122" s="313"/>
      <c r="F122" s="313"/>
      <c r="G122" s="313"/>
      <c r="H122" s="313"/>
      <c r="I122" s="313"/>
      <c r="J122" s="313"/>
      <c r="K122" s="231"/>
    </row>
    <row r="123" spans="2:11" customFormat="1" ht="17.25" customHeight="1" x14ac:dyDescent="0.2">
      <c r="B123" s="232"/>
      <c r="C123" s="206" t="s">
        <v>1281</v>
      </c>
      <c r="D123" s="206"/>
      <c r="E123" s="206"/>
      <c r="F123" s="206" t="s">
        <v>1282</v>
      </c>
      <c r="G123" s="207"/>
      <c r="H123" s="206" t="s">
        <v>57</v>
      </c>
      <c r="I123" s="206" t="s">
        <v>60</v>
      </c>
      <c r="J123" s="206" t="s">
        <v>1283</v>
      </c>
      <c r="K123" s="233"/>
    </row>
    <row r="124" spans="2:11" customFormat="1" ht="17.25" customHeight="1" x14ac:dyDescent="0.2">
      <c r="B124" s="232"/>
      <c r="C124" s="208" t="s">
        <v>1284</v>
      </c>
      <c r="D124" s="208"/>
      <c r="E124" s="208"/>
      <c r="F124" s="209" t="s">
        <v>1285</v>
      </c>
      <c r="G124" s="210"/>
      <c r="H124" s="208"/>
      <c r="I124" s="208"/>
      <c r="J124" s="208" t="s">
        <v>1286</v>
      </c>
      <c r="K124" s="233"/>
    </row>
    <row r="125" spans="2:11" customFormat="1" ht="5.25" customHeight="1" x14ac:dyDescent="0.2">
      <c r="B125" s="234"/>
      <c r="C125" s="211"/>
      <c r="D125" s="211"/>
      <c r="E125" s="211"/>
      <c r="F125" s="211"/>
      <c r="G125" s="235"/>
      <c r="H125" s="211"/>
      <c r="I125" s="211"/>
      <c r="J125" s="211"/>
      <c r="K125" s="236"/>
    </row>
    <row r="126" spans="2:11" customFormat="1" ht="15" customHeight="1" x14ac:dyDescent="0.2">
      <c r="B126" s="234"/>
      <c r="C126" s="193" t="s">
        <v>1290</v>
      </c>
      <c r="D126" s="213"/>
      <c r="E126" s="213"/>
      <c r="F126" s="214" t="s">
        <v>1287</v>
      </c>
      <c r="G126" s="193"/>
      <c r="H126" s="193" t="s">
        <v>1327</v>
      </c>
      <c r="I126" s="193" t="s">
        <v>1289</v>
      </c>
      <c r="J126" s="193">
        <v>120</v>
      </c>
      <c r="K126" s="237"/>
    </row>
    <row r="127" spans="2:11" customFormat="1" ht="15" customHeight="1" x14ac:dyDescent="0.2">
      <c r="B127" s="234"/>
      <c r="C127" s="193" t="s">
        <v>1336</v>
      </c>
      <c r="D127" s="193"/>
      <c r="E127" s="193"/>
      <c r="F127" s="214" t="s">
        <v>1287</v>
      </c>
      <c r="G127" s="193"/>
      <c r="H127" s="193" t="s">
        <v>1337</v>
      </c>
      <c r="I127" s="193" t="s">
        <v>1289</v>
      </c>
      <c r="J127" s="193" t="s">
        <v>1338</v>
      </c>
      <c r="K127" s="237"/>
    </row>
    <row r="128" spans="2:11" customFormat="1" ht="15" customHeight="1" x14ac:dyDescent="0.2">
      <c r="B128" s="234"/>
      <c r="C128" s="193" t="s">
        <v>87</v>
      </c>
      <c r="D128" s="193"/>
      <c r="E128" s="193"/>
      <c r="F128" s="214" t="s">
        <v>1287</v>
      </c>
      <c r="G128" s="193"/>
      <c r="H128" s="193" t="s">
        <v>1339</v>
      </c>
      <c r="I128" s="193" t="s">
        <v>1289</v>
      </c>
      <c r="J128" s="193" t="s">
        <v>1338</v>
      </c>
      <c r="K128" s="237"/>
    </row>
    <row r="129" spans="2:11" customFormat="1" ht="15" customHeight="1" x14ac:dyDescent="0.2">
      <c r="B129" s="234"/>
      <c r="C129" s="193" t="s">
        <v>1298</v>
      </c>
      <c r="D129" s="193"/>
      <c r="E129" s="193"/>
      <c r="F129" s="214" t="s">
        <v>1293</v>
      </c>
      <c r="G129" s="193"/>
      <c r="H129" s="193" t="s">
        <v>1299</v>
      </c>
      <c r="I129" s="193" t="s">
        <v>1289</v>
      </c>
      <c r="J129" s="193">
        <v>15</v>
      </c>
      <c r="K129" s="237"/>
    </row>
    <row r="130" spans="2:11" customFormat="1" ht="15" customHeight="1" x14ac:dyDescent="0.2">
      <c r="B130" s="234"/>
      <c r="C130" s="193" t="s">
        <v>1300</v>
      </c>
      <c r="D130" s="193"/>
      <c r="E130" s="193"/>
      <c r="F130" s="214" t="s">
        <v>1293</v>
      </c>
      <c r="G130" s="193"/>
      <c r="H130" s="193" t="s">
        <v>1301</v>
      </c>
      <c r="I130" s="193" t="s">
        <v>1289</v>
      </c>
      <c r="J130" s="193">
        <v>15</v>
      </c>
      <c r="K130" s="237"/>
    </row>
    <row r="131" spans="2:11" customFormat="1" ht="15" customHeight="1" x14ac:dyDescent="0.2">
      <c r="B131" s="234"/>
      <c r="C131" s="193" t="s">
        <v>1302</v>
      </c>
      <c r="D131" s="193"/>
      <c r="E131" s="193"/>
      <c r="F131" s="214" t="s">
        <v>1293</v>
      </c>
      <c r="G131" s="193"/>
      <c r="H131" s="193" t="s">
        <v>1303</v>
      </c>
      <c r="I131" s="193" t="s">
        <v>1289</v>
      </c>
      <c r="J131" s="193">
        <v>20</v>
      </c>
      <c r="K131" s="237"/>
    </row>
    <row r="132" spans="2:11" customFormat="1" ht="15" customHeight="1" x14ac:dyDescent="0.2">
      <c r="B132" s="234"/>
      <c r="C132" s="193" t="s">
        <v>1304</v>
      </c>
      <c r="D132" s="193"/>
      <c r="E132" s="193"/>
      <c r="F132" s="214" t="s">
        <v>1293</v>
      </c>
      <c r="G132" s="193"/>
      <c r="H132" s="193" t="s">
        <v>1305</v>
      </c>
      <c r="I132" s="193" t="s">
        <v>1289</v>
      </c>
      <c r="J132" s="193">
        <v>20</v>
      </c>
      <c r="K132" s="237"/>
    </row>
    <row r="133" spans="2:11" customFormat="1" ht="15" customHeight="1" x14ac:dyDescent="0.2">
      <c r="B133" s="234"/>
      <c r="C133" s="193" t="s">
        <v>1292</v>
      </c>
      <c r="D133" s="193"/>
      <c r="E133" s="193"/>
      <c r="F133" s="214" t="s">
        <v>1293</v>
      </c>
      <c r="G133" s="193"/>
      <c r="H133" s="193" t="s">
        <v>1327</v>
      </c>
      <c r="I133" s="193" t="s">
        <v>1289</v>
      </c>
      <c r="J133" s="193">
        <v>50</v>
      </c>
      <c r="K133" s="237"/>
    </row>
    <row r="134" spans="2:11" customFormat="1" ht="15" customHeight="1" x14ac:dyDescent="0.2">
      <c r="B134" s="234"/>
      <c r="C134" s="193" t="s">
        <v>1306</v>
      </c>
      <c r="D134" s="193"/>
      <c r="E134" s="193"/>
      <c r="F134" s="214" t="s">
        <v>1293</v>
      </c>
      <c r="G134" s="193"/>
      <c r="H134" s="193" t="s">
        <v>1327</v>
      </c>
      <c r="I134" s="193" t="s">
        <v>1289</v>
      </c>
      <c r="J134" s="193">
        <v>50</v>
      </c>
      <c r="K134" s="237"/>
    </row>
    <row r="135" spans="2:11" customFormat="1" ht="15" customHeight="1" x14ac:dyDescent="0.2">
      <c r="B135" s="234"/>
      <c r="C135" s="193" t="s">
        <v>1312</v>
      </c>
      <c r="D135" s="193"/>
      <c r="E135" s="193"/>
      <c r="F135" s="214" t="s">
        <v>1293</v>
      </c>
      <c r="G135" s="193"/>
      <c r="H135" s="193" t="s">
        <v>1327</v>
      </c>
      <c r="I135" s="193" t="s">
        <v>1289</v>
      </c>
      <c r="J135" s="193">
        <v>50</v>
      </c>
      <c r="K135" s="237"/>
    </row>
    <row r="136" spans="2:11" customFormat="1" ht="15" customHeight="1" x14ac:dyDescent="0.2">
      <c r="B136" s="234"/>
      <c r="C136" s="193" t="s">
        <v>1314</v>
      </c>
      <c r="D136" s="193"/>
      <c r="E136" s="193"/>
      <c r="F136" s="214" t="s">
        <v>1293</v>
      </c>
      <c r="G136" s="193"/>
      <c r="H136" s="193" t="s">
        <v>1327</v>
      </c>
      <c r="I136" s="193" t="s">
        <v>1289</v>
      </c>
      <c r="J136" s="193">
        <v>50</v>
      </c>
      <c r="K136" s="237"/>
    </row>
    <row r="137" spans="2:11" customFormat="1" ht="15" customHeight="1" x14ac:dyDescent="0.2">
      <c r="B137" s="234"/>
      <c r="C137" s="193" t="s">
        <v>1315</v>
      </c>
      <c r="D137" s="193"/>
      <c r="E137" s="193"/>
      <c r="F137" s="214" t="s">
        <v>1293</v>
      </c>
      <c r="G137" s="193"/>
      <c r="H137" s="193" t="s">
        <v>1340</v>
      </c>
      <c r="I137" s="193" t="s">
        <v>1289</v>
      </c>
      <c r="J137" s="193">
        <v>255</v>
      </c>
      <c r="K137" s="237"/>
    </row>
    <row r="138" spans="2:11" customFormat="1" ht="15" customHeight="1" x14ac:dyDescent="0.2">
      <c r="B138" s="234"/>
      <c r="C138" s="193" t="s">
        <v>1317</v>
      </c>
      <c r="D138" s="193"/>
      <c r="E138" s="193"/>
      <c r="F138" s="214" t="s">
        <v>1287</v>
      </c>
      <c r="G138" s="193"/>
      <c r="H138" s="193" t="s">
        <v>1341</v>
      </c>
      <c r="I138" s="193" t="s">
        <v>1319</v>
      </c>
      <c r="J138" s="193"/>
      <c r="K138" s="237"/>
    </row>
    <row r="139" spans="2:11" customFormat="1" ht="15" customHeight="1" x14ac:dyDescent="0.2">
      <c r="B139" s="234"/>
      <c r="C139" s="193" t="s">
        <v>1320</v>
      </c>
      <c r="D139" s="193"/>
      <c r="E139" s="193"/>
      <c r="F139" s="214" t="s">
        <v>1287</v>
      </c>
      <c r="G139" s="193"/>
      <c r="H139" s="193" t="s">
        <v>1342</v>
      </c>
      <c r="I139" s="193" t="s">
        <v>1322</v>
      </c>
      <c r="J139" s="193"/>
      <c r="K139" s="237"/>
    </row>
    <row r="140" spans="2:11" customFormat="1" ht="15" customHeight="1" x14ac:dyDescent="0.2">
      <c r="B140" s="234"/>
      <c r="C140" s="193" t="s">
        <v>1323</v>
      </c>
      <c r="D140" s="193"/>
      <c r="E140" s="193"/>
      <c r="F140" s="214" t="s">
        <v>1287</v>
      </c>
      <c r="G140" s="193"/>
      <c r="H140" s="193" t="s">
        <v>1323</v>
      </c>
      <c r="I140" s="193" t="s">
        <v>1322</v>
      </c>
      <c r="J140" s="193"/>
      <c r="K140" s="237"/>
    </row>
    <row r="141" spans="2:11" customFormat="1" ht="15" customHeight="1" x14ac:dyDescent="0.2">
      <c r="B141" s="234"/>
      <c r="C141" s="193" t="s">
        <v>41</v>
      </c>
      <c r="D141" s="193"/>
      <c r="E141" s="193"/>
      <c r="F141" s="214" t="s">
        <v>1287</v>
      </c>
      <c r="G141" s="193"/>
      <c r="H141" s="193" t="s">
        <v>1343</v>
      </c>
      <c r="I141" s="193" t="s">
        <v>1322</v>
      </c>
      <c r="J141" s="193"/>
      <c r="K141" s="237"/>
    </row>
    <row r="142" spans="2:11" customFormat="1" ht="15" customHeight="1" x14ac:dyDescent="0.2">
      <c r="B142" s="234"/>
      <c r="C142" s="193" t="s">
        <v>1344</v>
      </c>
      <c r="D142" s="193"/>
      <c r="E142" s="193"/>
      <c r="F142" s="214" t="s">
        <v>1287</v>
      </c>
      <c r="G142" s="193"/>
      <c r="H142" s="193" t="s">
        <v>1345</v>
      </c>
      <c r="I142" s="193" t="s">
        <v>1322</v>
      </c>
      <c r="J142" s="193"/>
      <c r="K142" s="237"/>
    </row>
    <row r="143" spans="2:11" customFormat="1" ht="15" customHeight="1" x14ac:dyDescent="0.2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customFormat="1" ht="18.75" customHeight="1" x14ac:dyDescent="0.2"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2:11" customFormat="1" ht="18.75" customHeight="1" x14ac:dyDescent="0.2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pans="2:11" customFormat="1" ht="7.5" customHeight="1" x14ac:dyDescent="0.2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pans="2:11" customFormat="1" ht="45" customHeight="1" x14ac:dyDescent="0.2">
      <c r="B147" s="204"/>
      <c r="C147" s="315" t="s">
        <v>1346</v>
      </c>
      <c r="D147" s="315"/>
      <c r="E147" s="315"/>
      <c r="F147" s="315"/>
      <c r="G147" s="315"/>
      <c r="H147" s="315"/>
      <c r="I147" s="315"/>
      <c r="J147" s="315"/>
      <c r="K147" s="205"/>
    </row>
    <row r="148" spans="2:11" customFormat="1" ht="17.25" customHeight="1" x14ac:dyDescent="0.2">
      <c r="B148" s="204"/>
      <c r="C148" s="206" t="s">
        <v>1281</v>
      </c>
      <c r="D148" s="206"/>
      <c r="E148" s="206"/>
      <c r="F148" s="206" t="s">
        <v>1282</v>
      </c>
      <c r="G148" s="207"/>
      <c r="H148" s="206" t="s">
        <v>57</v>
      </c>
      <c r="I148" s="206" t="s">
        <v>60</v>
      </c>
      <c r="J148" s="206" t="s">
        <v>1283</v>
      </c>
      <c r="K148" s="205"/>
    </row>
    <row r="149" spans="2:11" customFormat="1" ht="17.25" customHeight="1" x14ac:dyDescent="0.2">
      <c r="B149" s="204"/>
      <c r="C149" s="208" t="s">
        <v>1284</v>
      </c>
      <c r="D149" s="208"/>
      <c r="E149" s="208"/>
      <c r="F149" s="209" t="s">
        <v>1285</v>
      </c>
      <c r="G149" s="210"/>
      <c r="H149" s="208"/>
      <c r="I149" s="208"/>
      <c r="J149" s="208" t="s">
        <v>1286</v>
      </c>
      <c r="K149" s="205"/>
    </row>
    <row r="150" spans="2:11" customFormat="1" ht="5.25" customHeight="1" x14ac:dyDescent="0.2">
      <c r="B150" s="216"/>
      <c r="C150" s="211"/>
      <c r="D150" s="211"/>
      <c r="E150" s="211"/>
      <c r="F150" s="211"/>
      <c r="G150" s="212"/>
      <c r="H150" s="211"/>
      <c r="I150" s="211"/>
      <c r="J150" s="211"/>
      <c r="K150" s="237"/>
    </row>
    <row r="151" spans="2:11" customFormat="1" ht="15" customHeight="1" x14ac:dyDescent="0.2">
      <c r="B151" s="216"/>
      <c r="C151" s="241" t="s">
        <v>1290</v>
      </c>
      <c r="D151" s="193"/>
      <c r="E151" s="193"/>
      <c r="F151" s="242" t="s">
        <v>1287</v>
      </c>
      <c r="G151" s="193"/>
      <c r="H151" s="241" t="s">
        <v>1327</v>
      </c>
      <c r="I151" s="241" t="s">
        <v>1289</v>
      </c>
      <c r="J151" s="241">
        <v>120</v>
      </c>
      <c r="K151" s="237"/>
    </row>
    <row r="152" spans="2:11" customFormat="1" ht="15" customHeight="1" x14ac:dyDescent="0.2">
      <c r="B152" s="216"/>
      <c r="C152" s="241" t="s">
        <v>1336</v>
      </c>
      <c r="D152" s="193"/>
      <c r="E152" s="193"/>
      <c r="F152" s="242" t="s">
        <v>1287</v>
      </c>
      <c r="G152" s="193"/>
      <c r="H152" s="241" t="s">
        <v>1347</v>
      </c>
      <c r="I152" s="241" t="s">
        <v>1289</v>
      </c>
      <c r="J152" s="241" t="s">
        <v>1338</v>
      </c>
      <c r="K152" s="237"/>
    </row>
    <row r="153" spans="2:11" customFormat="1" ht="15" customHeight="1" x14ac:dyDescent="0.2">
      <c r="B153" s="216"/>
      <c r="C153" s="241" t="s">
        <v>87</v>
      </c>
      <c r="D153" s="193"/>
      <c r="E153" s="193"/>
      <c r="F153" s="242" t="s">
        <v>1287</v>
      </c>
      <c r="G153" s="193"/>
      <c r="H153" s="241" t="s">
        <v>1348</v>
      </c>
      <c r="I153" s="241" t="s">
        <v>1289</v>
      </c>
      <c r="J153" s="241" t="s">
        <v>1338</v>
      </c>
      <c r="K153" s="237"/>
    </row>
    <row r="154" spans="2:11" customFormat="1" ht="15" customHeight="1" x14ac:dyDescent="0.2">
      <c r="B154" s="216"/>
      <c r="C154" s="241" t="s">
        <v>1292</v>
      </c>
      <c r="D154" s="193"/>
      <c r="E154" s="193"/>
      <c r="F154" s="242" t="s">
        <v>1293</v>
      </c>
      <c r="G154" s="193"/>
      <c r="H154" s="241" t="s">
        <v>1327</v>
      </c>
      <c r="I154" s="241" t="s">
        <v>1289</v>
      </c>
      <c r="J154" s="241">
        <v>50</v>
      </c>
      <c r="K154" s="237"/>
    </row>
    <row r="155" spans="2:11" customFormat="1" ht="15" customHeight="1" x14ac:dyDescent="0.2">
      <c r="B155" s="216"/>
      <c r="C155" s="241" t="s">
        <v>1295</v>
      </c>
      <c r="D155" s="193"/>
      <c r="E155" s="193"/>
      <c r="F155" s="242" t="s">
        <v>1287</v>
      </c>
      <c r="G155" s="193"/>
      <c r="H155" s="241" t="s">
        <v>1327</v>
      </c>
      <c r="I155" s="241" t="s">
        <v>1297</v>
      </c>
      <c r="J155" s="241"/>
      <c r="K155" s="237"/>
    </row>
    <row r="156" spans="2:11" customFormat="1" ht="15" customHeight="1" x14ac:dyDescent="0.2">
      <c r="B156" s="216"/>
      <c r="C156" s="241" t="s">
        <v>1306</v>
      </c>
      <c r="D156" s="193"/>
      <c r="E156" s="193"/>
      <c r="F156" s="242" t="s">
        <v>1293</v>
      </c>
      <c r="G156" s="193"/>
      <c r="H156" s="241" t="s">
        <v>1327</v>
      </c>
      <c r="I156" s="241" t="s">
        <v>1289</v>
      </c>
      <c r="J156" s="241">
        <v>50</v>
      </c>
      <c r="K156" s="237"/>
    </row>
    <row r="157" spans="2:11" customFormat="1" ht="15" customHeight="1" x14ac:dyDescent="0.2">
      <c r="B157" s="216"/>
      <c r="C157" s="241" t="s">
        <v>1314</v>
      </c>
      <c r="D157" s="193"/>
      <c r="E157" s="193"/>
      <c r="F157" s="242" t="s">
        <v>1293</v>
      </c>
      <c r="G157" s="193"/>
      <c r="H157" s="241" t="s">
        <v>1327</v>
      </c>
      <c r="I157" s="241" t="s">
        <v>1289</v>
      </c>
      <c r="J157" s="241">
        <v>50</v>
      </c>
      <c r="K157" s="237"/>
    </row>
    <row r="158" spans="2:11" customFormat="1" ht="15" customHeight="1" x14ac:dyDescent="0.2">
      <c r="B158" s="216"/>
      <c r="C158" s="241" t="s">
        <v>1312</v>
      </c>
      <c r="D158" s="193"/>
      <c r="E158" s="193"/>
      <c r="F158" s="242" t="s">
        <v>1293</v>
      </c>
      <c r="G158" s="193"/>
      <c r="H158" s="241" t="s">
        <v>1327</v>
      </c>
      <c r="I158" s="241" t="s">
        <v>1289</v>
      </c>
      <c r="J158" s="241">
        <v>50</v>
      </c>
      <c r="K158" s="237"/>
    </row>
    <row r="159" spans="2:11" customFormat="1" ht="15" customHeight="1" x14ac:dyDescent="0.2">
      <c r="B159" s="216"/>
      <c r="C159" s="241" t="s">
        <v>112</v>
      </c>
      <c r="D159" s="193"/>
      <c r="E159" s="193"/>
      <c r="F159" s="242" t="s">
        <v>1287</v>
      </c>
      <c r="G159" s="193"/>
      <c r="H159" s="241" t="s">
        <v>1349</v>
      </c>
      <c r="I159" s="241" t="s">
        <v>1289</v>
      </c>
      <c r="J159" s="241" t="s">
        <v>1350</v>
      </c>
      <c r="K159" s="237"/>
    </row>
    <row r="160" spans="2:11" customFormat="1" ht="15" customHeight="1" x14ac:dyDescent="0.2">
      <c r="B160" s="216"/>
      <c r="C160" s="241" t="s">
        <v>1351</v>
      </c>
      <c r="D160" s="193"/>
      <c r="E160" s="193"/>
      <c r="F160" s="242" t="s">
        <v>1287</v>
      </c>
      <c r="G160" s="193"/>
      <c r="H160" s="241" t="s">
        <v>1352</v>
      </c>
      <c r="I160" s="241" t="s">
        <v>1322</v>
      </c>
      <c r="J160" s="241"/>
      <c r="K160" s="237"/>
    </row>
    <row r="161" spans="2:11" customFormat="1" ht="15" customHeight="1" x14ac:dyDescent="0.2"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2:11" customFormat="1" ht="18.75" customHeight="1" x14ac:dyDescent="0.2"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2:11" customFormat="1" ht="18.75" customHeight="1" x14ac:dyDescent="0.2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</row>
    <row r="164" spans="2:11" customFormat="1" ht="7.5" customHeight="1" x14ac:dyDescent="0.2">
      <c r="B164" s="182"/>
      <c r="C164" s="183"/>
      <c r="D164" s="183"/>
      <c r="E164" s="183"/>
      <c r="F164" s="183"/>
      <c r="G164" s="183"/>
      <c r="H164" s="183"/>
      <c r="I164" s="183"/>
      <c r="J164" s="183"/>
      <c r="K164" s="184"/>
    </row>
    <row r="165" spans="2:11" customFormat="1" ht="45" customHeight="1" x14ac:dyDescent="0.2">
      <c r="B165" s="185"/>
      <c r="C165" s="313" t="s">
        <v>1353</v>
      </c>
      <c r="D165" s="313"/>
      <c r="E165" s="313"/>
      <c r="F165" s="313"/>
      <c r="G165" s="313"/>
      <c r="H165" s="313"/>
      <c r="I165" s="313"/>
      <c r="J165" s="313"/>
      <c r="K165" s="186"/>
    </row>
    <row r="166" spans="2:11" customFormat="1" ht="17.25" customHeight="1" x14ac:dyDescent="0.2">
      <c r="B166" s="185"/>
      <c r="C166" s="206" t="s">
        <v>1281</v>
      </c>
      <c r="D166" s="206"/>
      <c r="E166" s="206"/>
      <c r="F166" s="206" t="s">
        <v>1282</v>
      </c>
      <c r="G166" s="246"/>
      <c r="H166" s="247" t="s">
        <v>57</v>
      </c>
      <c r="I166" s="247" t="s">
        <v>60</v>
      </c>
      <c r="J166" s="206" t="s">
        <v>1283</v>
      </c>
      <c r="K166" s="186"/>
    </row>
    <row r="167" spans="2:11" customFormat="1" ht="17.25" customHeight="1" x14ac:dyDescent="0.2">
      <c r="B167" s="187"/>
      <c r="C167" s="208" t="s">
        <v>1284</v>
      </c>
      <c r="D167" s="208"/>
      <c r="E167" s="208"/>
      <c r="F167" s="209" t="s">
        <v>1285</v>
      </c>
      <c r="G167" s="248"/>
      <c r="H167" s="249"/>
      <c r="I167" s="249"/>
      <c r="J167" s="208" t="s">
        <v>1286</v>
      </c>
      <c r="K167" s="188"/>
    </row>
    <row r="168" spans="2:11" customFormat="1" ht="5.25" customHeight="1" x14ac:dyDescent="0.2">
      <c r="B168" s="216"/>
      <c r="C168" s="211"/>
      <c r="D168" s="211"/>
      <c r="E168" s="211"/>
      <c r="F168" s="211"/>
      <c r="G168" s="212"/>
      <c r="H168" s="211"/>
      <c r="I168" s="211"/>
      <c r="J168" s="211"/>
      <c r="K168" s="237"/>
    </row>
    <row r="169" spans="2:11" customFormat="1" ht="15" customHeight="1" x14ac:dyDescent="0.2">
      <c r="B169" s="216"/>
      <c r="C169" s="193" t="s">
        <v>1290</v>
      </c>
      <c r="D169" s="193"/>
      <c r="E169" s="193"/>
      <c r="F169" s="214" t="s">
        <v>1287</v>
      </c>
      <c r="G169" s="193"/>
      <c r="H169" s="193" t="s">
        <v>1327</v>
      </c>
      <c r="I169" s="193" t="s">
        <v>1289</v>
      </c>
      <c r="J169" s="193">
        <v>120</v>
      </c>
      <c r="K169" s="237"/>
    </row>
    <row r="170" spans="2:11" customFormat="1" ht="15" customHeight="1" x14ac:dyDescent="0.2">
      <c r="B170" s="216"/>
      <c r="C170" s="193" t="s">
        <v>1336</v>
      </c>
      <c r="D170" s="193"/>
      <c r="E170" s="193"/>
      <c r="F170" s="214" t="s">
        <v>1287</v>
      </c>
      <c r="G170" s="193"/>
      <c r="H170" s="193" t="s">
        <v>1337</v>
      </c>
      <c r="I170" s="193" t="s">
        <v>1289</v>
      </c>
      <c r="J170" s="193" t="s">
        <v>1338</v>
      </c>
      <c r="K170" s="237"/>
    </row>
    <row r="171" spans="2:11" customFormat="1" ht="15" customHeight="1" x14ac:dyDescent="0.2">
      <c r="B171" s="216"/>
      <c r="C171" s="193" t="s">
        <v>87</v>
      </c>
      <c r="D171" s="193"/>
      <c r="E171" s="193"/>
      <c r="F171" s="214" t="s">
        <v>1287</v>
      </c>
      <c r="G171" s="193"/>
      <c r="H171" s="193" t="s">
        <v>1354</v>
      </c>
      <c r="I171" s="193" t="s">
        <v>1289</v>
      </c>
      <c r="J171" s="193" t="s">
        <v>1338</v>
      </c>
      <c r="K171" s="237"/>
    </row>
    <row r="172" spans="2:11" customFormat="1" ht="15" customHeight="1" x14ac:dyDescent="0.2">
      <c r="B172" s="216"/>
      <c r="C172" s="193" t="s">
        <v>1292</v>
      </c>
      <c r="D172" s="193"/>
      <c r="E172" s="193"/>
      <c r="F172" s="214" t="s">
        <v>1293</v>
      </c>
      <c r="G172" s="193"/>
      <c r="H172" s="193" t="s">
        <v>1354</v>
      </c>
      <c r="I172" s="193" t="s">
        <v>1289</v>
      </c>
      <c r="J172" s="193">
        <v>50</v>
      </c>
      <c r="K172" s="237"/>
    </row>
    <row r="173" spans="2:11" customFormat="1" ht="15" customHeight="1" x14ac:dyDescent="0.2">
      <c r="B173" s="216"/>
      <c r="C173" s="193" t="s">
        <v>1295</v>
      </c>
      <c r="D173" s="193"/>
      <c r="E173" s="193"/>
      <c r="F173" s="214" t="s">
        <v>1287</v>
      </c>
      <c r="G173" s="193"/>
      <c r="H173" s="193" t="s">
        <v>1354</v>
      </c>
      <c r="I173" s="193" t="s">
        <v>1297</v>
      </c>
      <c r="J173" s="193"/>
      <c r="K173" s="237"/>
    </row>
    <row r="174" spans="2:11" customFormat="1" ht="15" customHeight="1" x14ac:dyDescent="0.2">
      <c r="B174" s="216"/>
      <c r="C174" s="193" t="s">
        <v>1306</v>
      </c>
      <c r="D174" s="193"/>
      <c r="E174" s="193"/>
      <c r="F174" s="214" t="s">
        <v>1293</v>
      </c>
      <c r="G174" s="193"/>
      <c r="H174" s="193" t="s">
        <v>1354</v>
      </c>
      <c r="I174" s="193" t="s">
        <v>1289</v>
      </c>
      <c r="J174" s="193">
        <v>50</v>
      </c>
      <c r="K174" s="237"/>
    </row>
    <row r="175" spans="2:11" customFormat="1" ht="15" customHeight="1" x14ac:dyDescent="0.2">
      <c r="B175" s="216"/>
      <c r="C175" s="193" t="s">
        <v>1314</v>
      </c>
      <c r="D175" s="193"/>
      <c r="E175" s="193"/>
      <c r="F175" s="214" t="s">
        <v>1293</v>
      </c>
      <c r="G175" s="193"/>
      <c r="H175" s="193" t="s">
        <v>1354</v>
      </c>
      <c r="I175" s="193" t="s">
        <v>1289</v>
      </c>
      <c r="J175" s="193">
        <v>50</v>
      </c>
      <c r="K175" s="237"/>
    </row>
    <row r="176" spans="2:11" customFormat="1" ht="15" customHeight="1" x14ac:dyDescent="0.2">
      <c r="B176" s="216"/>
      <c r="C176" s="193" t="s">
        <v>1312</v>
      </c>
      <c r="D176" s="193"/>
      <c r="E176" s="193"/>
      <c r="F176" s="214" t="s">
        <v>1293</v>
      </c>
      <c r="G176" s="193"/>
      <c r="H176" s="193" t="s">
        <v>1354</v>
      </c>
      <c r="I176" s="193" t="s">
        <v>1289</v>
      </c>
      <c r="J176" s="193">
        <v>50</v>
      </c>
      <c r="K176" s="237"/>
    </row>
    <row r="177" spans="2:11" customFormat="1" ht="15" customHeight="1" x14ac:dyDescent="0.2">
      <c r="B177" s="216"/>
      <c r="C177" s="193" t="s">
        <v>136</v>
      </c>
      <c r="D177" s="193"/>
      <c r="E177" s="193"/>
      <c r="F177" s="214" t="s">
        <v>1287</v>
      </c>
      <c r="G177" s="193"/>
      <c r="H177" s="193" t="s">
        <v>1355</v>
      </c>
      <c r="I177" s="193" t="s">
        <v>1356</v>
      </c>
      <c r="J177" s="193"/>
      <c r="K177" s="237"/>
    </row>
    <row r="178" spans="2:11" customFormat="1" ht="15" customHeight="1" x14ac:dyDescent="0.2">
      <c r="B178" s="216"/>
      <c r="C178" s="193" t="s">
        <v>60</v>
      </c>
      <c r="D178" s="193"/>
      <c r="E178" s="193"/>
      <c r="F178" s="214" t="s">
        <v>1287</v>
      </c>
      <c r="G178" s="193"/>
      <c r="H178" s="193" t="s">
        <v>1357</v>
      </c>
      <c r="I178" s="193" t="s">
        <v>1358</v>
      </c>
      <c r="J178" s="193">
        <v>1</v>
      </c>
      <c r="K178" s="237"/>
    </row>
    <row r="179" spans="2:11" customFormat="1" ht="15" customHeight="1" x14ac:dyDescent="0.2">
      <c r="B179" s="216"/>
      <c r="C179" s="193" t="s">
        <v>56</v>
      </c>
      <c r="D179" s="193"/>
      <c r="E179" s="193"/>
      <c r="F179" s="214" t="s">
        <v>1287</v>
      </c>
      <c r="G179" s="193"/>
      <c r="H179" s="193" t="s">
        <v>1359</v>
      </c>
      <c r="I179" s="193" t="s">
        <v>1289</v>
      </c>
      <c r="J179" s="193">
        <v>20</v>
      </c>
      <c r="K179" s="237"/>
    </row>
    <row r="180" spans="2:11" customFormat="1" ht="15" customHeight="1" x14ac:dyDescent="0.2">
      <c r="B180" s="216"/>
      <c r="C180" s="193" t="s">
        <v>57</v>
      </c>
      <c r="D180" s="193"/>
      <c r="E180" s="193"/>
      <c r="F180" s="214" t="s">
        <v>1287</v>
      </c>
      <c r="G180" s="193"/>
      <c r="H180" s="193" t="s">
        <v>1360</v>
      </c>
      <c r="I180" s="193" t="s">
        <v>1289</v>
      </c>
      <c r="J180" s="193">
        <v>255</v>
      </c>
      <c r="K180" s="237"/>
    </row>
    <row r="181" spans="2:11" customFormat="1" ht="15" customHeight="1" x14ac:dyDescent="0.2">
      <c r="B181" s="216"/>
      <c r="C181" s="193" t="s">
        <v>137</v>
      </c>
      <c r="D181" s="193"/>
      <c r="E181" s="193"/>
      <c r="F181" s="214" t="s">
        <v>1287</v>
      </c>
      <c r="G181" s="193"/>
      <c r="H181" s="193" t="s">
        <v>1251</v>
      </c>
      <c r="I181" s="193" t="s">
        <v>1289</v>
      </c>
      <c r="J181" s="193">
        <v>10</v>
      </c>
      <c r="K181" s="237"/>
    </row>
    <row r="182" spans="2:11" customFormat="1" ht="15" customHeight="1" x14ac:dyDescent="0.2">
      <c r="B182" s="216"/>
      <c r="C182" s="193" t="s">
        <v>138</v>
      </c>
      <c r="D182" s="193"/>
      <c r="E182" s="193"/>
      <c r="F182" s="214" t="s">
        <v>1287</v>
      </c>
      <c r="G182" s="193"/>
      <c r="H182" s="193" t="s">
        <v>1361</v>
      </c>
      <c r="I182" s="193" t="s">
        <v>1322</v>
      </c>
      <c r="J182" s="193"/>
      <c r="K182" s="237"/>
    </row>
    <row r="183" spans="2:11" customFormat="1" ht="15" customHeight="1" x14ac:dyDescent="0.2">
      <c r="B183" s="216"/>
      <c r="C183" s="193" t="s">
        <v>1362</v>
      </c>
      <c r="D183" s="193"/>
      <c r="E183" s="193"/>
      <c r="F183" s="214" t="s">
        <v>1287</v>
      </c>
      <c r="G183" s="193"/>
      <c r="H183" s="193" t="s">
        <v>1363</v>
      </c>
      <c r="I183" s="193" t="s">
        <v>1322</v>
      </c>
      <c r="J183" s="193"/>
      <c r="K183" s="237"/>
    </row>
    <row r="184" spans="2:11" customFormat="1" ht="15" customHeight="1" x14ac:dyDescent="0.2">
      <c r="B184" s="216"/>
      <c r="C184" s="193" t="s">
        <v>1351</v>
      </c>
      <c r="D184" s="193"/>
      <c r="E184" s="193"/>
      <c r="F184" s="214" t="s">
        <v>1287</v>
      </c>
      <c r="G184" s="193"/>
      <c r="H184" s="193" t="s">
        <v>1364</v>
      </c>
      <c r="I184" s="193" t="s">
        <v>1322</v>
      </c>
      <c r="J184" s="193"/>
      <c r="K184" s="237"/>
    </row>
    <row r="185" spans="2:11" customFormat="1" ht="15" customHeight="1" x14ac:dyDescent="0.2">
      <c r="B185" s="216"/>
      <c r="C185" s="193" t="s">
        <v>140</v>
      </c>
      <c r="D185" s="193"/>
      <c r="E185" s="193"/>
      <c r="F185" s="214" t="s">
        <v>1293</v>
      </c>
      <c r="G185" s="193"/>
      <c r="H185" s="193" t="s">
        <v>1365</v>
      </c>
      <c r="I185" s="193" t="s">
        <v>1289</v>
      </c>
      <c r="J185" s="193">
        <v>50</v>
      </c>
      <c r="K185" s="237"/>
    </row>
    <row r="186" spans="2:11" customFormat="1" ht="15" customHeight="1" x14ac:dyDescent="0.2">
      <c r="B186" s="216"/>
      <c r="C186" s="193" t="s">
        <v>1366</v>
      </c>
      <c r="D186" s="193"/>
      <c r="E186" s="193"/>
      <c r="F186" s="214" t="s">
        <v>1293</v>
      </c>
      <c r="G186" s="193"/>
      <c r="H186" s="193" t="s">
        <v>1367</v>
      </c>
      <c r="I186" s="193" t="s">
        <v>1368</v>
      </c>
      <c r="J186" s="193"/>
      <c r="K186" s="237"/>
    </row>
    <row r="187" spans="2:11" customFormat="1" ht="15" customHeight="1" x14ac:dyDescent="0.2">
      <c r="B187" s="216"/>
      <c r="C187" s="193" t="s">
        <v>1369</v>
      </c>
      <c r="D187" s="193"/>
      <c r="E187" s="193"/>
      <c r="F187" s="214" t="s">
        <v>1293</v>
      </c>
      <c r="G187" s="193"/>
      <c r="H187" s="193" t="s">
        <v>1370</v>
      </c>
      <c r="I187" s="193" t="s">
        <v>1368</v>
      </c>
      <c r="J187" s="193"/>
      <c r="K187" s="237"/>
    </row>
    <row r="188" spans="2:11" customFormat="1" ht="15" customHeight="1" x14ac:dyDescent="0.2">
      <c r="B188" s="216"/>
      <c r="C188" s="193" t="s">
        <v>1371</v>
      </c>
      <c r="D188" s="193"/>
      <c r="E188" s="193"/>
      <c r="F188" s="214" t="s">
        <v>1293</v>
      </c>
      <c r="G188" s="193"/>
      <c r="H188" s="193" t="s">
        <v>1372</v>
      </c>
      <c r="I188" s="193" t="s">
        <v>1368</v>
      </c>
      <c r="J188" s="193"/>
      <c r="K188" s="237"/>
    </row>
    <row r="189" spans="2:11" customFormat="1" ht="15" customHeight="1" x14ac:dyDescent="0.2">
      <c r="B189" s="216"/>
      <c r="C189" s="250" t="s">
        <v>1373</v>
      </c>
      <c r="D189" s="193"/>
      <c r="E189" s="193"/>
      <c r="F189" s="214" t="s">
        <v>1293</v>
      </c>
      <c r="G189" s="193"/>
      <c r="H189" s="193" t="s">
        <v>1374</v>
      </c>
      <c r="I189" s="193" t="s">
        <v>1375</v>
      </c>
      <c r="J189" s="251" t="s">
        <v>1376</v>
      </c>
      <c r="K189" s="237"/>
    </row>
    <row r="190" spans="2:11" customFormat="1" ht="15" customHeight="1" x14ac:dyDescent="0.2">
      <c r="B190" s="252"/>
      <c r="C190" s="253" t="s">
        <v>1377</v>
      </c>
      <c r="D190" s="254"/>
      <c r="E190" s="254"/>
      <c r="F190" s="255" t="s">
        <v>1293</v>
      </c>
      <c r="G190" s="254"/>
      <c r="H190" s="254" t="s">
        <v>1378</v>
      </c>
      <c r="I190" s="254" t="s">
        <v>1375</v>
      </c>
      <c r="J190" s="256" t="s">
        <v>1376</v>
      </c>
      <c r="K190" s="257"/>
    </row>
    <row r="191" spans="2:11" customFormat="1" ht="15" customHeight="1" x14ac:dyDescent="0.2">
      <c r="B191" s="216"/>
      <c r="C191" s="250" t="s">
        <v>45</v>
      </c>
      <c r="D191" s="193"/>
      <c r="E191" s="193"/>
      <c r="F191" s="214" t="s">
        <v>1287</v>
      </c>
      <c r="G191" s="193"/>
      <c r="H191" s="190" t="s">
        <v>1379</v>
      </c>
      <c r="I191" s="193" t="s">
        <v>1380</v>
      </c>
      <c r="J191" s="193"/>
      <c r="K191" s="237"/>
    </row>
    <row r="192" spans="2:11" customFormat="1" ht="15" customHeight="1" x14ac:dyDescent="0.2">
      <c r="B192" s="216"/>
      <c r="C192" s="250" t="s">
        <v>1381</v>
      </c>
      <c r="D192" s="193"/>
      <c r="E192" s="193"/>
      <c r="F192" s="214" t="s">
        <v>1287</v>
      </c>
      <c r="G192" s="193"/>
      <c r="H192" s="193" t="s">
        <v>1382</v>
      </c>
      <c r="I192" s="193" t="s">
        <v>1322</v>
      </c>
      <c r="J192" s="193"/>
      <c r="K192" s="237"/>
    </row>
    <row r="193" spans="2:11" customFormat="1" ht="15" customHeight="1" x14ac:dyDescent="0.2">
      <c r="B193" s="216"/>
      <c r="C193" s="250" t="s">
        <v>1383</v>
      </c>
      <c r="D193" s="193"/>
      <c r="E193" s="193"/>
      <c r="F193" s="214" t="s">
        <v>1287</v>
      </c>
      <c r="G193" s="193"/>
      <c r="H193" s="193" t="s">
        <v>1384</v>
      </c>
      <c r="I193" s="193" t="s">
        <v>1322</v>
      </c>
      <c r="J193" s="193"/>
      <c r="K193" s="237"/>
    </row>
    <row r="194" spans="2:11" customFormat="1" ht="15" customHeight="1" x14ac:dyDescent="0.2">
      <c r="B194" s="216"/>
      <c r="C194" s="250" t="s">
        <v>1385</v>
      </c>
      <c r="D194" s="193"/>
      <c r="E194" s="193"/>
      <c r="F194" s="214" t="s">
        <v>1293</v>
      </c>
      <c r="G194" s="193"/>
      <c r="H194" s="193" t="s">
        <v>1386</v>
      </c>
      <c r="I194" s="193" t="s">
        <v>1322</v>
      </c>
      <c r="J194" s="193"/>
      <c r="K194" s="237"/>
    </row>
    <row r="195" spans="2:11" customFormat="1" ht="15" customHeight="1" x14ac:dyDescent="0.2">
      <c r="B195" s="243"/>
      <c r="C195" s="258"/>
      <c r="D195" s="223"/>
      <c r="E195" s="223"/>
      <c r="F195" s="223"/>
      <c r="G195" s="223"/>
      <c r="H195" s="223"/>
      <c r="I195" s="223"/>
      <c r="J195" s="223"/>
      <c r="K195" s="244"/>
    </row>
    <row r="196" spans="2:11" customFormat="1" ht="18.75" customHeight="1" x14ac:dyDescent="0.2"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2:11" customFormat="1" ht="18.75" customHeight="1" x14ac:dyDescent="0.2">
      <c r="B197" s="225"/>
      <c r="C197" s="235"/>
      <c r="D197" s="235"/>
      <c r="E197" s="235"/>
      <c r="F197" s="245"/>
      <c r="G197" s="235"/>
      <c r="H197" s="235"/>
      <c r="I197" s="235"/>
      <c r="J197" s="235"/>
      <c r="K197" s="225"/>
    </row>
    <row r="198" spans="2:11" customFormat="1" ht="18.75" customHeight="1" x14ac:dyDescent="0.2">
      <c r="B198" s="200"/>
      <c r="C198" s="200"/>
      <c r="D198" s="200"/>
      <c r="E198" s="200"/>
      <c r="F198" s="200"/>
      <c r="G198" s="200"/>
      <c r="H198" s="200"/>
      <c r="I198" s="200"/>
      <c r="J198" s="200"/>
      <c r="K198" s="200"/>
    </row>
    <row r="199" spans="2:11" customFormat="1" ht="13.5" x14ac:dyDescent="0.2">
      <c r="B199" s="182"/>
      <c r="C199" s="183"/>
      <c r="D199" s="183"/>
      <c r="E199" s="183"/>
      <c r="F199" s="183"/>
      <c r="G199" s="183"/>
      <c r="H199" s="183"/>
      <c r="I199" s="183"/>
      <c r="J199" s="183"/>
      <c r="K199" s="184"/>
    </row>
    <row r="200" spans="2:11" customFormat="1" ht="21" x14ac:dyDescent="0.2">
      <c r="B200" s="185"/>
      <c r="C200" s="313" t="s">
        <v>1387</v>
      </c>
      <c r="D200" s="313"/>
      <c r="E200" s="313"/>
      <c r="F200" s="313"/>
      <c r="G200" s="313"/>
      <c r="H200" s="313"/>
      <c r="I200" s="313"/>
      <c r="J200" s="313"/>
      <c r="K200" s="186"/>
    </row>
    <row r="201" spans="2:11" customFormat="1" ht="25.5" customHeight="1" x14ac:dyDescent="0.3">
      <c r="B201" s="185"/>
      <c r="C201" s="259" t="s">
        <v>1388</v>
      </c>
      <c r="D201" s="259"/>
      <c r="E201" s="259"/>
      <c r="F201" s="259" t="s">
        <v>1389</v>
      </c>
      <c r="G201" s="260"/>
      <c r="H201" s="316" t="s">
        <v>1390</v>
      </c>
      <c r="I201" s="316"/>
      <c r="J201" s="316"/>
      <c r="K201" s="186"/>
    </row>
    <row r="202" spans="2:11" customFormat="1" ht="5.25" customHeight="1" x14ac:dyDescent="0.2">
      <c r="B202" s="216"/>
      <c r="C202" s="211"/>
      <c r="D202" s="211"/>
      <c r="E202" s="211"/>
      <c r="F202" s="211"/>
      <c r="G202" s="235"/>
      <c r="H202" s="211"/>
      <c r="I202" s="211"/>
      <c r="J202" s="211"/>
      <c r="K202" s="237"/>
    </row>
    <row r="203" spans="2:11" customFormat="1" ht="15" customHeight="1" x14ac:dyDescent="0.2">
      <c r="B203" s="216"/>
      <c r="C203" s="193" t="s">
        <v>1380</v>
      </c>
      <c r="D203" s="193"/>
      <c r="E203" s="193"/>
      <c r="F203" s="214" t="s">
        <v>46</v>
      </c>
      <c r="G203" s="193"/>
      <c r="H203" s="317" t="s">
        <v>1391</v>
      </c>
      <c r="I203" s="317"/>
      <c r="J203" s="317"/>
      <c r="K203" s="237"/>
    </row>
    <row r="204" spans="2:11" customFormat="1" ht="15" customHeight="1" x14ac:dyDescent="0.2">
      <c r="B204" s="216"/>
      <c r="C204" s="193"/>
      <c r="D204" s="193"/>
      <c r="E204" s="193"/>
      <c r="F204" s="214" t="s">
        <v>47</v>
      </c>
      <c r="G204" s="193"/>
      <c r="H204" s="317" t="s">
        <v>1392</v>
      </c>
      <c r="I204" s="317"/>
      <c r="J204" s="317"/>
      <c r="K204" s="237"/>
    </row>
    <row r="205" spans="2:11" customFormat="1" ht="15" customHeight="1" x14ac:dyDescent="0.2">
      <c r="B205" s="216"/>
      <c r="C205" s="193"/>
      <c r="D205" s="193"/>
      <c r="E205" s="193"/>
      <c r="F205" s="214" t="s">
        <v>50</v>
      </c>
      <c r="G205" s="193"/>
      <c r="H205" s="317" t="s">
        <v>1393</v>
      </c>
      <c r="I205" s="317"/>
      <c r="J205" s="317"/>
      <c r="K205" s="237"/>
    </row>
    <row r="206" spans="2:11" customFormat="1" ht="15" customHeight="1" x14ac:dyDescent="0.2">
      <c r="B206" s="216"/>
      <c r="C206" s="193"/>
      <c r="D206" s="193"/>
      <c r="E206" s="193"/>
      <c r="F206" s="214" t="s">
        <v>48</v>
      </c>
      <c r="G206" s="193"/>
      <c r="H206" s="317" t="s">
        <v>1394</v>
      </c>
      <c r="I206" s="317"/>
      <c r="J206" s="317"/>
      <c r="K206" s="237"/>
    </row>
    <row r="207" spans="2:11" customFormat="1" ht="15" customHeight="1" x14ac:dyDescent="0.2">
      <c r="B207" s="216"/>
      <c r="C207" s="193"/>
      <c r="D207" s="193"/>
      <c r="E207" s="193"/>
      <c r="F207" s="214" t="s">
        <v>49</v>
      </c>
      <c r="G207" s="193"/>
      <c r="H207" s="317" t="s">
        <v>1395</v>
      </c>
      <c r="I207" s="317"/>
      <c r="J207" s="317"/>
      <c r="K207" s="237"/>
    </row>
    <row r="208" spans="2:11" customFormat="1" ht="15" customHeight="1" x14ac:dyDescent="0.2">
      <c r="B208" s="216"/>
      <c r="C208" s="193"/>
      <c r="D208" s="193"/>
      <c r="E208" s="193"/>
      <c r="F208" s="214"/>
      <c r="G208" s="193"/>
      <c r="H208" s="193"/>
      <c r="I208" s="193"/>
      <c r="J208" s="193"/>
      <c r="K208" s="237"/>
    </row>
    <row r="209" spans="2:11" customFormat="1" ht="15" customHeight="1" x14ac:dyDescent="0.2">
      <c r="B209" s="216"/>
      <c r="C209" s="193" t="s">
        <v>1334</v>
      </c>
      <c r="D209" s="193"/>
      <c r="E209" s="193"/>
      <c r="F209" s="214" t="s">
        <v>81</v>
      </c>
      <c r="G209" s="193"/>
      <c r="H209" s="317" t="s">
        <v>1396</v>
      </c>
      <c r="I209" s="317"/>
      <c r="J209" s="317"/>
      <c r="K209" s="237"/>
    </row>
    <row r="210" spans="2:11" customFormat="1" ht="15" customHeight="1" x14ac:dyDescent="0.2">
      <c r="B210" s="216"/>
      <c r="C210" s="193"/>
      <c r="D210" s="193"/>
      <c r="E210" s="193"/>
      <c r="F210" s="214" t="s">
        <v>1232</v>
      </c>
      <c r="G210" s="193"/>
      <c r="H210" s="317" t="s">
        <v>1233</v>
      </c>
      <c r="I210" s="317"/>
      <c r="J210" s="317"/>
      <c r="K210" s="237"/>
    </row>
    <row r="211" spans="2:11" customFormat="1" ht="15" customHeight="1" x14ac:dyDescent="0.2">
      <c r="B211" s="216"/>
      <c r="C211" s="193"/>
      <c r="D211" s="193"/>
      <c r="E211" s="193"/>
      <c r="F211" s="214" t="s">
        <v>1230</v>
      </c>
      <c r="G211" s="193"/>
      <c r="H211" s="317" t="s">
        <v>1397</v>
      </c>
      <c r="I211" s="317"/>
      <c r="J211" s="317"/>
      <c r="K211" s="237"/>
    </row>
    <row r="212" spans="2:11" customFormat="1" ht="15" customHeight="1" x14ac:dyDescent="0.2">
      <c r="B212" s="261"/>
      <c r="C212" s="193"/>
      <c r="D212" s="193"/>
      <c r="E212" s="193"/>
      <c r="F212" s="214" t="s">
        <v>104</v>
      </c>
      <c r="G212" s="250"/>
      <c r="H212" s="318" t="s">
        <v>1234</v>
      </c>
      <c r="I212" s="318"/>
      <c r="J212" s="318"/>
      <c r="K212" s="262"/>
    </row>
    <row r="213" spans="2:11" customFormat="1" ht="15" customHeight="1" x14ac:dyDescent="0.2">
      <c r="B213" s="261"/>
      <c r="C213" s="193"/>
      <c r="D213" s="193"/>
      <c r="E213" s="193"/>
      <c r="F213" s="214" t="s">
        <v>1235</v>
      </c>
      <c r="G213" s="250"/>
      <c r="H213" s="318" t="s">
        <v>1398</v>
      </c>
      <c r="I213" s="318"/>
      <c r="J213" s="318"/>
      <c r="K213" s="262"/>
    </row>
    <row r="214" spans="2:11" customFormat="1" ht="15" customHeight="1" x14ac:dyDescent="0.2">
      <c r="B214" s="261"/>
      <c r="C214" s="193"/>
      <c r="D214" s="193"/>
      <c r="E214" s="193"/>
      <c r="F214" s="214"/>
      <c r="G214" s="250"/>
      <c r="H214" s="241"/>
      <c r="I214" s="241"/>
      <c r="J214" s="241"/>
      <c r="K214" s="262"/>
    </row>
    <row r="215" spans="2:11" customFormat="1" ht="15" customHeight="1" x14ac:dyDescent="0.2">
      <c r="B215" s="261"/>
      <c r="C215" s="193" t="s">
        <v>1358</v>
      </c>
      <c r="D215" s="193"/>
      <c r="E215" s="193"/>
      <c r="F215" s="214">
        <v>1</v>
      </c>
      <c r="G215" s="250"/>
      <c r="H215" s="318" t="s">
        <v>1399</v>
      </c>
      <c r="I215" s="318"/>
      <c r="J215" s="318"/>
      <c r="K215" s="262"/>
    </row>
    <row r="216" spans="2:11" customFormat="1" ht="15" customHeight="1" x14ac:dyDescent="0.2">
      <c r="B216" s="261"/>
      <c r="C216" s="193"/>
      <c r="D216" s="193"/>
      <c r="E216" s="193"/>
      <c r="F216" s="214">
        <v>2</v>
      </c>
      <c r="G216" s="250"/>
      <c r="H216" s="318" t="s">
        <v>1400</v>
      </c>
      <c r="I216" s="318"/>
      <c r="J216" s="318"/>
      <c r="K216" s="262"/>
    </row>
    <row r="217" spans="2:11" customFormat="1" ht="15" customHeight="1" x14ac:dyDescent="0.2">
      <c r="B217" s="261"/>
      <c r="C217" s="193"/>
      <c r="D217" s="193"/>
      <c r="E217" s="193"/>
      <c r="F217" s="214">
        <v>3</v>
      </c>
      <c r="G217" s="250"/>
      <c r="H217" s="318" t="s">
        <v>1401</v>
      </c>
      <c r="I217" s="318"/>
      <c r="J217" s="318"/>
      <c r="K217" s="262"/>
    </row>
    <row r="218" spans="2:11" customFormat="1" ht="15" customHeight="1" x14ac:dyDescent="0.2">
      <c r="B218" s="261"/>
      <c r="C218" s="193"/>
      <c r="D218" s="193"/>
      <c r="E218" s="193"/>
      <c r="F218" s="214">
        <v>4</v>
      </c>
      <c r="G218" s="250"/>
      <c r="H218" s="318" t="s">
        <v>1402</v>
      </c>
      <c r="I218" s="318"/>
      <c r="J218" s="318"/>
      <c r="K218" s="262"/>
    </row>
    <row r="219" spans="2:11" customFormat="1" ht="12.75" customHeight="1" x14ac:dyDescent="0.2">
      <c r="B219" s="263"/>
      <c r="C219" s="264"/>
      <c r="D219" s="264"/>
      <c r="E219" s="264"/>
      <c r="F219" s="264"/>
      <c r="G219" s="264"/>
      <c r="H219" s="264"/>
      <c r="I219" s="264"/>
      <c r="J219" s="264"/>
      <c r="K219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VZT - Vzduchotechnika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'VRN - Vedlejší rozpočtové...'!Názvy_tisku</vt:lpstr>
      <vt:lpstr>'VZT - Vzduchotechnika'!Názvy_tisku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'VRN - Vedlejší rozpočtové...'!Oblast_tisku</vt:lpstr>
      <vt:lpstr>'VZT - Vzduchotechnika'!Oblast_tisku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2024-06-11T09:07:53Z</dcterms:created>
  <dcterms:modified xsi:type="dcterms:W3CDTF">2024-06-11T09:13:27Z</dcterms:modified>
</cp:coreProperties>
</file>