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735" tabRatio="788" activeTab="0"/>
  </bookViews>
  <sheets>
    <sheet name="1)REKAPITULACE KOMPLET" sheetId="8" r:id="rId1"/>
    <sheet name="2)OSTATNÍ" sheetId="11" r:id="rId2"/>
    <sheet name="3)HLAVNÍ OBJEKT STAVEBNÍ ČÁST" sheetId="1" r:id="rId3"/>
    <sheet name="4)VENKOVNÍ ÚPRAVY" sheetId="2" r:id="rId4"/>
    <sheet name="5)OPLOCENÍ" sheetId="3" r:id="rId5"/>
    <sheet name="6)VP a KP PŘÍPOJKA" sheetId="4" r:id="rId6"/>
    <sheet name="7)ELEKTRO" sheetId="5" r:id="rId7"/>
    <sheet name="8)SLP" sheetId="6" r:id="rId8"/>
    <sheet name="9)ZT+VZT+UT" sheetId="7" r:id="rId9"/>
    <sheet name="10)PROTIHLUKOVÁ STĚNA" sheetId="12" r:id="rId10"/>
  </sheets>
  <externalReferences>
    <externalReference r:id="rId13"/>
    <externalReference r:id="rId14"/>
  </externalReferences>
  <definedNames>
    <definedName name="_00016_00017___SEZNAM_ZATRIZENI_PROFESE" localSheetId="2">'3)HLAVNÍ OBJEKT STAVEBNÍ ČÁST'!$A$432:$D$456</definedName>
    <definedName name="_00016_00017___SEZNAM_ZATRIZENI_PROFESE_1" localSheetId="2">'3)HLAVNÍ OBJEKT STAVEBNÍ ČÁST'!$A$432:$D$456</definedName>
    <definedName name="DATABASE">'3)HLAVNÍ OBJEKT STAVEBNÍ ČÁST'!$A$52:$F$430</definedName>
  </definedNames>
  <calcPr calcId="152511"/>
</workbook>
</file>

<file path=xl/connections.xml><?xml version="1.0" encoding="utf-8"?>
<connections xmlns="http://schemas.openxmlformats.org/spreadsheetml/2006/main">
  <connection xmlns="http://schemas.openxmlformats.org/spreadsheetml/2006/main" id="1" name="00016-00017 - SEZNAM ZATRIZENI PROFESE" type="6" refreshedVersion="4" background="1" saveData="1">
    <textPr codePage="65001" sourceFile="D:\DWG\2016\MŠ Praha 5\00016-00017 - SEZNAM ZATRIZENI PROFESE.csv" decimal="," thousands="." semicolon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2" name="00016-00017 - SEZNAM ZATRIZENI PROFESE1" type="6" refreshedVersion="4" background="1" saveData="1">
    <textPr codePage="65001" sourceFile="D:\DWG\2016\MŠ Praha 5\00016-00017 - SEZNAM ZATRIZENI PROFESE.csv" decimal="," thousands="." semicolon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<sst xmlns="http://schemas.openxmlformats.org/spreadsheetml/2006/main" count="3134" uniqueCount="1673">
  <si>
    <t>132302101</t>
  </si>
  <si>
    <t>HLOUB RÝH Š 0,6M SOUDR HOR 4 RUČNĚ</t>
  </si>
  <si>
    <t>M3</t>
  </si>
  <si>
    <t>162201102</t>
  </si>
  <si>
    <t>VODOROVNÉ PŘEM.VÝK/SYP DO 50M 1-4 pro zásypy</t>
  </si>
  <si>
    <t>171201201</t>
  </si>
  <si>
    <t>ULOŽENI SYPANINY NA SKLÁDKU</t>
  </si>
  <si>
    <t>941111111</t>
  </si>
  <si>
    <t>MTŽ LEŠ ŘAD TRUB LEH+PODL Š0,9 V10M</t>
  </si>
  <si>
    <t>M2</t>
  </si>
  <si>
    <t>941111211</t>
  </si>
  <si>
    <t>941111811</t>
  </si>
  <si>
    <t>DMTŽ LEŠ ŘAD TRUB LEH+PODL Š0,9 V10</t>
  </si>
  <si>
    <t>274313611</t>
  </si>
  <si>
    <t>ZÁKLADOVÝ PÁS BETON C16/20</t>
  </si>
  <si>
    <t>331231149</t>
  </si>
  <si>
    <t>ZDI PILÍŘ CI 25 P 20 MC 15</t>
  </si>
  <si>
    <t>648991113</t>
  </si>
  <si>
    <t>OSAZ PARAP DES PLAST HMOT Š &gt;20CM</t>
  </si>
  <si>
    <t>M</t>
  </si>
  <si>
    <t>CHEMICKA KOTVA</t>
  </si>
  <si>
    <t>KUS</t>
  </si>
  <si>
    <t>OSAZENI A DOD HASICI PROSTROJ PRASKOVý 6 KG</t>
  </si>
  <si>
    <t>311113132</t>
  </si>
  <si>
    <t>ZEĎ NOSNÁ -20CM C16/20 VČ TVÁRNIC</t>
  </si>
  <si>
    <t>311113134</t>
  </si>
  <si>
    <t>ZEĎ NOSNÁ -30CM C16/20 VČ TVÁRNIC</t>
  </si>
  <si>
    <t>317168130</t>
  </si>
  <si>
    <t>PŘEKLAD KERAM VYSOKÝ V 23,8 DL 100</t>
  </si>
  <si>
    <t>317168131</t>
  </si>
  <si>
    <t>PŘEKLAD KERAM VYSOKÝ V 23,8 DL 125</t>
  </si>
  <si>
    <t>317168132</t>
  </si>
  <si>
    <t>PŘEKLAD KERAM VYSOKÝ V 23,8 DL 150</t>
  </si>
  <si>
    <t>317168134</t>
  </si>
  <si>
    <t>PŘEKLAD KERAM VYSOKÝ V 23,8 DL 200</t>
  </si>
  <si>
    <t>317168135</t>
  </si>
  <si>
    <t>PŘEKLAD KERAM VYSOKÝ V 23,8 DL 225</t>
  </si>
  <si>
    <t>317168139</t>
  </si>
  <si>
    <t>PŘEKLAD KERAM VYSOKÝ V 23,8 DL 325</t>
  </si>
  <si>
    <t>311238114</t>
  </si>
  <si>
    <t>ZEĎ NOS VNI 24 PTH P+D P15 MVC</t>
  </si>
  <si>
    <t>311320000</t>
  </si>
  <si>
    <t>ZABETONOVANI OCEL SLOUPU B 20/25</t>
  </si>
  <si>
    <t>311271151</t>
  </si>
  <si>
    <t>ZEĎ NOSNÁ KVADRY BETONOVÉ schod zed+rampa</t>
  </si>
  <si>
    <t>346244381</t>
  </si>
  <si>
    <t>PLENT VÁLCOV NOSNÍK V 20CM CIHLA</t>
  </si>
  <si>
    <t>342243212</t>
  </si>
  <si>
    <t>PŘÍČKY Z KERAMICKYCH TVARNIC 140MM</t>
  </si>
  <si>
    <t>342248111</t>
  </si>
  <si>
    <t>PŘÍČKY Z KERAMICKYCH TVARNIC TL.6,5CM</t>
  </si>
  <si>
    <t>434120000</t>
  </si>
  <si>
    <t>OSAZ STUPEŇ PREFA DESKA</t>
  </si>
  <si>
    <t>453000000</t>
  </si>
  <si>
    <t>434311113</t>
  </si>
  <si>
    <t>STUPNĚ DUSANÉ BET C12/15</t>
  </si>
  <si>
    <t>430321414</t>
  </si>
  <si>
    <t>SCHODIŠŤOVÁ KCE ŽB C20/25 podst deska do 1.09</t>
  </si>
  <si>
    <t>612473182</t>
  </si>
  <si>
    <t>VNI OMÍTKA ZDI SMS ŠTUKOVÁ</t>
  </si>
  <si>
    <t>612473186</t>
  </si>
  <si>
    <t>PŘÍPL VNI OMÍTKA ZDI SMS ROHOVNIKY</t>
  </si>
  <si>
    <t>612473181</t>
  </si>
  <si>
    <t>VNI OMÍTKA ZDI SMS HLADKÁ   keram obklady</t>
  </si>
  <si>
    <t>622711122</t>
  </si>
  <si>
    <t>KZS DESKY EPS 12CM+HMOŽDINKY PLAST</t>
  </si>
  <si>
    <t>622712120</t>
  </si>
  <si>
    <t>KZS DESKY XPS 10CM+HMOŽDINKY PLAST</t>
  </si>
  <si>
    <t>622751322</t>
  </si>
  <si>
    <t>KZS LIŠTA SOKLOVÁ AL TL 1MM Š 123MM</t>
  </si>
  <si>
    <t>622752221</t>
  </si>
  <si>
    <t>KZS LIŠTA ROH AL+TKANINA 10X10MM</t>
  </si>
  <si>
    <t>622511111</t>
  </si>
  <si>
    <t>AKRYL MOZAIK OMÍTKA STŘED VNĚ STĚNA</t>
  </si>
  <si>
    <t>620991121</t>
  </si>
  <si>
    <t>ZAKRÝVÁNÍ VÝPLŇ VNĚ OTVORŮ LEŠENÍ</t>
  </si>
  <si>
    <t>622531011</t>
  </si>
  <si>
    <t>SILIKON ZRN OMÍTKA 1,5MM VNĚ STĚNA</t>
  </si>
  <si>
    <t>637211411</t>
  </si>
  <si>
    <t>OKAP CHOD ZÁMK DLAŽD 6CM KAMENIVO</t>
  </si>
  <si>
    <t>637311121</t>
  </si>
  <si>
    <t>OKAP CHOD BETON OBRUBNÍK LEŽATÝ BET</t>
  </si>
  <si>
    <t>632450234</t>
  </si>
  <si>
    <t>VYROV ANHY POTĚR SAMONIV 5CM PLOCHA+DILATACE</t>
  </si>
  <si>
    <t>635321112</t>
  </si>
  <si>
    <t>NÁSYP PODLAHA RECYKLÁT BETON UDUS  terasy</t>
  </si>
  <si>
    <t>635111141</t>
  </si>
  <si>
    <t>NÁSYP PODLAH HR KAMENIVO 8-16 UDUS terasy+ram</t>
  </si>
  <si>
    <t>631313611</t>
  </si>
  <si>
    <t>MAZANINA -12CM BETON C16/20      podl2 terasa</t>
  </si>
  <si>
    <t>631319173</t>
  </si>
  <si>
    <t>PŘÍPL MAZANINA 12 STRŽENÝ POVRCH</t>
  </si>
  <si>
    <t>631361921</t>
  </si>
  <si>
    <t>VÝZTUŽ MAZANINA SVAŘ SÍTĚ</t>
  </si>
  <si>
    <t>T</t>
  </si>
  <si>
    <t>632450134</t>
  </si>
  <si>
    <t>VYROV CEM POTĚR 5CM SUCH SMĚS PLOCH</t>
  </si>
  <si>
    <t>642946111</t>
  </si>
  <si>
    <t>MTŽ POUZDRO DVEŘE 1KŘ -80CM ZEĎ 1K</t>
  </si>
  <si>
    <t>952901111</t>
  </si>
  <si>
    <t>VYČIŠTĚNÍ BUDOV PODLAŽÍ V -4M</t>
  </si>
  <si>
    <t>998018001</t>
  </si>
  <si>
    <t>PŘESUN RUČNÍ BUDOVA V -6M</t>
  </si>
  <si>
    <t>DEMONTAZ VENKOVNIHO KOMINU VNEJ NEREZ</t>
  </si>
  <si>
    <t>962031132</t>
  </si>
  <si>
    <t>BOUR PŘÍČEK CI MVC TL1OCM</t>
  </si>
  <si>
    <t>962031133</t>
  </si>
  <si>
    <t>BOUR PŘÍČEK CI MVC TL15CM</t>
  </si>
  <si>
    <t>962032231</t>
  </si>
  <si>
    <t>BOUR ZDIVA CI PÁL MV,MVC</t>
  </si>
  <si>
    <t>968061125</t>
  </si>
  <si>
    <t>VYVĚŠENÍ DŘ KŘÍD DVEŘI 2M2</t>
  </si>
  <si>
    <t>968072455</t>
  </si>
  <si>
    <t>VYB DVEŘNÍ ZÁRUB KOV -2M2</t>
  </si>
  <si>
    <t>968062746</t>
  </si>
  <si>
    <t>BOUR STĚN DŘ PL ZASKL PEV-OTEV -4M2</t>
  </si>
  <si>
    <t>968062374</t>
  </si>
  <si>
    <t>VYB OKEN+KŘ RÁM DŘ ZDVOJ -1M2</t>
  </si>
  <si>
    <t>968062375</t>
  </si>
  <si>
    <t>VYB OKEN+KŘ RÁM DŘ ZDVOJ -2M2</t>
  </si>
  <si>
    <t>968062376</t>
  </si>
  <si>
    <t>VYB OKEN+KŘ RÁM DŘ ZDVOJ -4M2</t>
  </si>
  <si>
    <t>965043441</t>
  </si>
  <si>
    <t>BOUR PODKLAD B POTĚR TL15CM &gt;4M2</t>
  </si>
  <si>
    <t>965049112</t>
  </si>
  <si>
    <t>PŘÍPL MAZAN B SVAŘ SÍTĚ &gt;10CM</t>
  </si>
  <si>
    <t>962032314</t>
  </si>
  <si>
    <t>962032631</t>
  </si>
  <si>
    <t>BOUR ZDI KOMÍN NAD STŘECH CI MV MVC</t>
  </si>
  <si>
    <t>962040000</t>
  </si>
  <si>
    <t>ODBOURANI BETONOVYCH VYSTUPKU  sokl</t>
  </si>
  <si>
    <t>963042819</t>
  </si>
  <si>
    <t>BOUR SCHODIŠŤ STUP B ZHOT NA MÍSTĚ</t>
  </si>
  <si>
    <t>971033651</t>
  </si>
  <si>
    <t>VYB OTV 4M2 ZDI CI TL60CM</t>
  </si>
  <si>
    <t>974031666</t>
  </si>
  <si>
    <t>SEK RÝH ZDI CI VTAH NOS HL15CMH25CM</t>
  </si>
  <si>
    <t>978013141</t>
  </si>
  <si>
    <t>OTLUČ OMÍT VNITŘ STĚN MV,MVC 30%</t>
  </si>
  <si>
    <t>979088212</t>
  </si>
  <si>
    <t>NAKLÁDÁNÍ SUTI</t>
  </si>
  <si>
    <t>979080000</t>
  </si>
  <si>
    <t>ODVOZ SUTI NA SKLADKU S POPLATKEM ZA SLOZNE</t>
  </si>
  <si>
    <t>LABORATORNI ROZBOR SUTI</t>
  </si>
  <si>
    <t>KPL</t>
  </si>
  <si>
    <t>975021311</t>
  </si>
  <si>
    <t>PODCHYC NADZÁKL ZDI P STROP TL 60CM</t>
  </si>
  <si>
    <t>975073121</t>
  </si>
  <si>
    <t>PODCHYC STŘEŠVAZ 1STR H3,5 1500KG/M</t>
  </si>
  <si>
    <t>317944313</t>
  </si>
  <si>
    <t>VÁLC NOSNÍKY PŘIPR OTV Č 14 DO 22</t>
  </si>
  <si>
    <t>317234410</t>
  </si>
  <si>
    <t>VYZDÍVKA MEZI NOSNÍKY CI MC</t>
  </si>
  <si>
    <t>310278842</t>
  </si>
  <si>
    <t>ZAZDÍVKA 1M2 ZDIVO TVÁRNICE 37.5 CM</t>
  </si>
  <si>
    <t>340239211</t>
  </si>
  <si>
    <t>ZAZDÍVKA -4M2 PŘÍČKY CI -10CM</t>
  </si>
  <si>
    <t>612421331</t>
  </si>
  <si>
    <t>OPRAVA VÁP OMÍTEK STĚN ŠTUK 30%</t>
  </si>
  <si>
    <t>622903120</t>
  </si>
  <si>
    <t>MYTÍ VNĚ OMÍTEK SLOŽ 3-4 TLAK.VODOU</t>
  </si>
  <si>
    <t>PLOTOVA STRISKA podezdívka rampa</t>
  </si>
  <si>
    <t>564801111</t>
  </si>
  <si>
    <t>PODKLAD ŠTĚRKODRŤ ŠD ZHUT TL 30MM</t>
  </si>
  <si>
    <t>596211110</t>
  </si>
  <si>
    <t>KLAD ZÁMK DL TL60 SKA -50M2 CHODNÍK</t>
  </si>
  <si>
    <t>DODAVKA ZAMKOVE DLAZBY PRIRODNI TL 60 MM</t>
  </si>
  <si>
    <t>711141559</t>
  </si>
  <si>
    <t>IZOLACE V PÁSY PŘITAVENÉ NAIP</t>
  </si>
  <si>
    <t>711111001</t>
  </si>
  <si>
    <t>IZOLACE V STUDENÁ PENETR NÁTĚR</t>
  </si>
  <si>
    <t>628560000</t>
  </si>
  <si>
    <t>111631500</t>
  </si>
  <si>
    <t>LAK ASFALT ALP/9 BAL 9 KG</t>
  </si>
  <si>
    <t>998711101</t>
  </si>
  <si>
    <t>PŘESUN T IZOLACE VODA OBJEKT V -6M</t>
  </si>
  <si>
    <t>712441659</t>
  </si>
  <si>
    <t>IZOL STŘECH -30° PÁSY NAIP BODOVĚ</t>
  </si>
  <si>
    <t>628522540</t>
  </si>
  <si>
    <t>PAS MODIFIKOVANY ASFALTOVY</t>
  </si>
  <si>
    <t>712361703</t>
  </si>
  <si>
    <t>IZOL STŘECH -10° FOLIE PŘILEPENÁ</t>
  </si>
  <si>
    <t>283220290</t>
  </si>
  <si>
    <t>713141151</t>
  </si>
  <si>
    <t>IZOL TEP STŘECH PL VOLNĚ 1VRSTVA</t>
  </si>
  <si>
    <t>713000000</t>
  </si>
  <si>
    <t>TEPELNA IZOLACE PIR DESKY TL 100 MM</t>
  </si>
  <si>
    <t>713131121</t>
  </si>
  <si>
    <t>IZOLACE TEP STĚN PŘÍCHYT DRÁTY</t>
  </si>
  <si>
    <t>MONTAZ A DODAVKA NABEHOVEHO ATIK KLINU</t>
  </si>
  <si>
    <t>713121121</t>
  </si>
  <si>
    <t>IZOLACE TEP PODLAH VOLNĚ 2VRSTVY</t>
  </si>
  <si>
    <t>283759120</t>
  </si>
  <si>
    <t>DESKA EPS 150 S 1000X1000X80 MM</t>
  </si>
  <si>
    <t>283750000</t>
  </si>
  <si>
    <t>IZOLACNI DESKY PODLAHOVEHO VYTAPENI TL32 MM</t>
  </si>
  <si>
    <t>713131145</t>
  </si>
  <si>
    <t>IZOL TEP STĚN LEPENÍM BODOVĚ  boky atiky</t>
  </si>
  <si>
    <t>283759140</t>
  </si>
  <si>
    <t>DESKA EPS 150 S 1000X1000X100 MM</t>
  </si>
  <si>
    <t>OBLOŽENÍ STEN CEMENT FASADNI DESKY 8 MM+ZAVES</t>
  </si>
  <si>
    <t>762341046</t>
  </si>
  <si>
    <t>BEDNĚNÍ STŘECH OSB 22 P+D NA ROŠT</t>
  </si>
  <si>
    <t>762342451</t>
  </si>
  <si>
    <t>MTŽ KONTRALATĚ</t>
  </si>
  <si>
    <t>762332111</t>
  </si>
  <si>
    <t>MTŽ KROV HRAN L -50M -120CM2</t>
  </si>
  <si>
    <t>762341023</t>
  </si>
  <si>
    <t>BEDNĚNÍ STŘECH OSB 15 P+D NA KROKVE</t>
  </si>
  <si>
    <t>762431023</t>
  </si>
  <si>
    <t>OBLOŽENÍ STĚN OSB 15 P+D PŘIBITÍ</t>
  </si>
  <si>
    <t>762112120</t>
  </si>
  <si>
    <t>MTŽ STĚN NA HLADKO ŘEZIVO HRAN -224</t>
  </si>
  <si>
    <t>762395000</t>
  </si>
  <si>
    <t>SPOJOVACÍ PROSTŘEDKY MTŽ STŘECHA</t>
  </si>
  <si>
    <t>762195000</t>
  </si>
  <si>
    <t>SPOJOVACÍ PROSTŘEDKY MTŽ STĚN</t>
  </si>
  <si>
    <t>605141140</t>
  </si>
  <si>
    <t>STRESNI  LATE DL 4-5 M IMPREG</t>
  </si>
  <si>
    <t>605120110</t>
  </si>
  <si>
    <t>REZIVO JEHL.HRANOLY JAKOST I</t>
  </si>
  <si>
    <t>998762102</t>
  </si>
  <si>
    <t>PŘESUN T TESAŘSKÉ KCE OBJEKT V -12M</t>
  </si>
  <si>
    <t>762081150</t>
  </si>
  <si>
    <t>HOBLOVÁNÍ ŘEZIVA STAVEBNÍ DÍLNA</t>
  </si>
  <si>
    <t>762083122</t>
  </si>
  <si>
    <t>IMPREGNACE DŘEVO3/4 HMYZ+HOUBA+PLÍS</t>
  </si>
  <si>
    <t>762526000</t>
  </si>
  <si>
    <t>MTŽ POLŠTÁŘ -65CM POD PODLAHU na rektifikační</t>
  </si>
  <si>
    <t>762520000</t>
  </si>
  <si>
    <t>MTŽ PODLAHA TERASOVA PRKNA RYHOVANA-nerez vru</t>
  </si>
  <si>
    <t>762000000</t>
  </si>
  <si>
    <t>REKTIFIKACNI SROUB pro polštáře podlahy teras</t>
  </si>
  <si>
    <t>TERASOVA PRKNA RYHOVANA</t>
  </si>
  <si>
    <t>MONTAZ OBKLADU SCHODISTE stupnice+podstupnice</t>
  </si>
  <si>
    <t>KRYCI DESKA OSB KOTVENA DO ATIKY</t>
  </si>
  <si>
    <t>762526811</t>
  </si>
  <si>
    <t>DMTŽ PODLAH DŘEVOTŘÍSKA TL -22MM</t>
  </si>
  <si>
    <t>762341933</t>
  </si>
  <si>
    <t>VÝŘEZ BEDNĚNÍ STŘECH 4M2- PRKNA</t>
  </si>
  <si>
    <t>762343933</t>
  </si>
  <si>
    <t>BEDNĚNÍ OTVOR -4M2 STŘECHA PRKNA</t>
  </si>
  <si>
    <t>762343931</t>
  </si>
  <si>
    <t>BEDNĚNÍ OTVOR -1M2 STŘECHA PRKNA vyb komíny</t>
  </si>
  <si>
    <t>762812932</t>
  </si>
  <si>
    <t>ZABEDNĚNÍ ČÁSTI ZÁKLOPU -1M2 PRKNA  komíny</t>
  </si>
  <si>
    <t>PODHLED AKUSTICKA KAZETA</t>
  </si>
  <si>
    <t>998763401</t>
  </si>
  <si>
    <t>PŘESUN % SDK KCE OBJEKT V -6M</t>
  </si>
  <si>
    <t>REVIZ DVÍŘKA 60X60CM SDK STROPNI KCE</t>
  </si>
  <si>
    <t>763133012</t>
  </si>
  <si>
    <t>SDK PODHLED ZAV KNAUF RED GKB 15 MM</t>
  </si>
  <si>
    <t>763133042</t>
  </si>
  <si>
    <t>SDK PODHLED ZA KNAUF RED  GKBI 15MM</t>
  </si>
  <si>
    <t>763122215</t>
  </si>
  <si>
    <t>SDK STĚNA 15MM   přístavba vnitřní stěna</t>
  </si>
  <si>
    <t>764410330</t>
  </si>
  <si>
    <t>OPLECHOVÁNÍ PARAPETŮ AL8 RŠ 200 antracit</t>
  </si>
  <si>
    <t>764430350</t>
  </si>
  <si>
    <t>OPLECHOVÁNÍ AL 8 ZDÍ RŠ 620               k03</t>
  </si>
  <si>
    <t>764430360</t>
  </si>
  <si>
    <t>OPLECHOVÁNÍ AL 8 ZDÍ RŠ 640               k04</t>
  </si>
  <si>
    <t>764430330</t>
  </si>
  <si>
    <t>OPLECHOVÁNÍ AL 8 ZDÍ RŠ 430               k05</t>
  </si>
  <si>
    <t>764430340</t>
  </si>
  <si>
    <t>OPLECHOVÁNÍ AL 8 ZDÍ RŠ 520 antracit      k06</t>
  </si>
  <si>
    <t>764430310</t>
  </si>
  <si>
    <t>OPLECHOVÁNÍ AL 8 ZDÍ RŠ 260  antracit     k07</t>
  </si>
  <si>
    <t>764400000</t>
  </si>
  <si>
    <t>OKAPOVY ZLAB 4 HRAN RS 445 MM antracit    K08</t>
  </si>
  <si>
    <t>764000000</t>
  </si>
  <si>
    <t>SVOD KRUHOVY AL D 100 antracit        k09+k10</t>
  </si>
  <si>
    <t>764323320</t>
  </si>
  <si>
    <t>OPLECH AL OKAP LEPEN KRYTINA RŠ 235       K11</t>
  </si>
  <si>
    <t>OPLECH AL OKAP LEPEN KRYTINA RŠ 225       K12</t>
  </si>
  <si>
    <t>764391420</t>
  </si>
  <si>
    <t>STŘEŠ PRVKY AL ZÁVĚTRNÁ LIŠTA 325         K13</t>
  </si>
  <si>
    <t>764391310</t>
  </si>
  <si>
    <t>STŘEŠ PRVKY AL8 ZÁVĚTRNÁ LIŠTA 125 MM     K14</t>
  </si>
  <si>
    <t>764339330</t>
  </si>
  <si>
    <t>LEM KOMÍN AL HLADKÁ KRYTINA PLOCHA</t>
  </si>
  <si>
    <t>764311301</t>
  </si>
  <si>
    <t>KRYTINA AL HLADKÁ TABULE 2X1M -30°        K16</t>
  </si>
  <si>
    <t>OPLECHOVÁNÍ AL 8 ZDÍ RŠ 250               K17</t>
  </si>
  <si>
    <t>764410850</t>
  </si>
  <si>
    <t>DMTŽ OPLECH PARAPETU RŠ -330</t>
  </si>
  <si>
    <t>764430840</t>
  </si>
  <si>
    <t>DMTŽ OPLECHOVÁNÍ ZDÍ RŠ -500</t>
  </si>
  <si>
    <t>764454802</t>
  </si>
  <si>
    <t>DMTŽ TROUBY KRUHOVÉ D 120MM</t>
  </si>
  <si>
    <t>764359811</t>
  </si>
  <si>
    <t>DMTŽ KOTLÍK KÓNICKÝ -45°</t>
  </si>
  <si>
    <t>764352810</t>
  </si>
  <si>
    <t>DMTŽ ŽLAB PODOK PŮLKR ROV RŠ330-30°</t>
  </si>
  <si>
    <t>764342822</t>
  </si>
  <si>
    <t>DMTŽ LEM TRUB D-100 HLAD KRYT -45°</t>
  </si>
  <si>
    <t>764362810</t>
  </si>
  <si>
    <t>DMTŽ POKLOPU HLADKÁ KRYT -30°</t>
  </si>
  <si>
    <t>765331662</t>
  </si>
  <si>
    <t>PODSTŘEŠNÍ HYDROIZOLAČNÍ FÓLIE</t>
  </si>
  <si>
    <t>PAROTĚSNÁ FOLIE</t>
  </si>
  <si>
    <t>MONTAZ PLASTOVYCH VYPLNI OTVORU</t>
  </si>
  <si>
    <t>MTŽ PARAPET DESKA Š 30CM- DL -1,6M</t>
  </si>
  <si>
    <t>766694123</t>
  </si>
  <si>
    <t>MTŽ PARAPET DESKA Š 30CM- DL -2,6M</t>
  </si>
  <si>
    <t>766682111</t>
  </si>
  <si>
    <t>MTŽ ZÁRUBNÍ OBL 1KŘ TL STĚNY -170MM</t>
  </si>
  <si>
    <t>OBLOZKOVA ZARUBEN 800/1970/150</t>
  </si>
  <si>
    <t>OBLOZKOVA ZARUBEN 1000/1970/150</t>
  </si>
  <si>
    <t>OBLOZKOVA ZARUBEN 700/1970/150</t>
  </si>
  <si>
    <t>MONTAZ VESTAVENEHO NABYTKU</t>
  </si>
  <si>
    <t>MOBILIAR NA ULEZENI DETSKYCH LUZKOVIN    SK02</t>
  </si>
  <si>
    <t>MONTAZ HLINIKOVYCH VYPLNI OTVORU</t>
  </si>
  <si>
    <t>HLINIKOVE OKNO 2850*3100                 TR04</t>
  </si>
  <si>
    <t>HLINIKOVR OKNO 2175*3100 MM              TR05</t>
  </si>
  <si>
    <t>HLINIKOVE OKNO S DVER KRIDLEM 2850*3100   D01</t>
  </si>
  <si>
    <t>HLINIKOVE OKNO S DVER KRIDL 2850*3100 MM  D02</t>
  </si>
  <si>
    <t>HLINIKOVE OKNO S DVER KRIDLEM 2850*3100   D04</t>
  </si>
  <si>
    <t>HLINIKOVE OKNO S DVER KRIDL 2850*3100 MM  D05</t>
  </si>
  <si>
    <t>HLINIKOVE OKNO S DVER KRIDL 2850*3100     D06</t>
  </si>
  <si>
    <t>KG</t>
  </si>
  <si>
    <t>VYROBA A DODAVKA OCEL SLOUPU  T01</t>
  </si>
  <si>
    <t>767995107</t>
  </si>
  <si>
    <t>MTŽ ATYPICKÁ ZÁMEČNICKÁ KCE -500KG</t>
  </si>
  <si>
    <t>771574131</t>
  </si>
  <si>
    <t>MTŽ KERAM REŽNÁ SKLUZ FLEX LEP -50</t>
  </si>
  <si>
    <t>771474112</t>
  </si>
  <si>
    <t>MTŽ SOKL KERAM ROVNÝ FLEX LEP -90</t>
  </si>
  <si>
    <t>597615000</t>
  </si>
  <si>
    <t>KERAMICKA DLAZBA cena dle výběru</t>
  </si>
  <si>
    <t>597616000</t>
  </si>
  <si>
    <t>KERAMICKY SOKL cena dle výběru</t>
  </si>
  <si>
    <t>PŘESUN T PODL DLAŽBA OBJEKT V -6M</t>
  </si>
  <si>
    <t>REZIVO JEHL.HRANOLY JAKOST I   polštáře teras</t>
  </si>
  <si>
    <t>771541810</t>
  </si>
  <si>
    <t>DMTŽ PODLAHA HUTNÁ MALTA</t>
  </si>
  <si>
    <t>776561110</t>
  </si>
  <si>
    <t>PODLAHA LEPENÍ PÁS LINOLEUM</t>
  </si>
  <si>
    <t>776590100</t>
  </si>
  <si>
    <t>VYSÁTÍ PODKLADU NÁŠLAP PLOCH PODLAH</t>
  </si>
  <si>
    <t>776590120</t>
  </si>
  <si>
    <t>TMELENÍ PODKLADU NÁŠLAPNÁ PLOCHA</t>
  </si>
  <si>
    <t>776491113</t>
  </si>
  <si>
    <t>PODLAHA LEPENÍ PLAST LIŠTY SOKLOVÉ</t>
  </si>
  <si>
    <t>284110680</t>
  </si>
  <si>
    <t>LINOLEUM PŘÍRODNÍ cena dle výběru</t>
  </si>
  <si>
    <t>284110090</t>
  </si>
  <si>
    <t>SOKLOVA LISTA PVC  18X80</t>
  </si>
  <si>
    <t>998776201</t>
  </si>
  <si>
    <t>PŘESUN % PODL POVLAK OBJEKT V -6M</t>
  </si>
  <si>
    <t>776511820</t>
  </si>
  <si>
    <t>DMTŽ LEPENÁ PODLAHA+PODLOŽKA</t>
  </si>
  <si>
    <t>781474115</t>
  </si>
  <si>
    <t>MTŽ KERAM HLADKÁ FLEX LEP -25KS/M2</t>
  </si>
  <si>
    <t>781479191</t>
  </si>
  <si>
    <t>PŘÍPL KERAM HLADKÁ PLOCHA -10M2</t>
  </si>
  <si>
    <t>781494111</t>
  </si>
  <si>
    <t>PLASTOVÝ PROFIL FLEX LEPIDLO ROHOVÝ</t>
  </si>
  <si>
    <t>781494511</t>
  </si>
  <si>
    <t>PLASTOVÝ PROFIL FLEX LEP UKONČOVACÍ</t>
  </si>
  <si>
    <t>781495111</t>
  </si>
  <si>
    <t>PENETRACE PODKLADU OBKLADU</t>
  </si>
  <si>
    <t>597614000</t>
  </si>
  <si>
    <t>KERAMICKY OBKLAD  cena dle výběru</t>
  </si>
  <si>
    <t>998781201</t>
  </si>
  <si>
    <t>PŘESUN % OBKL KERAMIKA OBJEKT V -6M</t>
  </si>
  <si>
    <t>781471810</t>
  </si>
  <si>
    <t>DMTŽ OBKLAD KERAM MALTA</t>
  </si>
  <si>
    <t>783221112</t>
  </si>
  <si>
    <t>NÁTĚR SYNTET KDK 1A+1Z+2E</t>
  </si>
  <si>
    <t>NAPOUSTECI OLEJ PRIRODNI HNEDA BARVA - terasa</t>
  </si>
  <si>
    <t>784453651</t>
  </si>
  <si>
    <t>784453000</t>
  </si>
  <si>
    <t>784402801</t>
  </si>
  <si>
    <t>ODSTRAŇ MALBA ŠKRABÁNÍ MÍST V -3,8M</t>
  </si>
  <si>
    <t>OKENNI ROLETA VYDEJNIHO OKENKA 1625*850 EW 15</t>
  </si>
  <si>
    <t>MALBY</t>
  </si>
  <si>
    <t>ŽALUZIE</t>
  </si>
  <si>
    <t>NÁTĚRY</t>
  </si>
  <si>
    <t>SOUČET</t>
  </si>
  <si>
    <t>KERAMICKÉ OBKLADY</t>
  </si>
  <si>
    <t xml:space="preserve"> </t>
  </si>
  <si>
    <t>KERAMICKÉ DLAŽBY</t>
  </si>
  <si>
    <t>PODLAHY POVLAKOVÉ</t>
  </si>
  <si>
    <t>PŘESUN HMO´T</t>
  </si>
  <si>
    <t>STAVEBNÍ KOVOVÉ KONSTRUKCE</t>
  </si>
  <si>
    <t>KONSTRUKEC TRUHLÁŘSKÉ</t>
  </si>
  <si>
    <t>KONSTRUKCE KLEMPÍŘSKÉ</t>
  </si>
  <si>
    <t>SÁDROKARTONY</t>
  </si>
  <si>
    <t>KONSTRUKCE TESAŘSKÉ</t>
  </si>
  <si>
    <t xml:space="preserve">ZDRAVOTNí TECHNIKA </t>
  </si>
  <si>
    <t>IZOLACE TEPELNÉ</t>
  </si>
  <si>
    <t>POVLAKOVE KRTINY</t>
  </si>
  <si>
    <t>PŘESUN HMIOT</t>
  </si>
  <si>
    <t>IZOLACE PROTI VODĚ</t>
  </si>
  <si>
    <t>RAMPA</t>
  </si>
  <si>
    <t>ÚPRAVY POVRCHŮ</t>
  </si>
  <si>
    <t>BOURÁNÍ</t>
  </si>
  <si>
    <t>VODOROVNÉ KONSTRUKCE</t>
  </si>
  <si>
    <t>DOKONČUJÍCÍ PRÁCE</t>
  </si>
  <si>
    <t>KONSTRUKCE SVISLÉ</t>
  </si>
  <si>
    <t>ZÁKLADY</t>
  </si>
  <si>
    <t>LEŠENÍ</t>
  </si>
  <si>
    <t>ZEMNÍ PRÁCE</t>
  </si>
  <si>
    <t>PŘÍPL ZKD DEN LEŠENÍ K 94111-1111     4*30</t>
  </si>
  <si>
    <t>PLASTOVE ERO OKNO 1050*1350 MM                    TR1</t>
  </si>
  <si>
    <t>PLASTOVE ERO OKNO 2100*2400 MM                    TR02</t>
  </si>
  <si>
    <t>MOBILIAR NA ULOZENI DETSKYCH LUZEK           SK01</t>
  </si>
  <si>
    <t>SATNI SESTAVA                                                             S K03</t>
  </si>
  <si>
    <t>VESTAVENA SKRIN                                                     SK04</t>
  </si>
  <si>
    <t>STANI SESTAVA                                                           SK05</t>
  </si>
  <si>
    <t>VESTAVENA SKRIN                                                    SK06</t>
  </si>
  <si>
    <t>PULT NA PRADLO                                                       SK07</t>
  </si>
  <si>
    <t>VESTAVENA SKRIN                                                   SK08</t>
  </si>
  <si>
    <t>SATNI SKRIN                                                                SK09</t>
  </si>
  <si>
    <t>VESTAVENA POLICE                                                 SK10</t>
  </si>
  <si>
    <t>SATNI SKRIN                                                               SK11</t>
  </si>
  <si>
    <t>vybudování dvou tříd MŠ v bývalém školském objektu</t>
  </si>
  <si>
    <t>CELKOVÁ REKAPITULACE</t>
  </si>
  <si>
    <t>SVISLÉ KONSTRUKCE</t>
  </si>
  <si>
    <t>PŘESUN HMOT</t>
  </si>
  <si>
    <t>POVLAKOVÉ KRYTINY</t>
  </si>
  <si>
    <t>HSV</t>
  </si>
  <si>
    <t>PSV</t>
  </si>
  <si>
    <t>KONSTRUKCE TRUHLÁŘSKÉ</t>
  </si>
  <si>
    <t>MLABY</t>
  </si>
  <si>
    <t>PŘESUN HMOT DO 6 M V</t>
  </si>
  <si>
    <t>DMTŽ LEM KOMÍN VLN HL PLOCHA -30°</t>
  </si>
  <si>
    <t>KRYTINY TVRDÉ</t>
  </si>
  <si>
    <t>OSAZENI A DODAVKA VNITRNI CISTICI ROHOZE    160/90</t>
  </si>
  <si>
    <t>OSAZENI A DODAVKA VNEJSI CISTICI ROHOZE       160/90</t>
  </si>
  <si>
    <t>OSAZENI A DODAVKA VNITRNI CISTICI ROHOZE      90/90</t>
  </si>
  <si>
    <t>OSAZENI A DODAVKA VNEJSI CISTICI ROHOZE         90/90</t>
  </si>
  <si>
    <t>DODAVKA SCHOD STUPNU  PREFA  300(150</t>
  </si>
  <si>
    <t>DESKA EPS 150 S 1000X1000X60 MM</t>
  </si>
  <si>
    <t>CELKEM</t>
  </si>
  <si>
    <t>DOPRAVA SUTI BUDOVA DO 6 M V RUČNĚ</t>
  </si>
  <si>
    <t>BOURÁNÍ PILÍŘ  CIHEKNÝ</t>
  </si>
  <si>
    <t>JKSO</t>
  </si>
  <si>
    <t>ZŠ a MŠ Radlická Praha 5  Radlice</t>
  </si>
  <si>
    <t>801 3</t>
  </si>
  <si>
    <t>OK VYZTUHA V KROVU PRO  VZT</t>
  </si>
  <si>
    <t>M+DOD DVERNI SESTAVA 2850*3100 MM                             D08</t>
  </si>
  <si>
    <t>M+DOD DREV DVERE INTERIER 800*1970  EW 15 DP3      D09</t>
  </si>
  <si>
    <t>M+DOD DREV DVERE INTERIER POSUVNE 900*1970 MM   D13</t>
  </si>
  <si>
    <t>M+D DREV DVERE INTERIER 800*1970                            D16</t>
  </si>
  <si>
    <t>M+DOD DVERNI SESTAVA PROSKLENA 2750*2030 MM     D07</t>
  </si>
  <si>
    <t>OBLOZKOVA ZARUBEN 900/1970/150</t>
  </si>
  <si>
    <t>PRIPLATEK ZA STYK BAREV</t>
  </si>
  <si>
    <t>VĚTRACÍ MŘÍŽKA UNIVERSÁLNÍ  PODOKAPNÍ</t>
  </si>
  <si>
    <t>OKENNÍ SÍTĚ PROTI HMYZU</t>
  </si>
  <si>
    <t>MALBA 2XDISP PRIMALEX OM TÓN PASTELOVÁ  M-3,8</t>
  </si>
  <si>
    <t>MALBA 2XDISP PRIMALEX OM TON PASTELOVÁ  M-3,8  sdk</t>
  </si>
  <si>
    <t>R34827000</t>
  </si>
  <si>
    <t>R62200000</t>
  </si>
  <si>
    <t>R59245000</t>
  </si>
  <si>
    <t>R95000000</t>
  </si>
  <si>
    <t>PAS MODIF ASF SFALTOVY PAS</t>
  </si>
  <si>
    <t>FOLIE HYDROIZOLACNI 2,0MM</t>
  </si>
  <si>
    <t>R713000000</t>
  </si>
  <si>
    <t>R72100000</t>
  </si>
  <si>
    <t>R76243000</t>
  </si>
  <si>
    <t>R76313603</t>
  </si>
  <si>
    <t>R76317000</t>
  </si>
  <si>
    <t>R76590000</t>
  </si>
  <si>
    <t>R76590123</t>
  </si>
  <si>
    <t>R76600000</t>
  </si>
  <si>
    <t>R766000000</t>
  </si>
  <si>
    <t>R76700000</t>
  </si>
  <si>
    <t>R78300000</t>
  </si>
  <si>
    <t>R78600000</t>
  </si>
  <si>
    <t>VYBAVENÍ KUCHYNĚ</t>
  </si>
  <si>
    <t>OKENNI PARAPET laminat  š 475</t>
  </si>
  <si>
    <t>OKENNI PARAPET laminat  š 370</t>
  </si>
  <si>
    <t>R76400000</t>
  </si>
  <si>
    <t>KONSTRUKCE KLEMPÍŘSKÉ  antracit</t>
  </si>
  <si>
    <t>OPLECHOVÁNÍ VENK ŽALUZIE+BOČNÍ OPLECH RŠ 330              K18</t>
  </si>
  <si>
    <t>OKNO S POŽÁRNÍ ODOLNOSTÍ EW15 1625*950     TR03</t>
  </si>
  <si>
    <t>PŘEDOKENNÍ VEKOVNÍ ŽALUZIE LAMELA C S AL KRYTEM EL OVLÁDÁNÍ</t>
  </si>
  <si>
    <t>2175*3140            R01</t>
  </si>
  <si>
    <t>2850*3140           R02</t>
  </si>
  <si>
    <t>2100*2680           R03</t>
  </si>
  <si>
    <t>DMTŽ VENKOVNI OCELOVE ZABRADLI</t>
  </si>
  <si>
    <t>kus</t>
  </si>
  <si>
    <t xml:space="preserve">rozměr </t>
  </si>
  <si>
    <t>600x637x850</t>
  </si>
  <si>
    <t>2000x700x900</t>
  </si>
  <si>
    <t>3-STRANNÝ RÁM KE STOLU 2000MM</t>
  </si>
  <si>
    <t>1880x540x40</t>
  </si>
  <si>
    <t>MIKROVLNNÁ TROUBA</t>
  </si>
  <si>
    <t>510x380x360</t>
  </si>
  <si>
    <t>MODULÁRNÍ DŘEZ S BATERIÍ, TOP400MM,XP700</t>
  </si>
  <si>
    <t>400x730x250</t>
  </si>
  <si>
    <t>PODESTAVBA, 800MM, BEZ DVÍŘEK</t>
  </si>
  <si>
    <t>800x550x600</t>
  </si>
  <si>
    <t>NEUTRÁLNÍ DÍL,  BEZ PODESTAVBY, 400MM</t>
  </si>
  <si>
    <t>POLICE NA STENU PLNÁ 1800 MM</t>
  </si>
  <si>
    <t>1800x400x30</t>
  </si>
  <si>
    <t>898x915x808</t>
  </si>
  <si>
    <t>250x480x540</t>
  </si>
  <si>
    <t>895x1220x400</t>
  </si>
  <si>
    <t>891x762x803</t>
  </si>
  <si>
    <t>1195x650x900</t>
  </si>
  <si>
    <t>1400x700x850</t>
  </si>
  <si>
    <t>SIFON PLASTOVÝ 1,5 KE STOLU</t>
  </si>
  <si>
    <t>190x190x90</t>
  </si>
  <si>
    <t>MIX.BATERIE PÁKOVÁ, RAMÉNKO+SPRCHA, 3/4</t>
  </si>
  <si>
    <t>800x465x1400</t>
  </si>
  <si>
    <t>600x612x850</t>
  </si>
  <si>
    <t>800x700x1000</t>
  </si>
  <si>
    <t>680x540x40</t>
  </si>
  <si>
    <t>1800x700x1000</t>
  </si>
  <si>
    <t>1680x540x40</t>
  </si>
  <si>
    <t>1800x400x650</t>
  </si>
  <si>
    <t>1800x700x900</t>
  </si>
  <si>
    <t>cena celkem</t>
  </si>
  <si>
    <t>ZŠ a MŠ  Radlická Praha 5 Radlice</t>
  </si>
  <si>
    <t>822 5</t>
  </si>
  <si>
    <t>DEMOLICE</t>
  </si>
  <si>
    <t>KOMUNIKACE</t>
  </si>
  <si>
    <t>HERNÍ PRVKY</t>
  </si>
  <si>
    <t>111201101</t>
  </si>
  <si>
    <t>ODSTRAN KŘOVIN I KOŘENŮ PL -1000M2</t>
  </si>
  <si>
    <t>112101104</t>
  </si>
  <si>
    <t>KÁCENÍ STROM LISTNATÝ D -90CM</t>
  </si>
  <si>
    <t>112201104</t>
  </si>
  <si>
    <t>ODSTRANĚNÍ PAŘEZŮ D -900MM</t>
  </si>
  <si>
    <t>SEJMUTI ORNICE S PREMISTENIM DO 50 M</t>
  </si>
  <si>
    <t>HLOUB RÝH Š 0,6M SOUDR HOR 4 RUČNĚ schodiste</t>
  </si>
  <si>
    <t>ODKOP PRO ZPEV PLOCHU  herní plocha</t>
  </si>
  <si>
    <t>VODOROVNÉ PŘEM.VÝK/SYP DO 50M 1-4</t>
  </si>
  <si>
    <t>162301414</t>
  </si>
  <si>
    <t>VODOROV PŘEM.KMENŮ LI 90CM+likvidace</t>
  </si>
  <si>
    <t>162301424</t>
  </si>
  <si>
    <t>VODOROV PŘEM.PAŘEZU 90CM +likvidace</t>
  </si>
  <si>
    <t>162301501</t>
  </si>
  <si>
    <t>VODOROV PŘEM.KŘOVIN +likvidace</t>
  </si>
  <si>
    <t>174201204</t>
  </si>
  <si>
    <t>ZÁSYP JAM VYTAŽ PAŘEZŮ D 90CM</t>
  </si>
  <si>
    <t>181101102</t>
  </si>
  <si>
    <t>ÚPRAVA PLÁNĚ ZÁŘEZ TŘ 4 +ZHUTNĚNÍ</t>
  </si>
  <si>
    <t>181301000</t>
  </si>
  <si>
    <t>ROZHRNUTI OPRNICE</t>
  </si>
  <si>
    <t>R171112111</t>
  </si>
  <si>
    <t>JAMKA - 0,13 M3 S VÝMĚNOU ZEMNINY</t>
  </si>
  <si>
    <t xml:space="preserve">VYSADBA DŘEVINY </t>
  </si>
  <si>
    <t>SUBSTRAT ZAHRADNICKY</t>
  </si>
  <si>
    <t>R265041700</t>
  </si>
  <si>
    <t>DODAVKA OKRASNEHO  KERE  dle výběru</t>
  </si>
  <si>
    <t>180402111</t>
  </si>
  <si>
    <t>ZALOŽENÍ PARKOVÝ TRÁVNÍK ROVINA</t>
  </si>
  <si>
    <t>005724200</t>
  </si>
  <si>
    <t>SMES TRAVNI PARKOVA OKRASNÁ</t>
  </si>
  <si>
    <t>KOSENÍ TRÁVNÍKU PARKOVÉHO ROVINA ( 1 seč )</t>
  </si>
  <si>
    <t xml:space="preserve">DEMOLICE </t>
  </si>
  <si>
    <t>981011112</t>
  </si>
  <si>
    <t>DEMOLICE ROZEBR DŘEV OSTAT OBOUSTR</t>
  </si>
  <si>
    <t>včetně likvidace suti</t>
  </si>
  <si>
    <t>ZÁKLADY  schodiště</t>
  </si>
  <si>
    <t>434121426</t>
  </si>
  <si>
    <t>R453000000</t>
  </si>
  <si>
    <t>DODAVKA SCHOD PRFA STUPNU 300/150</t>
  </si>
  <si>
    <t>STUPNĚ DUSANÉ BET C12/15 TERÉN</t>
  </si>
  <si>
    <t>SCHODIŠŤOVÁ KCE  C20/25</t>
  </si>
  <si>
    <t>430362021</t>
  </si>
  <si>
    <t>VÝZTUŽ SCHOD KCE SVAŘ SÍTĚ KARI</t>
  </si>
  <si>
    <t>564251111</t>
  </si>
  <si>
    <t>PODKLAD ŠTĚRKOPÍSEK ŠP TL 150MM</t>
  </si>
  <si>
    <t>564851111</t>
  </si>
  <si>
    <t>PODKLAD ŠTĚRKODRŤ ŠD ZHUT TL 150MM</t>
  </si>
  <si>
    <t>596211112</t>
  </si>
  <si>
    <t>KLAD ZÁMK DL TL60 SKA -300M2 CHOD</t>
  </si>
  <si>
    <t>592450000</t>
  </si>
  <si>
    <t>R564250000</t>
  </si>
  <si>
    <t>PODKLAD STREKODRT ŠD ZHUT TL 180 MM</t>
  </si>
  <si>
    <t>916561111</t>
  </si>
  <si>
    <t>OSAZ ZÁHON OBRUB B ZN2 S OPĚROU</t>
  </si>
  <si>
    <t>592173030</t>
  </si>
  <si>
    <t>113107152</t>
  </si>
  <si>
    <t>ODSTRAŇ PODKLAD -200M2 KAM TĚŽ 20CM</t>
  </si>
  <si>
    <t>113106123</t>
  </si>
  <si>
    <t>ROZEBR ZÁMK DLAŽBA PRO PĚŠÍ KOMUN</t>
  </si>
  <si>
    <t>979082212</t>
  </si>
  <si>
    <t>VODOR DOPR SUTI SUCHO 50M použito pro zásypy</t>
  </si>
  <si>
    <t>998223011</t>
  </si>
  <si>
    <t>PŘESUN POZEM KOMUNIKACE KRYT DLAŽBA</t>
  </si>
  <si>
    <t>R950000000</t>
  </si>
  <si>
    <t>MONTAZ HERNICH PRVKU</t>
  </si>
  <si>
    <t>HERNI SESTAVA S NEREZOVOU SKLUZAVKOU</t>
  </si>
  <si>
    <t>HOUPACKA PTACI HNIZDO</t>
  </si>
  <si>
    <t>MALY KOLOTOC NEREZ</t>
  </si>
  <si>
    <t>LAVICKY</t>
  </si>
  <si>
    <t>ZŠ  a MŠ  Radlická Praha 5  Radlice</t>
  </si>
  <si>
    <t>815 2</t>
  </si>
  <si>
    <t>OPLOCENÍ</t>
  </si>
  <si>
    <t>DRENÁŽE</t>
  </si>
  <si>
    <t>133451011</t>
  </si>
  <si>
    <t>HLOUBENÍ ŠACHET V HORNINĚ TŘ. 5 ručně</t>
  </si>
  <si>
    <t>212755211</t>
  </si>
  <si>
    <t>TRATIVOD PLAST TRUBKA D 50 BEZ LOŽE</t>
  </si>
  <si>
    <t>274313711</t>
  </si>
  <si>
    <t>ZÁKLADOVÝ PÁS BETON C20/25</t>
  </si>
  <si>
    <t>274321311</t>
  </si>
  <si>
    <t>ZÁKLADOVÝ PÁS ŽB C16/20</t>
  </si>
  <si>
    <t>274351215</t>
  </si>
  <si>
    <t>ZŘÍZENÍ BEDNĚNÍ STĚN ZÁKL PÁSŮ</t>
  </si>
  <si>
    <t>274351216</t>
  </si>
  <si>
    <t>ODSTRANĚNÍ BEDNĚNÍ STĚN ZÁKL PÁSŮ</t>
  </si>
  <si>
    <t>274361921</t>
  </si>
  <si>
    <t>VÝZTUŽ ZÁKL PASŮ SVAŘ SÍTĚ</t>
  </si>
  <si>
    <t>ZEĎ NOSNÁ KVADRY BETONOVÉ</t>
  </si>
  <si>
    <t>966072811</t>
  </si>
  <si>
    <t>ROZEBR RÁM PLOT OC SLOUPEK V -2M</t>
  </si>
  <si>
    <t>966073810</t>
  </si>
  <si>
    <t>ROZEBR VRÁTEK K OPLOCENÍ -2M2</t>
  </si>
  <si>
    <t>966073812</t>
  </si>
  <si>
    <t>ROZEBR VRÁTEK K OPLOCENÍ -10M2</t>
  </si>
  <si>
    <t>966071721</t>
  </si>
  <si>
    <t xml:space="preserve">BOURÁNÍ SLOUPKŮ A VZPĚR PLOTOVÝCH OCELOVÝCH </t>
  </si>
  <si>
    <t>979082111</t>
  </si>
  <si>
    <t>VNITROSTAV DOPRAVA SUTI DO 10M</t>
  </si>
  <si>
    <t>979082121</t>
  </si>
  <si>
    <t>VNITROSTAV DOPRAVA SUTI ZKD 5M</t>
  </si>
  <si>
    <t>979081111</t>
  </si>
  <si>
    <t>ODVOZ SUTI NA SKLÁDKU VCETNE POPLATKU</t>
  </si>
  <si>
    <t>338171123</t>
  </si>
  <si>
    <t>OSAZ SLOUP PLOT OC 2,6M V ZABETON</t>
  </si>
  <si>
    <t>338171121</t>
  </si>
  <si>
    <t>OSAZ SLOUP PLOT OC 2,6M V ZALITÍ MC podezdívk</t>
  </si>
  <si>
    <t>OSAZ VRATA PLOT OCEL SLOUPEK -8M2</t>
  </si>
  <si>
    <t>348101220</t>
  </si>
  <si>
    <t>OSAZ VRATA PLOT OCEL SLOUPEK -4M2</t>
  </si>
  <si>
    <t>348171330</t>
  </si>
  <si>
    <t>OSAZ PLOT PROF OCEL -50KG/M -15°</t>
  </si>
  <si>
    <t>R34800000</t>
  </si>
  <si>
    <t>PLOTOVY SLOUPEK DL 2.50 M POPLASTOVANY</t>
  </si>
  <si>
    <t>R31000000</t>
  </si>
  <si>
    <t>SVAROVANY PLOTOVY DILEC 2480/1630</t>
  </si>
  <si>
    <t>VJEZDOVA VRATA  3600/1800 dvoukřídlová</t>
  </si>
  <si>
    <t>VSTUPNI BRANKA  1800/1800</t>
  </si>
  <si>
    <t>VSTUPNI BRANKA  1800/1630</t>
  </si>
  <si>
    <t>VSTUPNÍ BRANKA  1000/1630</t>
  </si>
  <si>
    <t>DRENÁŽ</t>
  </si>
  <si>
    <t>451541111</t>
  </si>
  <si>
    <t>LOŽE DRENAZE VÝKOPU ZE ŠTĚRKODRTĚ</t>
  </si>
  <si>
    <t>998232111</t>
  </si>
  <si>
    <t>PŘESUN  HMOT</t>
  </si>
  <si>
    <t>711491272</t>
  </si>
  <si>
    <t>IZOLACE  S OCHRANNÁ TEXTIL</t>
  </si>
  <si>
    <t>693111450</t>
  </si>
  <si>
    <t>DODAVKA OCHRANNE GEOTEXTILIE</t>
  </si>
  <si>
    <t>711161531</t>
  </si>
  <si>
    <t>IZOLACE FÓLIEMI NOPOVÝMI PRO SPODNÍ STAVBU S</t>
  </si>
  <si>
    <t>KRYCÍ UKONČUJÍCÍ LIŠTA</t>
  </si>
  <si>
    <t>ZŠ a MŠ Radlická Praha 5 Radlice</t>
  </si>
  <si>
    <t>827 1</t>
  </si>
  <si>
    <t>TRUBNÍ VEDENÍ</t>
  </si>
  <si>
    <t>REVIZNÍ ŠACHTA</t>
  </si>
  <si>
    <t>132201201</t>
  </si>
  <si>
    <t>HLB RÝH 2000MM TŘ. 3 100M3</t>
  </si>
  <si>
    <t>132201209</t>
  </si>
  <si>
    <t>PŘÍPL ZA LEPIVOST TŘ. 3</t>
  </si>
  <si>
    <t>132202201</t>
  </si>
  <si>
    <t>HLOUB RÝH Š 2 M SOUDRŽ HOR 3 RUČNĚ</t>
  </si>
  <si>
    <t>PŘÍPLATEK ZTÍŽENÝ VÝKOP PODZEMNÍ VEDENÍ</t>
  </si>
  <si>
    <t>151101101</t>
  </si>
  <si>
    <t>PAŽENÍ PŘÍLOŽNÉ HL.DO 2M RÝHY</t>
  </si>
  <si>
    <t>151101111</t>
  </si>
  <si>
    <t>ODSTRANĚNÍ PAŽENÍ RÝH HL. 2M PŘÍL.</t>
  </si>
  <si>
    <t>161101101</t>
  </si>
  <si>
    <t>SVISLÉ PŘEMÍST VÝKOPKU TŘ.4 2,5M</t>
  </si>
  <si>
    <t>175101101</t>
  </si>
  <si>
    <t>OBSYP POTR BEZ PROHOZ SYPANINY</t>
  </si>
  <si>
    <t>175101109</t>
  </si>
  <si>
    <t>OBSYP POTRUBÍ PŘÍPL PROHOZENÍ</t>
  </si>
  <si>
    <t>174102101</t>
  </si>
  <si>
    <t>ZÁSYP JAM, ŠACHET A RÝH DO 30 M3 SYPANINOU SE ZHUTNĚNÍM</t>
  </si>
  <si>
    <t>KOMUNKACE</t>
  </si>
  <si>
    <t>917762111</t>
  </si>
  <si>
    <t>OSAZ CHODN OBRUB B LEŽ OPĚRA B</t>
  </si>
  <si>
    <t>998225111</t>
  </si>
  <si>
    <t>PŘESUN KOMUNIKACE KRYT ŽIVICE/BETON</t>
  </si>
  <si>
    <t>113201111</t>
  </si>
  <si>
    <t>VYTRHÁNÍ OBRUB CHODNÍK</t>
  </si>
  <si>
    <t>113107143</t>
  </si>
  <si>
    <t>ODSTRAŇ PODKLAD -50M2 ŽIVICE 15CM</t>
  </si>
  <si>
    <t>113107124</t>
  </si>
  <si>
    <t>ODSTRAŇ PODKLAD -50M2 KAM DRC 40CM</t>
  </si>
  <si>
    <t>919735113</t>
  </si>
  <si>
    <t>ŘEZÁNÍ ŽIVIČ KRYTU TL 10-15CM</t>
  </si>
  <si>
    <t>566903111</t>
  </si>
  <si>
    <t>VYSPR PODKL KAM HRUB DRC PO PŘEKOP</t>
  </si>
  <si>
    <t>566904111</t>
  </si>
  <si>
    <t>VYSPR PODKL OBAL KAM OK PO PŘEKOP</t>
  </si>
  <si>
    <t>592174650</t>
  </si>
  <si>
    <t>OPRAVA STAV VODOVODNI SACHTY 90/120/180 CM</t>
  </si>
  <si>
    <t>Stavba:</t>
  </si>
  <si>
    <t xml:space="preserve">ZŠ a MŠ Radlická, obj.Na Pláni 59/3186, Praha 5 - Radlice - </t>
  </si>
  <si>
    <t xml:space="preserve"> Vybudování dvou tříd MŠ v bývalém školském objektu</t>
  </si>
  <si>
    <t>Část:</t>
  </si>
  <si>
    <t xml:space="preserve">  p.č.</t>
  </si>
  <si>
    <t>Položka</t>
  </si>
  <si>
    <t>Mn.</t>
  </si>
  <si>
    <t>Jedn.</t>
  </si>
  <si>
    <t>JC</t>
  </si>
  <si>
    <t>CC</t>
  </si>
  <si>
    <t>1.</t>
  </si>
  <si>
    <t>Rozvaděče</t>
  </si>
  <si>
    <t>Elektroměrový rozvaděč v kompaktním pilíři ER513/PKP7P, In=63A, (PRE)</t>
  </si>
  <si>
    <t>ks</t>
  </si>
  <si>
    <t>Rozvaděč RD</t>
  </si>
  <si>
    <t>2.</t>
  </si>
  <si>
    <t>Kabelová přílojka</t>
  </si>
  <si>
    <t>Kabel CYKY-J 4x25</t>
  </si>
  <si>
    <t>m</t>
  </si>
  <si>
    <t>Kabel CYKY-J 4x16</t>
  </si>
  <si>
    <t>Kabel CYKY-O 3x1,5</t>
  </si>
  <si>
    <t>Pojistka výkonová PN1 80A gG</t>
  </si>
  <si>
    <t>Jistič trojpólový B50/3, 50A</t>
  </si>
  <si>
    <t>Trubka elektroinstal.ochranná korugovaná dn 75</t>
  </si>
  <si>
    <t>Zemní a stavební práce</t>
  </si>
  <si>
    <t>Vytyčení trati podzem.vedení v zástavbě</t>
  </si>
  <si>
    <t>km</t>
  </si>
  <si>
    <t>Hloubení jámy pro elektroměr.pilíř, s naložením přebyteč.zeminy na dopr.prostředek, urovnání dna výkopu, zásyp zeminou a pískem s hutněním a urovnáním místa výkopu, v zemině tř.4</t>
  </si>
  <si>
    <t>Hloubení kabelové rýhy š.35cm, hl.80cm, s urovnáním dna a přemísť.výkopku, v zemině tř.4</t>
  </si>
  <si>
    <t>Osazení trubních kabel.prostupů plast.do rýhy do 10cm, bez obsypu</t>
  </si>
  <si>
    <t>Zásyp kabelové rýhy š.35cm, hl.80cm, z horniny tř.4, s hutněním ve vrstvách</t>
  </si>
  <si>
    <t>Provizorní úprava terénu po záhozu</t>
  </si>
  <si>
    <t>m2</t>
  </si>
  <si>
    <t>Trubní kabelový prostup ve zdivu s vybouráním, zazděním, začištěním a utěsněním do 10cm</t>
  </si>
  <si>
    <t>3.</t>
  </si>
  <si>
    <t>Vnitřní elektroinstalace</t>
  </si>
  <si>
    <t>Kabely, vodiče</t>
  </si>
  <si>
    <t>Kabel CYKY-O 2x1,5</t>
  </si>
  <si>
    <t>Kabel CYKY-J 3x1,5</t>
  </si>
  <si>
    <t>Kabel CYKY-O 4x1,5</t>
  </si>
  <si>
    <t>Kabel CYKY-J 5x1,5</t>
  </si>
  <si>
    <t>Kabel CYKY-J 3x2,5</t>
  </si>
  <si>
    <t>Kabel CYKY-J 5x2,5</t>
  </si>
  <si>
    <t>Kabel ohebný H07RN-F G5x2,5</t>
  </si>
  <si>
    <t>Kabel ohebný H07RN-F G5x6</t>
  </si>
  <si>
    <t xml:space="preserve">Vodič CY  4 zž </t>
  </si>
  <si>
    <t xml:space="preserve">Vodič CY  6 zž </t>
  </si>
  <si>
    <t xml:space="preserve">Vodič CYA  16 zž </t>
  </si>
  <si>
    <t>ukončení kabelů</t>
  </si>
  <si>
    <t>kpl</t>
  </si>
  <si>
    <t>Osvětlení</t>
  </si>
  <si>
    <t>Svítidlo zářivkové, interierové, přisazené, 2x36W, s leštěnou parabolickou mřížkou a lešť.reflektorem, s elektron.předřadníkem, IP20</t>
  </si>
  <si>
    <t>Svítidlo zářivkové, interierové, přisazené, 2x36W, s elektron.předřadníkem, IP20, s opálovým krytem</t>
  </si>
  <si>
    <t>Svítidlo zářivkové, interierové, přisazené, 2x36W, s elektron.předřadníkem, IP54</t>
  </si>
  <si>
    <t>Svítidlo zářivkové, průmyslové, přisazené 2x28W, s elektron.předřadníkem, IP66</t>
  </si>
  <si>
    <t>Svítidlo zářivkové, průmyslové, přisazené, 2x24W, s elektron.předřadníkem, IP66</t>
  </si>
  <si>
    <t>Svítidlo zářivkové, interierové, přisazené, 2x18W, s leštěnou parabolickou mřížkou a lešť.reflektorem, s elektron.předřadníkem, IP20</t>
  </si>
  <si>
    <t>Svítidlo zářivkové, interierové, kruhové, přisazené 40+32W, s elektron.předřadníkem, IP40</t>
  </si>
  <si>
    <t>Svítidlo stropní a nástěnné, přisazené LED, 1x20W, s pohyb.senzorem, IP54</t>
  </si>
  <si>
    <t>Svítidlo stropní a nástěnné, přisazené LED, 1x10W, s pohyb.senzorem, IP54</t>
  </si>
  <si>
    <t>Svítidlo zářivkové, interierové, kruhové, přisazené 1x22W, s elektron.předřadníkem, IP54</t>
  </si>
  <si>
    <t>Reflektor.svítidlo, nástěnné, přisazené LED 1x10W, s pohybovým senzorem, IP44</t>
  </si>
  <si>
    <t xml:space="preserve">Nouzové svítidlo nástěnné, s piktogramem směru úniku, autotest, nouz.modul min.1h, IP20 </t>
  </si>
  <si>
    <t xml:space="preserve">Nouzové svítidlo nástěnné, s piktogramem směru úniku,  nouz.modul min.1h, IP54 </t>
  </si>
  <si>
    <t>Zářivková trubice 18W/840</t>
  </si>
  <si>
    <t>Zářivková trubice 24W/840</t>
  </si>
  <si>
    <t>Zářivková trubice 28W/840</t>
  </si>
  <si>
    <t>Zářivková trubice 36W/840</t>
  </si>
  <si>
    <t>Drobný materiál</t>
  </si>
  <si>
    <t>Spínač jednopólový, zapuštěný, řaz.1, vč.přísluš., 10A, 250V, IP20</t>
  </si>
  <si>
    <t>Spínač seriový, zapuštěný, řaz.5, vč.přísluš., 10A, 250V, IP20</t>
  </si>
  <si>
    <t>Spínač střídavý, zapuštěný, řaz.6, vč.přísluš., 10A, 250V, IP20</t>
  </si>
  <si>
    <t>Spínač dvojitý střídavý, zapuštěný, řaz.6+6, vč.přísluš., 10A, 250V, IP20</t>
  </si>
  <si>
    <t>Spínač křížový, zapuštěný, řaz.7, vč.přísluš., 10A, 250V, IP20</t>
  </si>
  <si>
    <t>Žaluziový tlačítkový spínač s aretací, zapuštěný, vč.přísluš., 10A,250V, IP20</t>
  </si>
  <si>
    <t>Infrapasivní snímač pohybu stropní, 230V, 2000W, 500W, IP66</t>
  </si>
  <si>
    <t>Zásuvka trojpólová zapuštěná, jednonásob., vč.přísluš., 16A, 250V, IP20, s ochrann.clonkami</t>
  </si>
  <si>
    <t>Zásuvka trojpólová zapuštěná, jednonásob., vč.přísluš., 16A, 250V, IP20, s ochranou před přepětím, s ochrann.clonkami</t>
  </si>
  <si>
    <t>Trojpól.vypínač třífáz.vývodu 400V, 16A, IP65</t>
  </si>
  <si>
    <t>Trojpól.vypínač třífáz.vývodu 400V, 32A, IP65</t>
  </si>
  <si>
    <t>Dvoupolohový přepínač otáček 230V, 2,5A, IP20</t>
  </si>
  <si>
    <t>Prostorový (pokojový) termostat 230V, 10A, IP30</t>
  </si>
  <si>
    <t>Elektroinstal.krabice pod omítku KO 100E, se svorkovnicí EPS 3 a víčkem</t>
  </si>
  <si>
    <t>Krabice přístrojová pod omítku</t>
  </si>
  <si>
    <t>Krabice přístrojová pod omítku dvojnásobná</t>
  </si>
  <si>
    <t>Krabice přístrojová pod omítku čtyřnásobná</t>
  </si>
  <si>
    <t>Rámeček pro elektroinstal.přístroje dvojnásobný</t>
  </si>
  <si>
    <t>Rámeček pro elektroinstal.přístroje čtyřnásobný</t>
  </si>
  <si>
    <t>Krabice rozvodná pod omítku, se svork.a víčkem</t>
  </si>
  <si>
    <t>Ekvipotenciál.svorkovnice R15 C</t>
  </si>
  <si>
    <t>Trasy</t>
  </si>
  <si>
    <t>Drát.kabelový žlab 50/50, žár.zink.,včet.přísluš.,závěs.a konzol</t>
  </si>
  <si>
    <t>Drát.kabelový žlab 100/50, žár.zink.,včet.přísluš.,závěs.a konzol</t>
  </si>
  <si>
    <t>Drát.kabelový žlab 150/50, žár.zink.,včet.přísluš.,závěs.a konzol</t>
  </si>
  <si>
    <t>Svazkový držák kabelů</t>
  </si>
  <si>
    <t>Trubka elektroinstal.plast.ohebná 1432</t>
  </si>
  <si>
    <t>Trubka elektroinstal.plast.ohebná 1440</t>
  </si>
  <si>
    <t>4.</t>
  </si>
  <si>
    <t>Demontáže</t>
  </si>
  <si>
    <t>Demontáž stávajících pojistkových skříní</t>
  </si>
  <si>
    <t>Demontáž stávajícího elektroměrového rozvaděče</t>
  </si>
  <si>
    <t>Demontáž stávajícího hromosvodu</t>
  </si>
  <si>
    <t>5.</t>
  </si>
  <si>
    <t>Ochrana před bleskem, uzemnění</t>
  </si>
  <si>
    <r>
      <t xml:space="preserve">Drát AlMgSi </t>
    </r>
    <r>
      <rPr>
        <sz val="10"/>
        <rFont val="Calibri"/>
        <family val="2"/>
      </rPr>
      <t>Ø</t>
    </r>
    <r>
      <rPr>
        <sz val="10"/>
        <rFont val="Arial CE"/>
        <family val="2"/>
      </rPr>
      <t>8mm (vč.narovnání)</t>
    </r>
  </si>
  <si>
    <t>Podpěra vedení pod střešní krytinu PV 22b</t>
  </si>
  <si>
    <t>Podpěra vedení na plechovou střechu PV 23</t>
  </si>
  <si>
    <t>Podpěra vedení do zdiva PV17pppp</t>
  </si>
  <si>
    <t>Jímací tyč JV 1,0</t>
  </si>
  <si>
    <t>Ochranná stříška OSD</t>
  </si>
  <si>
    <t>Ochranná trubka OT 1,7</t>
  </si>
  <si>
    <t>Držák ochranné trubky DJDcpppp</t>
  </si>
  <si>
    <t>Svorka připojovací SP</t>
  </si>
  <si>
    <t>Svorka křížová SK</t>
  </si>
  <si>
    <t>Svorka k jímací tyči SJ1</t>
  </si>
  <si>
    <t>Svorka spojovací SS</t>
  </si>
  <si>
    <t>Svorka okapová Soc</t>
  </si>
  <si>
    <t>Svorka univerzální SU</t>
  </si>
  <si>
    <t>Svorka zkušební SZb</t>
  </si>
  <si>
    <t>Svorka na okapové svody ST</t>
  </si>
  <si>
    <r>
      <t xml:space="preserve">Drát FeZn </t>
    </r>
    <r>
      <rPr>
        <sz val="10"/>
        <rFont val="Calibri"/>
        <family val="2"/>
      </rPr>
      <t>Ø</t>
    </r>
    <r>
      <rPr>
        <sz val="10"/>
        <rFont val="Arial CE"/>
        <family val="2"/>
      </rPr>
      <t>10/13 PVC</t>
    </r>
  </si>
  <si>
    <t>Páska FeZn 30x4</t>
  </si>
  <si>
    <t>Svorka páska - drát SR3b</t>
  </si>
  <si>
    <t>Svorka páska - páska SR2b</t>
  </si>
  <si>
    <t>Označovací štítek</t>
  </si>
  <si>
    <t>Asfaltová protikoroz.hmota</t>
  </si>
  <si>
    <t>kg</t>
  </si>
  <si>
    <t>Zemní práce - uzemnění</t>
  </si>
  <si>
    <t>Hloubení rýhy š.35cm, hl.70cm, zem.tř.4</t>
  </si>
  <si>
    <t>Zához rýhy š.35cm, hl.70cm, zem.tř.4, s hutněním a urovnáním povrchu</t>
  </si>
  <si>
    <t>6.</t>
  </si>
  <si>
    <t>Ostatní</t>
  </si>
  <si>
    <t>Ekol.likvidace demont.zařízení</t>
  </si>
  <si>
    <t>Podružný a spojovací materiál</t>
  </si>
  <si>
    <t>Recyklační poplatky za svítidla a sv. zdroje</t>
  </si>
  <si>
    <t>Doprava materiálu a osob</t>
  </si>
  <si>
    <t>PPV (% z mont.)</t>
  </si>
  <si>
    <t>%</t>
  </si>
  <si>
    <t>Výchozí revize</t>
  </si>
  <si>
    <t xml:space="preserve">Průvodní dokumentace  vč. dok. skutečného provedení </t>
  </si>
  <si>
    <t>Celkem</t>
  </si>
  <si>
    <t>Rekapitulace</t>
  </si>
  <si>
    <t>SO01_D1.4.1_ZTI: D1.4.1_Zdravotechnika</t>
  </si>
  <si>
    <t>009: Ostatní konstrukce a práce</t>
  </si>
  <si>
    <t>713: Izolace tepelné</t>
  </si>
  <si>
    <t>721: Vnitřní kanalizace</t>
  </si>
  <si>
    <t>722: Vnitřní vodovod</t>
  </si>
  <si>
    <t>723: Vnitřní plynovod</t>
  </si>
  <si>
    <t>725: Zařizovací předměty</t>
  </si>
  <si>
    <t>726: Instalační prefabrikáty</t>
  </si>
  <si>
    <t>SO01_D1.4.2_VZT: D1.4.2_Vzduchotechnika</t>
  </si>
  <si>
    <t>12: Vzduchotechnika</t>
  </si>
  <si>
    <t>SO01_D1.4.3_UT: D1.4.3_Vytápění</t>
  </si>
  <si>
    <t>731: Ústřední vytápění - kotelny</t>
  </si>
  <si>
    <t>732: Ústřední vytápění - strojovny</t>
  </si>
  <si>
    <t>733: Ústřední vytápění - rozvodné potrubí</t>
  </si>
  <si>
    <t>733a: Ústřední vytápění - Podlahové vytápění</t>
  </si>
  <si>
    <t>734: Ústřední vytápění - armatury</t>
  </si>
  <si>
    <t>735: Ústřední vytápění - otopná tělesa</t>
  </si>
  <si>
    <t>Poř.</t>
  </si>
  <si>
    <t>Kód</t>
  </si>
  <si>
    <t>Popis</t>
  </si>
  <si>
    <t>MJ</t>
  </si>
  <si>
    <t>Výměra</t>
  </si>
  <si>
    <t>Jedn. cena</t>
  </si>
  <si>
    <t>Cena</t>
  </si>
  <si>
    <t>##T2##N_Catalog_catGUID</t>
  </si>
  <si>
    <t>##T2##PRO_ITEM_catID</t>
  </si>
  <si>
    <t>##T2##PRO_ITEM_iteCode</t>
  </si>
  <si>
    <t>##T2##PRO_ITEM_szvCode</t>
  </si>
  <si>
    <t>##T2##PRO_ITEM_tevCode</t>
  </si>
  <si>
    <t>X201</t>
  </si>
  <si>
    <t>713463212</t>
  </si>
  <si>
    <t>Montáž izolace tepelné potrubí potrubními pouzdry s Al fólií staženými Al páskou 1x D do 100 mm</t>
  </si>
  <si>
    <t>713463132</t>
  </si>
  <si>
    <t>Montáž izolace tepelné potrubí potrubními pouzdry bez úpravy slepenými 1x tl izolace do 50 mm</t>
  </si>
  <si>
    <t>28377103</t>
  </si>
  <si>
    <t>Tepelně technická izolace potrubí, pěnová PE pouzdra, podélný nářez; d20, tl.9 mm</t>
  </si>
  <si>
    <t>28377111</t>
  </si>
  <si>
    <t>Tepelně technická izolace potrubí, pěnová PE pouzdra, podélný nářez; d25, tl.9 mm</t>
  </si>
  <si>
    <t>28377115</t>
  </si>
  <si>
    <t>Tepelně technická izolace potrubí, pěnová PE pouzdra, podélný nářez; d32, tl.9 mm</t>
  </si>
  <si>
    <t>28377117</t>
  </si>
  <si>
    <t>Tepelně technická izolace potrubí, pěnová PE pouzdra, podélný nářez; d40, tl.9 mm</t>
  </si>
  <si>
    <t>28377121</t>
  </si>
  <si>
    <t>Tepelně technická izolace potrubí, pěnová PE pouzdra, podélný nářez; d50, tl.9 mm</t>
  </si>
  <si>
    <t>24750100</t>
  </si>
  <si>
    <t>Lepidlo pro montážní potřeby tepelně izolačních trubic z PE, 500 ml/385 g,</t>
  </si>
  <si>
    <t>28377065</t>
  </si>
  <si>
    <t>Tepelně technická izolace potrubí, pěnová PE pouzdra, laminovaná PE tkanina, možnost uložení v zemi - podélný nářez; d50, tl.25 mm, modré provedení</t>
  </si>
  <si>
    <t>721140806</t>
  </si>
  <si>
    <t>Demontáž potrubí litinové do DN 200</t>
  </si>
  <si>
    <t>721171808</t>
  </si>
  <si>
    <t>Demontáž potrubí z PVC do D 114</t>
  </si>
  <si>
    <t>721173316</t>
  </si>
  <si>
    <t>Potrubí kanalizační z PVC hrdlové dešťové DN 125 systém KG</t>
  </si>
  <si>
    <t>721173317</t>
  </si>
  <si>
    <t>Potrubí kanalizační z PVC hrdlové dešťové DN 160 systém KG</t>
  </si>
  <si>
    <t>721173401</t>
  </si>
  <si>
    <t>Potrubí kanalizační z PVC hrdlové ležaté vnitřní DN 100 systém KG</t>
  </si>
  <si>
    <t>721173402</t>
  </si>
  <si>
    <t>Potrubí kanalizační z PVC hrdlové ležaté vnitřní DN 125 systém KG</t>
  </si>
  <si>
    <t>721173403</t>
  </si>
  <si>
    <t>Potrubí kanalizační z PVC hrdlové ležaté vnitřní DN 160 systém KG</t>
  </si>
  <si>
    <t>721174042</t>
  </si>
  <si>
    <t>Potrubí kanalizační z PP připojovací DN 40</t>
  </si>
  <si>
    <t>721174043</t>
  </si>
  <si>
    <t>Potrubí kanalizační z PP připojovací DN 50</t>
  </si>
  <si>
    <t>721174024</t>
  </si>
  <si>
    <t>Potrubí kanalizační z PP odpadní DN 70</t>
  </si>
  <si>
    <t>721174025</t>
  </si>
  <si>
    <t>Potrubí kanalizační z PP odpadní DN 100</t>
  </si>
  <si>
    <t>721194104</t>
  </si>
  <si>
    <t>Vyvedení a upevnění odpadních výpustek DN 40</t>
  </si>
  <si>
    <t>721194109</t>
  </si>
  <si>
    <t>Vyvedení a upevnění odpadních výpustek DN 100</t>
  </si>
  <si>
    <t>721273152</t>
  </si>
  <si>
    <t>Hlavice ventilační polypropylen PP DN 75</t>
  </si>
  <si>
    <t>721273153</t>
  </si>
  <si>
    <t>Hlavice ventilační polypropylen PP DN 110</t>
  </si>
  <si>
    <t>721290112</t>
  </si>
  <si>
    <t>Zkouška těsnosti potrubí kanalizace vodou do DN 200</t>
  </si>
  <si>
    <t>721300912</t>
  </si>
  <si>
    <t>Pročištění odpadů svislých v jednom podlaží do DN 200</t>
  </si>
  <si>
    <t>721300922</t>
  </si>
  <si>
    <t>Pročištění svodů ležatých do DN 300</t>
  </si>
  <si>
    <t>721300942</t>
  </si>
  <si>
    <t>Pročištění lapačů střešních splavenin</t>
  </si>
  <si>
    <t>721300943</t>
  </si>
  <si>
    <t>Pročištění vpusť podlahová do DN 70</t>
  </si>
  <si>
    <t>721300961</t>
  </si>
  <si>
    <t>Pročištění zápachových uzávěrek jednoduchých umyvadlo,nebo dřez, sprcha</t>
  </si>
  <si>
    <t>HL400</t>
  </si>
  <si>
    <t>Podomítková vodní zápachová uzávěra DN40/50 pro pračky nebo myčky, nerezový kryt 160x110mm</t>
  </si>
  <si>
    <t>HL132/40</t>
  </si>
  <si>
    <t>Umyvadlová zápachová uzávěra DN40x5/4" s krycí ružicí odtoku</t>
  </si>
  <si>
    <t>HL100G/50</t>
  </si>
  <si>
    <t>Dřezová zápachová uzávěra DN50x6/4"</t>
  </si>
  <si>
    <t>HL310N-3000</t>
  </si>
  <si>
    <t>Podlahová vpusť DN50/75/110 se svislým odtokem s pevnou izolační přírubou, ZU standard, KLICK-KLACK - nerez 121x121mm/115x115mm</t>
  </si>
  <si>
    <t>HL511N</t>
  </si>
  <si>
    <t>Zápachová uzávěra DN50 ke srchovým mísám (s otvorem 90mm) se svislým odtokem, s krytkou z - ušlechtilé oceli d112mm</t>
  </si>
  <si>
    <t>HL600G</t>
  </si>
  <si>
    <t>Lapač střešních splavenin DN110 s kloubem, s košem pro zachytávání nečistot, ZU - suchá klapka, s - čistícím víčkem a pohledovými díly z litiny</t>
  </si>
  <si>
    <t>HL50FV.0</t>
  </si>
  <si>
    <t>Odtokový žlab z nerezové oceli se svislým odtokem k zabudování do plochy, odtok DN50, včetně - montážního příslušenství, bez krytu. Délka 1000mm.</t>
  </si>
  <si>
    <t>HL050S</t>
  </si>
  <si>
    <t>Mřížka pro sprchový odtokový žlab - standard, délka 1000m, nerezová ocel 1.4301</t>
  </si>
  <si>
    <t>Š_01</t>
  </si>
  <si>
    <t>Kanalizační Šachtové dno, přímé/sběrné, pro KG 125/160, včetně těsnění, koncová víčka - dešťová / splašková kanalizace</t>
  </si>
  <si>
    <t>Š_02</t>
  </si>
  <si>
    <t>Kanalizační šachta, šachtová korugovaná roura PP, DN400 x 1500mm, bez hrdla - dešťová / splašková kanalizace</t>
  </si>
  <si>
    <t>Š_03</t>
  </si>
  <si>
    <t>Kanalizační Litinový poklop DN400, plný, nosnost 1,5t s betonovým vyrovnávacím prstencem - dešťová / splašková kanalizace</t>
  </si>
  <si>
    <t>998721201</t>
  </si>
  <si>
    <t>Přesun hmot pro vnitřní kanalizace v objektech v do 6 m</t>
  </si>
  <si>
    <t>722110821</t>
  </si>
  <si>
    <t>Demontáž potrubí litinového hrdlového do DN 80</t>
  </si>
  <si>
    <t>722130804</t>
  </si>
  <si>
    <t>Demontáž potrubí ocelové pozinkované závitové do DN 65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</si>
  <si>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</si>
  <si>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</si>
  <si>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</si>
  <si>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</si>
  <si>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</si>
  <si>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</si>
  <si>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722174005</t>
  </si>
  <si>
    <t>Potrubí vodovodní plastové PPR svar polyfuze PN 16 D 40 x 5,5 mm</t>
  </si>
  <si>
    <t>722174006</t>
  </si>
  <si>
    <t>Potrubí vodovodní plastové PPR svar polyfuze PN 16 D 50 x 6,9 mm</t>
  </si>
  <si>
    <t>722290226</t>
  </si>
  <si>
    <t>Zkouška těsnosti vodovodního potrubí závitového do DN 50</t>
  </si>
  <si>
    <t>722290234</t>
  </si>
  <si>
    <t>Proplach a dezinfekce vodovodního potrubí do DN 80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</si>
  <si>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</si>
  <si>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</si>
  <si>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</si>
  <si>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</si>
  <si>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</si>
  <si>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722220112</t>
  </si>
  <si>
    <t>Nástěnka pro výtokový ventil G 3/4 s jedním závitem</t>
  </si>
  <si>
    <t>722224154</t>
  </si>
  <si>
    <t>Venkovní nezámrzný ventil, chromový, G3/4", zahradní výtoková armatury</t>
  </si>
  <si>
    <t>722221134</t>
  </si>
  <si>
    <t>Ventil výtokový G 1/2 s jedním závitem</t>
  </si>
  <si>
    <t>soubor</t>
  </si>
  <si>
    <t>722221135</t>
  </si>
  <si>
    <t>Ventil výtokový G 3/4 s jedním závitem</t>
  </si>
  <si>
    <t>722232043</t>
  </si>
  <si>
    <t>Kohout kulový přímý G 1/2 PN 42 do 185°C vnitřní závit, včetně protišroubení</t>
  </si>
  <si>
    <t>722232045</t>
  </si>
  <si>
    <t>Kohout kulový přímý G 1 PN 42 do 185°C vnitřní závit, včetně protišroubení</t>
  </si>
  <si>
    <t>OČ_25-40N</t>
  </si>
  <si>
    <t>Cirkulační čerpadlo, 25-40 N, z korozivzdorné oceli, stavební délka 130mm, R1", 1x230V, EEI ? 0,15, - elektronicky regulované čerpadlo, AutoAdaptivní funkce při provozu, včetně protišroubení</t>
  </si>
  <si>
    <t>998722201</t>
  </si>
  <si>
    <t>Přesun hmot pro vnitřní vodovod v objektech v do 6 m</t>
  </si>
  <si>
    <t>723120805</t>
  </si>
  <si>
    <t>Demontáž potrubí ocelové závitové svařované do DN 50</t>
  </si>
  <si>
    <t>723150366</t>
  </si>
  <si>
    <t>Chránička D 44,5x2,6 mm</t>
  </si>
  <si>
    <t>723170114</t>
  </si>
  <si>
    <t>Potrubí plynové plastové Pe 100, PN 0,4 MPa, D 32 x 3,0 mm spojované elektrotvarovkami</t>
  </si>
  <si>
    <t>723170215</t>
  </si>
  <si>
    <t>Potrubí plynové plastové Pe ALPEX-GAS, PN 10 D 32/3,0 mm spojované lisovacími tvarovkami</t>
  </si>
  <si>
    <t>723170226</t>
  </si>
  <si>
    <t>Ochrana plynového potrubí ALPEX-GAS D 40</t>
  </si>
  <si>
    <t>723190909</t>
  </si>
  <si>
    <t>Zkouška těsnosti potrubí plynovodního</t>
  </si>
  <si>
    <t>723230114</t>
  </si>
  <si>
    <t>Kulový uzávěr rohový PN 5 G 1 MF s protipožární armaturou</t>
  </si>
  <si>
    <t>723230161</t>
  </si>
  <si>
    <t>Rozdělovač na plyn G1 M x 3/4 F s nadprůtokovou pojistkou L s 2 vývody, protipožární armatura</t>
  </si>
  <si>
    <t>723230205</t>
  </si>
  <si>
    <t>Nadprůtoková pojistka plynu G 1 FM typu L průtok V 4,0 m3/h s vnitřním a vnějším závitem</t>
  </si>
  <si>
    <t>723231164</t>
  </si>
  <si>
    <t>Kohout kulový přímý G 1 PN 42 do 185°C plnoprůtokový s koulí DADO vnitřní závit těžká řada</t>
  </si>
  <si>
    <t>723239103</t>
  </si>
  <si>
    <t>Montáž armatur plynovodních se dvěma závity G 1 ostatní typ</t>
  </si>
  <si>
    <t>723261913</t>
  </si>
  <si>
    <t>Montáž plynoměrů PS 10</t>
  </si>
  <si>
    <t>MP_X001</t>
  </si>
  <si>
    <t>Úprava stávající plynovodní přípojky, přepojení na nově vytvořený plynovodní pilíř</t>
  </si>
  <si>
    <t>PP_01</t>
  </si>
  <si>
    <t>Plynoměrný pilíř, celoplastové z polykarbonátu - Termoset. Označení HUP. Vybavení - posunovatelný - instalační rám z pozinkovaných C profilů pro uchycení upevňovacích objímek. Rozměry 620x1830x250mm. / Rozteč plynoměru 250mm.</t>
  </si>
  <si>
    <t>998723201</t>
  </si>
  <si>
    <t>Přesun hmot pro vnitřní plynovod v objektech v do 6 m</t>
  </si>
  <si>
    <t>725_810422</t>
  </si>
  <si>
    <t>Umyvadlo 55cm, otvor pro baterii, barva bílá</t>
  </si>
  <si>
    <t>725_812611</t>
  </si>
  <si>
    <t>Umyvadlo 50cm, dětské, otvor pro baterii, barva bílá</t>
  </si>
  <si>
    <t>725_201700</t>
  </si>
  <si>
    <t>Dětský klozet, závěsný, s hlubokým splachováním, vodorovný odpad, včetně sedátka a poklopu</t>
  </si>
  <si>
    <t>725_820711</t>
  </si>
  <si>
    <t>Závěsný klozet, hluboké splachování, vodorovný odpad, barva bílá, včetně sedátka a poklopu</t>
  </si>
  <si>
    <t>725_851049</t>
  </si>
  <si>
    <t>Závěsná výlevka, včetně mřížky, vodorovný odpad, barva bílá</t>
  </si>
  <si>
    <t>725241112</t>
  </si>
  <si>
    <t>Vanička sprchová akrylátová čtvercová 900x900 mm</t>
  </si>
  <si>
    <t>725245122</t>
  </si>
  <si>
    <t>Zástěna sprchová dvoukřídlá do výšky 2000 mm a šířky 900 mm</t>
  </si>
  <si>
    <t>725245151</t>
  </si>
  <si>
    <t>Zástěna sprchová zásuvná dvoudílná s jedním posuvným dílem do výšky 2000 mm a šířky 1400 mm</t>
  </si>
  <si>
    <t>725813111</t>
  </si>
  <si>
    <t>Ventil rohový bez připojovací trubičky G 1/2, bez filtru</t>
  </si>
  <si>
    <t>725822611</t>
  </si>
  <si>
    <t>Baterie umyvadlové stojánkové pákové bez otvírání odpadu</t>
  </si>
  <si>
    <t>725821312</t>
  </si>
  <si>
    <t>Baterie nástěnné pákové s otáčivým kulatým ústím a délkou ramínka 300 mm, pro výlevku</t>
  </si>
  <si>
    <t>725841354</t>
  </si>
  <si>
    <t>Baterie sprchové automatické s termostatickým ventilem a sprchovou růžicí</t>
  </si>
  <si>
    <t>998725201</t>
  </si>
  <si>
    <t>Přesun hmot pro zařizovací předměty v objektech v do 6 m</t>
  </si>
  <si>
    <t>726111031</t>
  </si>
  <si>
    <t>Instalační předstěna - klozet s ovládáním zepředu v 1080 mm závěsný do masivní zděné kce</t>
  </si>
  <si>
    <t>726191001</t>
  </si>
  <si>
    <t>Zvukoizolační souprava pro klozet a bidet</t>
  </si>
  <si>
    <t>726191002</t>
  </si>
  <si>
    <t>Souprava pro předstěnovou montáž</t>
  </si>
  <si>
    <t>998726111</t>
  </si>
  <si>
    <t>Přesun hmot pro instalační prefabrikáty v objektech v do 6 m</t>
  </si>
  <si>
    <t>t</t>
  </si>
  <si>
    <t>12xSprip</t>
  </si>
  <si>
    <t>Stavební přípomoci pro montáž VZT - prostupy, těsnění prostupů apod. - jedná se o přípomoce, které nejsou zahrnuty ve stavebním rozpočtu</t>
  </si>
  <si>
    <t>12xmon</t>
  </si>
  <si>
    <t>Montáž zařízení vzduchotechniky - potrubí, tvarovky, koncové prvky, ventilátory</t>
  </si>
  <si>
    <t>12xDEC100CRZ</t>
  </si>
  <si>
    <t>Malý axiální ventilátor - Qmax=95m3/h, 230V, 13W, připojení d=100mm / doběh 1-30minut, vestavěná zpětná klapka</t>
  </si>
  <si>
    <t>12xDEC200CRZ</t>
  </si>
  <si>
    <t>Malý axiální ventilátor - Qmax=185m3/h, 230V, 20W, připojení d=125mm / doběh 1-30minut, vestavěná zpětná klapka</t>
  </si>
  <si>
    <t>12xxx018</t>
  </si>
  <si>
    <t>Dveřní mřížka PT 480x90mm</t>
  </si>
  <si>
    <t>12xxx028</t>
  </si>
  <si>
    <t>PVC lepící páska 50mmx33xx, balení 20m</t>
  </si>
  <si>
    <t>VZT_JEDN_01</t>
  </si>
  <si>
    <t>Vzduchotechnická jednotka s rotačním rekuperátorem 73%; 735m3/h při 100Pa; 230V; 12,44A; výkony EC - motorů 214+217W; plynulá regulace; IP34; filtr F7; tl. Izolace 50mm; elektronická regulace; / připraveno pro komunikaci ModBus přes RS485, elektrodohřev 2kW; SPI 0,32Wh/m; hmostnost 96Kg</t>
  </si>
  <si>
    <t>REG_PROG_01</t>
  </si>
  <si>
    <t>Programovatelný regulátor s LCD displejem, součástí balená je 13m kabel</t>
  </si>
  <si>
    <t>12xxxPS_D250</t>
  </si>
  <si>
    <t>Pružná spojka spojka d250</t>
  </si>
  <si>
    <t>12xTD/500/160</t>
  </si>
  <si>
    <t>Diagonální ventilátor TD 500/160 T IP44, potrubní ventilátor s doběhem 1-30minut, výkon 50W, 0,22A; - Qmax=580m3/h, připojení D160</t>
  </si>
  <si>
    <t>12xMAA160</t>
  </si>
  <si>
    <t>Tlumič hluku pro kruhové potrubí, plášť z galavanizované oceli, DN160, délka 600mm</t>
  </si>
  <si>
    <t>12xMAA200</t>
  </si>
  <si>
    <t>Tlumič hluku pro kruhové potrubí, plášť z galavanizované oceli, DN200, délka 600mm</t>
  </si>
  <si>
    <t>12xxxS100</t>
  </si>
  <si>
    <t>Kruhové potrubí z pozinkovaného plechu - SPIRO, DN100, včetně tvarovek</t>
  </si>
  <si>
    <t>12xxxS125</t>
  </si>
  <si>
    <t>Kruhové potrubí z pozinkovaného plechu - SPIRO, DN125, včetně tvarovek</t>
  </si>
  <si>
    <t>12xxxS160</t>
  </si>
  <si>
    <t>Kruhové potrubí z pozinkovaného plechu - SPIRO, DN160, včetně tvarovek</t>
  </si>
  <si>
    <t>12xxxS200</t>
  </si>
  <si>
    <t>Kruhové potrubí z pozinkovaného plechu - SPIRO, DN200, včetně tvarovek</t>
  </si>
  <si>
    <t>12xxxS250</t>
  </si>
  <si>
    <t>Kruhové potrubí z pozinkovaného plechu - SPIRO, DN250, včetně tvarovek</t>
  </si>
  <si>
    <t>12xIT100</t>
  </si>
  <si>
    <t>Kruhový plastový ventil, univerzální, nízká hladina hluku, montážní kroužek, instalační zděř, IT100</t>
  </si>
  <si>
    <t>12xIT125</t>
  </si>
  <si>
    <t>Kruhový plastový ventil, univerzální, nízká hladina hluku, montážní kroužek, instalační zděř, IT125</t>
  </si>
  <si>
    <t>12xIT160</t>
  </si>
  <si>
    <t>Kruhový plastový ventil, univerzální, nízká hladina hluku, montážní kroužek, instalační zděř, IT160</t>
  </si>
  <si>
    <t>12xVM_DN100</t>
  </si>
  <si>
    <t>Plastová větrací mřížka pro potrubí DN100, plastová bílá, včwtně síťky proti hmyzu</t>
  </si>
  <si>
    <t>12xVM_DN125</t>
  </si>
  <si>
    <t>Plastová větrací mřížka pro potrubí DN125, plastová bílá, včwtně síťky proti hmyzu</t>
  </si>
  <si>
    <t>12xVM_DN160</t>
  </si>
  <si>
    <t>Plastová větrací mřížka pro potrubí DN160, plastová bílá, včwtně síťky proti hmyzu</t>
  </si>
  <si>
    <t>12xVM_DN200</t>
  </si>
  <si>
    <t>Plastová větrací mřížka pro potrubí DN200, plastová bílá, včwtně síťky proti hmyzu</t>
  </si>
  <si>
    <t>12xVM_DN250</t>
  </si>
  <si>
    <t>Plastová větrací mřížka pro potrubí DN250, plastová bílá, včwtně síťky proti hmyzu</t>
  </si>
  <si>
    <t>28377097</t>
  </si>
  <si>
    <t>Tepelně technická izolace potrubí, pěnová PE pouzdra, podélný nářez; d15, tl.25 mm</t>
  </si>
  <si>
    <t>28377107</t>
  </si>
  <si>
    <t>Tepelně technická izolace potrubí, pěnová PE pouzdra, podélný nářez; d18, tl.25 mm</t>
  </si>
  <si>
    <t>28377046</t>
  </si>
  <si>
    <t>Tepelně technická izolace potrubí, pěnová PE pouzdra, podélný nářez; d22, tl.25 mm</t>
  </si>
  <si>
    <t>28377056</t>
  </si>
  <si>
    <t>Tepelně technická izolace potrubí, pěnová PE pouzdra, podélný nářez; d35, tl.25 mm</t>
  </si>
  <si>
    <t>731241262</t>
  </si>
  <si>
    <t>Montáž kotlů, ocelových nástěnných na plynná paliva, turbo do 28 kW se zásobníkem TUV - a hydraulického rozdělovače</t>
  </si>
  <si>
    <t>3.025640</t>
  </si>
  <si>
    <t>Plynový kondenzační kotel; Modulovaný výkon 3-20,5kW; Spotřeba zemního plynu 0,32-2,25m3/h; Rozměry 440x748x276mm; spotřebič typu C33; koaxiální odkouření d125/d80; Třída NOx 5; 230V; 50Hz; 0,69A; příkon 90W; IPX5D; energeticky modulované čerpadlo; automatický ByPass; Samonastavitelný plynový ventil; digitální ovládací panel; váha bez vody 32Kg; max. tlak v topném systému 3Bar; max. teplota v topném okruhu 90°C, sada pro připojení nepřímotopeného zásobníku pro ohřev teplé vody</t>
  </si>
  <si>
    <t>3.015350</t>
  </si>
  <si>
    <t>Reléová deska pro kotlovou sestavu</t>
  </si>
  <si>
    <t>PP80/125</t>
  </si>
  <si>
    <t>Koaxiální odkouření plynových kondenzačních kotlů, D125/D80; - těsnění, příruba, redukce, prodlužovací kus, vertikální zachytávač kondenzátu / prodlužovací kus s revizním otvorem,  krycí manžeta, komín včetně komínové hlavice</t>
  </si>
  <si>
    <t>998731201</t>
  </si>
  <si>
    <t>Přesun hmot pro kotelny v objektech v do 6 m</t>
  </si>
  <si>
    <t>QAZ36,522/109</t>
  </si>
  <si>
    <t>Čidlo teploty do jímky, TUV</t>
  </si>
  <si>
    <t>RVS63.283/109</t>
  </si>
  <si>
    <t>Regulátor ekvitermní RVS 63.283/109, pro 2 směšované okruhy</t>
  </si>
  <si>
    <t>QAD36/101</t>
  </si>
  <si>
    <t>Příložné čidlo teploty otopné vody</t>
  </si>
  <si>
    <t>QAC34/101</t>
  </si>
  <si>
    <t>Čidlo venkovní teploty</t>
  </si>
  <si>
    <t>AQQ75.611/5011</t>
  </si>
  <si>
    <t>Prostorový termostat QAA</t>
  </si>
  <si>
    <t>AVC37.294/509</t>
  </si>
  <si>
    <t>Ovládací panel AVS</t>
  </si>
  <si>
    <t>AVS92.290/109</t>
  </si>
  <si>
    <t>Plastová krytka pro ovládací panel AVS</t>
  </si>
  <si>
    <t>AVS82.491/109</t>
  </si>
  <si>
    <t>Kabel plochý pro ovládací panel AVS, délka 1m</t>
  </si>
  <si>
    <t>SVS63.200</t>
  </si>
  <si>
    <t>Připojovací svorky pro regulátor , včetně předřadníku</t>
  </si>
  <si>
    <t>3.025595</t>
  </si>
  <si>
    <t>Akumulační zásobník teplé vody; nerezový plášť bojleru; objem 120l; max. tlak v okruhu TV 8Bar; -  vestavěná expanzní nádoba 5l, tlak 3,5Bar; 2 topné spirály; / celkový výkon spirál 30,8kW; zásobník 78,9Kg; Odvzdušňovací ventil</t>
  </si>
  <si>
    <t>3.021467</t>
  </si>
  <si>
    <t>Zónový hydraulický rozdělovač pro 2 otopné zóny; rozěmry 450x700x190mm; zabudovaný anuloid - 2 oběhová čerpadla; V1 vysokoteplotní okruh 55°C/40°C (otopná tělesa); V2 nízkoteplotní okruh 40°C/35°C (podlahové vytápění); motorický trojcestný ventil; havarijní termostat pro podlahové vytápění; ekvitermní regulace podlahového vytápění; El. krytí IPX5D; 0,84A; 230V; 50Hz; celkový elektrický příkon 195W; každá zóna bude řízena prosotorvým termostatem</t>
  </si>
  <si>
    <t>7270107</t>
  </si>
  <si>
    <t>Tlaková expanzní nádoba pro otopné systémy, membránový; max. provozní tlak 6Bar; - teplota na membránu do 70°C; Objem 35l; průměr nádrže 354mm, výška 460mm; připojení R 3/4, /  hmotnost  3,4Kg</t>
  </si>
  <si>
    <t>998732201</t>
  </si>
  <si>
    <t>Přesun hmot pro strojovny v objektech v do 6 m</t>
  </si>
  <si>
    <t>733222102</t>
  </si>
  <si>
    <t>Potrubí měděné polotvrdé spojované měkkým pájením D 15x1</t>
  </si>
  <si>
    <t>733222103</t>
  </si>
  <si>
    <t>Potrubí měděné polotvrdé spojované měkkým pájením D 18x1</t>
  </si>
  <si>
    <t>733222104</t>
  </si>
  <si>
    <t>Potrubí měděné polotvrdé spojované měkkým pájením D 22x1</t>
  </si>
  <si>
    <t>733222106</t>
  </si>
  <si>
    <t>Potrubí měděné polotvrdé spojované měkkým pájením D 35x1,5</t>
  </si>
  <si>
    <t>733291101</t>
  </si>
  <si>
    <t>Zkouška těsnosti potrubí měděné do D 35x1,5</t>
  </si>
  <si>
    <t>998733201</t>
  </si>
  <si>
    <t>Přesun hmot pro rozvody potrubí v objektech v do 6 m</t>
  </si>
  <si>
    <t>1211010310</t>
  </si>
  <si>
    <t>Systémová deska tl. 32mm; základová deska EPS 200kPa, ?D = 0,034Wm/K; tl. 10/32mm; - Plastová fólie tl. 0,8mm, rozměry desky 1400x800mm, v balení 20,16m2, Rozteče T50mm.</t>
  </si>
  <si>
    <t>2610180320</t>
  </si>
  <si>
    <t>Plastová, vícevrstvá trubka 18x2mm, PE-RT typ II, kyslíková bariéra ve vrstvě EVOH, tlaková odolnost 6Bar; max. teplota 90°C; hustota - 0,941g/cm2; součinitel tepelné vodivosti při 60°C – 0,40W/mK; pevnost v tahu 37MPa; pracovní teplota 20-80°C; tvrdost podle Shore - 61; předpokládaná životnost 50let (při tlaku do 6Bar); Certifikát A539 (SKZ), K 13788/13789(KOMO), ETA*-certifikace týkající se spojování trubek, značka CE</t>
  </si>
  <si>
    <t>3112060114</t>
  </si>
  <si>
    <t>Dilatační obvodová páska 6x140mm</t>
  </si>
  <si>
    <t>4110010112</t>
  </si>
  <si>
    <t>Rozdělovač podlahového vytápění: 12+12;  kompozitní materiál; těla ventilů jsou uložena mimo hlavní osu průtoku, počet okruhů 2-15, možnost jednoduchého rozšíření; průtokoměry 0-5l/min pro každý okruh; regulační ventily pro kompenzaci tlakových ztrát; teploměry na vstupu a výstupu; napouštěcí a vypouštěcí ventil; Odvzdušňovací ventil; držáky pro montáž do skříně; elektrohlavice M30x1,5</t>
  </si>
  <si>
    <t>4110010115</t>
  </si>
  <si>
    <t>Rozdělovač podlahového vytápění: 15 + 15; kompozitní materiál; těla ventilů jsou uložena mimo hlavní osu průtoku, počet okruhů 2-15, možnost jednoduchého rozšíření; průtokoměry 0-5l/min pro každý okruh; regulační ventily pro kompenzaci tlakových ztrát; teploměry na vstupu a výstupu; napouštěcí a vypouštěcí ventil; Odvzdušňovací ventil; držáky pro montáž do skříně; elektrohlavice M30x1,5</t>
  </si>
  <si>
    <t>4600100806</t>
  </si>
  <si>
    <t>Skříň pro rozdělovače podlahového vytápění; celo-plechová skříň, lakovaná, podomítková, 1150mm</t>
  </si>
  <si>
    <t>3211020120</t>
  </si>
  <si>
    <t>Ochranná trubka izolační, červená DN20</t>
  </si>
  <si>
    <t>3410900118</t>
  </si>
  <si>
    <t>Koleno vodící 90°pro trubku do d18mm</t>
  </si>
  <si>
    <t>4810182001</t>
  </si>
  <si>
    <t>Svěrný adaptér pro připojení trubky 18x2 k rozdělovači</t>
  </si>
  <si>
    <t>4710020303</t>
  </si>
  <si>
    <t>Kulový ventil M 1 1/4", 2x F1", L=80mm</t>
  </si>
  <si>
    <t>3410020220</t>
  </si>
  <si>
    <t>Spona pomocná</t>
  </si>
  <si>
    <t>734292714</t>
  </si>
  <si>
    <t>Kohout kulový přímý G 3/4 PN 42 do 185°C vnitřní závit, včetně protišroubení</t>
  </si>
  <si>
    <t>734292715</t>
  </si>
  <si>
    <t>734291123</t>
  </si>
  <si>
    <t>Kohout plnící a vypouštěcí G 1/2 PN 10 do 110°C závitový</t>
  </si>
  <si>
    <t>734221682</t>
  </si>
  <si>
    <t>Termostatická hlavice kapalinová PN 10 do 110°C otopných těles VK, s pojistkou proti zcizení</t>
  </si>
  <si>
    <t>734261402</t>
  </si>
  <si>
    <t>Armatura připojovací rohová G 1/2x18 PN 10 do 110°C radiátorů typu VK</t>
  </si>
  <si>
    <t>998734201</t>
  </si>
  <si>
    <t>Přesun hmot pro armatury v objektech v do 6 m</t>
  </si>
  <si>
    <t>Z-U3000_54</t>
  </si>
  <si>
    <t>Konzole stěnová, jednoduchá, uhlová, D=54mm</t>
  </si>
  <si>
    <t>735000911</t>
  </si>
  <si>
    <t>Vyregulování otopného tělesa po montáži</t>
  </si>
  <si>
    <t>735152471</t>
  </si>
  <si>
    <t>Otopné těleso panelové, Ventil Kompakt typ 21 VK/VKL výška/délka 600/400 mm</t>
  </si>
  <si>
    <t>735152474</t>
  </si>
  <si>
    <t>Otopné těleso panelové, Ventil Kompakt typ 21 VK/VKL výška/délka 600/700 mm</t>
  </si>
  <si>
    <t>735152477</t>
  </si>
  <si>
    <t>Otopné těleso panelové, Ventil Kompakt typ 21 VK/VKL výška/délka 600/1000 mm</t>
  </si>
  <si>
    <t>735152577</t>
  </si>
  <si>
    <t>Otopné těleso panelové, Ventil Kompakt typ 22 VK/VKL výška/délka 600/1000 mm</t>
  </si>
  <si>
    <t>735152591</t>
  </si>
  <si>
    <t>Otopné těleso panelové, Ventil Kompakt typ 22 VK/VKL výška/délka 900/400 mm</t>
  </si>
  <si>
    <t>735152592</t>
  </si>
  <si>
    <t>Otopné těleso panelové, Ventil Kompakt typ 22 VK/VKL výška/délka 900/500 mm</t>
  </si>
  <si>
    <t>735152599</t>
  </si>
  <si>
    <t>Otopné těleso panelové, Ventil Kompakt typ 22 VK/VKL výška/délka 900/1200 mm</t>
  </si>
  <si>
    <t>998735201</t>
  </si>
  <si>
    <t>Přesun hmot pro otopná tělesa v objektech v do 6 m</t>
  </si>
  <si>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</si>
  <si>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</si>
  <si>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</si>
  <si>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</si>
  <si>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</si>
  <si>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</si>
  <si>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</si>
  <si>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{42ee6f50-21ca-4851-b198-e82d3a777af4}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</si>
  <si>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</si>
  <si>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</si>
  <si>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</si>
  <si>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</si>
  <si>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</si>
  <si>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</si>
  <si>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</si>
  <si>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</si>
  <si>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</si>
  <si>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Zš a Mš  Radlická, obj. Na Pláni 59/3186 Praha 5 - Radlice - vybudování dvou tříd Mš v bývalém školském objektu</t>
  </si>
  <si>
    <t>0,1</t>
  </si>
  <si>
    <t>KSO:</t>
  </si>
  <si>
    <t>CC-CZ:</t>
  </si>
  <si>
    <t>1</t>
  </si>
  <si>
    <t>Místo:</t>
  </si>
  <si>
    <t>Praha 5</t>
  </si>
  <si>
    <t>Datum:</t>
  </si>
  <si>
    <t>10</t>
  </si>
  <si>
    <t>100</t>
  </si>
  <si>
    <t>Zadavatel:</t>
  </si>
  <si>
    <t>IČ:</t>
  </si>
  <si>
    <t>Městská část Praha 5 náměstí  14 října 4 150 22 Praha 5</t>
  </si>
  <si>
    <t>DIČ:</t>
  </si>
  <si>
    <t>Uchazeč:</t>
  </si>
  <si>
    <t>Projektant:</t>
  </si>
  <si>
    <t>IM Projekt  Mladá Boleslav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</si>
  <si>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</si>
  <si>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</si>
  <si>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</si>
  <si>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</si>
  <si>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</si>
  <si>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</si>
  <si>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</si>
  <si>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</si>
  <si>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</si>
  <si>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</si>
  <si>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</si>
  <si>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</si>
  <si>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</si>
  <si>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</si>
  <si>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</si>
  <si>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IM PROJEKT Mladá Boleslav</t>
  </si>
  <si>
    <t>Informatívní údaje z listů zakázek</t>
  </si>
  <si>
    <t>Objekt, Soupis prací</t>
  </si>
  <si>
    <t>Cena bez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</si>
  <si>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</si>
  <si>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</si>
  <si>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</si>
  <si>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</si>
  <si>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</si>
  <si>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</si>
  <si>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</si>
  <si>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</si>
  <si>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</si>
  <si>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</si>
  <si>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</si>
  <si>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</si>
  <si>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</si>
  <si>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</si>
  <si>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</si>
  <si>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</si>
  <si>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</si>
  <si>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</si>
  <si>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</si>
  <si>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01 - Stavební objekt</t>
  </si>
  <si>
    <t>{53c3f4dc-492a-41f6-82a3-4727ac0a1acd}</t>
  </si>
  <si>
    <t>2</t>
  </si>
  <si>
    <t>zdravotní technika, ústřední vytápění,vzt</t>
  </si>
  <si>
    <t>{4b45ef5a-2e2d-4e79-b119-bf959c050918}</t>
  </si>
  <si>
    <t>elektroinstalace</t>
  </si>
  <si>
    <t>{2774b7fe-d2b7-47a5-ba6a-96a0a49bc854}</t>
  </si>
  <si>
    <t>slaboproud</t>
  </si>
  <si>
    <t>{436e5b85-a15f-4201-b9ee-18bad572f977}</t>
  </si>
  <si>
    <t>SO 02 - Oplocení</t>
  </si>
  <si>
    <t>SO 03 - Venkovní plochy</t>
  </si>
  <si>
    <t>Ostatní náklady</t>
  </si>
  <si>
    <t>dodávka</t>
  </si>
  <si>
    <t>montáž</t>
  </si>
  <si>
    <t>celkem</t>
  </si>
  <si>
    <t>DATA+TEL</t>
  </si>
  <si>
    <t>STA</t>
  </si>
  <si>
    <t>Domovní telefony</t>
  </si>
  <si>
    <t>PZTS</t>
  </si>
  <si>
    <t>SLP kabelové trasy</t>
  </si>
  <si>
    <t>Dodávky + montáže celkem</t>
  </si>
  <si>
    <t>Doprava materiálu 0,5% z dodávek</t>
  </si>
  <si>
    <t>Dokumentace skutečného provedení 1% z celku</t>
  </si>
  <si>
    <t>Celkem:</t>
  </si>
  <si>
    <t>poř. číslo</t>
  </si>
  <si>
    <t>popis položky</t>
  </si>
  <si>
    <t>m.j.</t>
  </si>
  <si>
    <t>počet m.j.</t>
  </si>
  <si>
    <t>Dodávka cena m.j.</t>
  </si>
  <si>
    <t>Dodávka  cena celkem</t>
  </si>
  <si>
    <t>Montáž  cena m.j.</t>
  </si>
  <si>
    <t>Montáž  cena celkem</t>
  </si>
  <si>
    <t>19' rozvaděč závěsný 18U/600x600 skleněné dveře</t>
  </si>
  <si>
    <t>Montážní sada M6 -  šroub, podložka a plovoucí matice</t>
  </si>
  <si>
    <t>Ventilační jednotka horní s termostatem</t>
  </si>
  <si>
    <t>19' rozvodný panel,ČSN norma,6 zásuvek, přívodní kabel 2m</t>
  </si>
  <si>
    <t>Zásuvka 230V/16A na povrch</t>
  </si>
  <si>
    <t>Vodič CYA 16ZŽ s oky</t>
  </si>
  <si>
    <t>Polička perforovaná 1U/350mm, max.nosnost 40kg</t>
  </si>
  <si>
    <t xml:space="preserve">Záložní zdroj UPS 2kVA 230V </t>
  </si>
  <si>
    <t>Datový kabel UTP 4x2x0,5 cat.6 LSHF</t>
  </si>
  <si>
    <t>Datový propojovací panel 24xRJ45 cat.6</t>
  </si>
  <si>
    <t>Datová zásuvka 2xRJ45 cat.6 pod omítku s rámečkem</t>
  </si>
  <si>
    <t>Datová zásuvka 1xRJ45 cat.6 pod omítku s rámečkem</t>
  </si>
  <si>
    <t>Horizontální organizér 1U</t>
  </si>
  <si>
    <t>Popisný štítek datových zásuvek</t>
  </si>
  <si>
    <t>Popisný štítek panelů</t>
  </si>
  <si>
    <t>Přístrojová krabice KP67/1</t>
  </si>
  <si>
    <t>Kabel KOAX GSM 1,8GHz</t>
  </si>
  <si>
    <t>Kabel KOAX WiFi 5GHz</t>
  </si>
  <si>
    <t>Kabel SYKFY 5x2x0,5</t>
  </si>
  <si>
    <t>Svorkovnice Krone LSA 2/10párů, rozpojovací</t>
  </si>
  <si>
    <t>Štítek odklápěcí - LSA, včetně popisu</t>
  </si>
  <si>
    <t>Nosník LSA 20+1 pozice</t>
  </si>
  <si>
    <t>Telefonní panel 25xRJ45 cat.3</t>
  </si>
  <si>
    <t>Trubka PVC 25mm</t>
  </si>
  <si>
    <t>Trubka PVC 16mm</t>
  </si>
  <si>
    <t>Patchcord UTP cat..6 0,2m</t>
  </si>
  <si>
    <t>Patchcord UTP cat..6 1m</t>
  </si>
  <si>
    <t>Patchcord UTP cat..6 3m</t>
  </si>
  <si>
    <t>Ukončení kabelu UTP</t>
  </si>
  <si>
    <t>Vyvázání kabelu UTP v rozvaděči</t>
  </si>
  <si>
    <t>Ukončení kabelu 5párů</t>
  </si>
  <si>
    <t>Měření telefonního kabelu</t>
  </si>
  <si>
    <t>Vysekání drážky pro trubku do 25mm</t>
  </si>
  <si>
    <t>Výchozí revize napájení LAN</t>
  </si>
  <si>
    <t>Úklid stavby,likvidace odpadů</t>
  </si>
  <si>
    <t>HZS</t>
  </si>
  <si>
    <t>Kordinace díla na stavbě</t>
  </si>
  <si>
    <t>Drobný instalační materiál</t>
  </si>
  <si>
    <t>Ostatní instalační práce</t>
  </si>
  <si>
    <t>Celkem za soubor DATA+TEL</t>
  </si>
  <si>
    <t>Rozvodnice ocel 300x300x250</t>
  </si>
  <si>
    <t>Anténní stožár včetně výložníků - ATYP</t>
  </si>
  <si>
    <t>Anténa UHF</t>
  </si>
  <si>
    <t>Anténa FMII</t>
  </si>
  <si>
    <t>Anténní slučovač 2/1</t>
  </si>
  <si>
    <t>Anténní rozbočovač 1/5</t>
  </si>
  <si>
    <t>Anténní zesilovač UHF/FM</t>
  </si>
  <si>
    <t>Zásuvka TV/R koncová kompletní s rámečkem</t>
  </si>
  <si>
    <t>Koaxiální kabel H-125</t>
  </si>
  <si>
    <t>F-konektor</t>
  </si>
  <si>
    <t>Trubka PVC 20mm</t>
  </si>
  <si>
    <t>Vodič CYA 4ZŽ s oky</t>
  </si>
  <si>
    <t>Vysekání drážky pro trubku 20mm</t>
  </si>
  <si>
    <t>Ukončení koaxiálního kabelu</t>
  </si>
  <si>
    <t>Nastavení TV antény</t>
  </si>
  <si>
    <t>Nastavení R antény</t>
  </si>
  <si>
    <t>Nastavení a oživení systému</t>
  </si>
  <si>
    <t>Měření útlumu v zásuvce</t>
  </si>
  <si>
    <t>Výchozí revize napájení anténního systému</t>
  </si>
  <si>
    <t>Celkem za soubor STA</t>
  </si>
  <si>
    <t>Tablo IP videotelefonu 3x tl, barevná kamera, čtečka RFID, PoE</t>
  </si>
  <si>
    <t xml:space="preserve">Zápustná krabice se stříškou </t>
  </si>
  <si>
    <t>Licence IP komunikátoru</t>
  </si>
  <si>
    <t>Barevný IP videotelefon 7" dotykový, PoE</t>
  </si>
  <si>
    <t>RFID Přívěšek včetně naprogramování</t>
  </si>
  <si>
    <t>Napájecí zdroj 12V/2A</t>
  </si>
  <si>
    <t>Elektrický otvírač pro venkovní použití</t>
  </si>
  <si>
    <t>Kabel JYTY 4x1</t>
  </si>
  <si>
    <t>Trubka PE25mm</t>
  </si>
  <si>
    <t>Zapojení kabelu 4x1</t>
  </si>
  <si>
    <t>Oživení, nastavení a programování systému, školení obsluhy</t>
  </si>
  <si>
    <t>Výchozí revize napájení systému</t>
  </si>
  <si>
    <t>Celkem za soubor Domovní telefony</t>
  </si>
  <si>
    <t>Zabezpečovací ústředna 64 zón, 4 podsystémy v krytu se zdrojem</t>
  </si>
  <si>
    <t>Box pro expandery s tamperem</t>
  </si>
  <si>
    <t>Akumulátor 17Ah</t>
  </si>
  <si>
    <t xml:space="preserve">Grafická ovládací klávesnice </t>
  </si>
  <si>
    <t>LAN modul</t>
  </si>
  <si>
    <t>GSM/GPRS komunikační modul</t>
  </si>
  <si>
    <t>Zónový expander 8 zón</t>
  </si>
  <si>
    <t>Detektor pohybu PIR</t>
  </si>
  <si>
    <t>Detektor tříštění skla</t>
  </si>
  <si>
    <t>Požární opticko kuřový detektor</t>
  </si>
  <si>
    <t>Požární termodiferenciální detektor</t>
  </si>
  <si>
    <t>Dveřní magnetický kontakt</t>
  </si>
  <si>
    <t>Krabice se svorkovnicí pro připojení magnetického kontaktu</t>
  </si>
  <si>
    <t>Kabel BUS 4x0,22+2x0,5</t>
  </si>
  <si>
    <t>Kabel 6x0,22</t>
  </si>
  <si>
    <t>Vysekání drážky pro trubku 16mm</t>
  </si>
  <si>
    <t>Ukončení kabelu BUS a sirény</t>
  </si>
  <si>
    <t>Ukončení kabelu zóny</t>
  </si>
  <si>
    <t>Celkem za soubor PZTS</t>
  </si>
  <si>
    <t>Drátěný žlab 60x60</t>
  </si>
  <si>
    <t>Spojka drátěného žlabu</t>
  </si>
  <si>
    <t>Stojna 200mm</t>
  </si>
  <si>
    <t>Nosník žlabu 100</t>
  </si>
  <si>
    <t>Lišta PVC 60x60</t>
  </si>
  <si>
    <t>Lišta PVC 60x40</t>
  </si>
  <si>
    <t>Lišta PVC 40x20</t>
  </si>
  <si>
    <t>Ocelová hmožděnka se šroubem M8</t>
  </si>
  <si>
    <t>Hmožděnka HM8</t>
  </si>
  <si>
    <t>Vrut 4x50</t>
  </si>
  <si>
    <t>Podložka 4/15</t>
  </si>
  <si>
    <t xml:space="preserve">Certifikovaná požární ucpávka do 60x60 </t>
  </si>
  <si>
    <t>Stavební přípomoce (prostupy, sekání, sádrování a pod)</t>
  </si>
  <si>
    <t>Celkem za soubor SLP kabelové trasy</t>
  </si>
  <si>
    <t>R97908000</t>
  </si>
  <si>
    <t>ODVOZ SUTI NA SKLADKU+SLOZNE</t>
  </si>
  <si>
    <t>bílé, výklopné prodloužený pákový ovladač, bezp sklo</t>
  </si>
  <si>
    <t>bílé, výklopné/otevíravé  ovl prvek ve spodní 1/3 , bezp sklo</t>
  </si>
  <si>
    <t>otevíravé 2křídlové s padacím prahem otevíravé</t>
  </si>
  <si>
    <t>bílé pevné zasklení bezpečnostní sklo</t>
  </si>
  <si>
    <t>barva antracit částečně otevíravé levé, bezpečnostní sklo</t>
  </si>
  <si>
    <t>dřevěná částečně otevíravá bezpečnostní sklo truhl zaárubeň</t>
  </si>
  <si>
    <t>plné do obložkové zarubně</t>
  </si>
  <si>
    <t>M+DOD DREV DVERE INTERIER 900*1970  PLNÉ                           D11</t>
  </si>
  <si>
    <t>M+DOD DREV DVERE INTERIER 800*1970 PLNE                            D10</t>
  </si>
  <si>
    <t>M+DOD DREV DVERE INTERIER 700*1970  PLNÉ                          D12</t>
  </si>
  <si>
    <t>dveřní výplň prosklená bezp sklo mléčné</t>
  </si>
  <si>
    <t xml:space="preserve">M+D DREV DVERE INTERIER  800*1970 MM   plné  EW 15 DP3  D14 </t>
  </si>
  <si>
    <t>M+D DREV DVERE INTERIER 1000*1970  plné                         D15</t>
  </si>
  <si>
    <t>prosklené bezpečnopstní sklo mléčné</t>
  </si>
  <si>
    <t>VYROBA A DODAVKA OCEL ZABRADLI 3 MADLA  antracit   Z01</t>
  </si>
  <si>
    <t>VYROBA A DODAVKA OCEL ZABRADLI 2 MADLA   antracit  Z02</t>
  </si>
  <si>
    <t>VYROBA A DODAVKA OCEL ZABRADLI 2 MADLA  antracit   Z03</t>
  </si>
  <si>
    <t>VYR A DOD OCELOVA SCHODNICE žár zink                              Z04</t>
  </si>
  <si>
    <t>VYR+DOD OCEL SCHODNICE žar zink                                         Z05</t>
  </si>
  <si>
    <t>VYR+DOD OCEL SCHODNICE žár pozink                                  Z06</t>
  </si>
  <si>
    <t>VYROBA+DODAVKA OCEL ZABRADLI   antracit                    Z07</t>
  </si>
  <si>
    <t>Stavební výpomoce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</si>
  <si>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</si>
  <si>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</si>
  <si>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</si>
  <si>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</si>
  <si>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</si>
  <si>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</si>
  <si>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</si>
  <si>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06 - Ostatní náklady</t>
  </si>
  <si>
    <t>PRAHA</t>
  </si>
  <si>
    <t>Městská část Praha 5  náměstí 14 října 4 150 22 Praha 5</t>
  </si>
  <si>
    <t>IM Projekt Mladá Boleslav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</si>
  <si>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</si>
  <si>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</si>
  <si>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</si>
  <si>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</si>
  <si>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</si>
  <si>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</si>
  <si>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</si>
  <si>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</si>
  <si>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</si>
  <si>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</si>
  <si>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</si>
  <si>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</si>
  <si>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Městská část Praha 5 náměstí 14 října 150 22 Praha 5</t>
  </si>
  <si>
    <t>PČ</t>
  </si>
  <si>
    <t>Typ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</si>
  <si>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</si>
  <si>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</si>
  <si>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</si>
  <si>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</si>
  <si>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</si>
  <si>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</si>
  <si>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</si>
  <si>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</si>
  <si>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</si>
  <si>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</si>
  <si>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</si>
  <si>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</si>
  <si>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</si>
  <si>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</si>
  <si>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K</t>
  </si>
  <si>
    <t>045002000</t>
  </si>
  <si>
    <t>Kompletační a koordinační činnost</t>
  </si>
  <si>
    <t>Kč</t>
  </si>
  <si>
    <t>CS ÚRS 2015 01</t>
  </si>
  <si>
    <t>1024</t>
  </si>
  <si>
    <t>-1238097148</t>
  </si>
  <si>
    <t>PP</t>
  </si>
  <si>
    <t>Hlavní tituly průvodních činností a nákladů inženýrská činnost kompletační a koordinační činnost</t>
  </si>
  <si>
    <t>VRN1</t>
  </si>
  <si>
    <t>Průzkumné, geodetické a projektové práce</t>
  </si>
  <si>
    <t>011464001</t>
  </si>
  <si>
    <t>Fotodokumentace stavby</t>
  </si>
  <si>
    <t>-2115558996</t>
  </si>
  <si>
    <t>Průzkumné, geodetické a projektové práce průzkumné práce měření (monitoring) úrovně osvětlení</t>
  </si>
  <si>
    <t>3</t>
  </si>
  <si>
    <t>012103001</t>
  </si>
  <si>
    <t>Geodetické zaměření a vytýčení stavby, geometrický plán</t>
  </si>
  <si>
    <t>-1372217816</t>
  </si>
  <si>
    <t xml:space="preserve">Průzkumné, geodetické a projektové práce geodetické práce </t>
  </si>
  <si>
    <t>4</t>
  </si>
  <si>
    <t>013254000</t>
  </si>
  <si>
    <t>Dokumentace skutečného provedení stavby</t>
  </si>
  <si>
    <t>666917270</t>
  </si>
  <si>
    <t>Průzkumné, geodetické a projektové práce projektové práce dokumentace stavby (výkresová a textová) skutečného provedení stavby</t>
  </si>
  <si>
    <t>VRN3</t>
  </si>
  <si>
    <t>Zařízení staveniště</t>
  </si>
  <si>
    <t>032103000</t>
  </si>
  <si>
    <t>Náklady na stavební buňky</t>
  </si>
  <si>
    <t>…</t>
  </si>
  <si>
    <t>CS ÚRS 2015 02</t>
  </si>
  <si>
    <t>-1595363003</t>
  </si>
  <si>
    <t>Zařízení staveniště vybavení staveniště náklady na stavební buňky</t>
  </si>
  <si>
    <t>6</t>
  </si>
  <si>
    <t>032903000</t>
  </si>
  <si>
    <t>Náklady na provoz a údržbu vybavení staveniště</t>
  </si>
  <si>
    <t>460378295</t>
  </si>
  <si>
    <t>Zařízení staveniště vybavení staveniště náklady na provoz a údržbu vybavení staveniště</t>
  </si>
  <si>
    <t>7</t>
  </si>
  <si>
    <t>034203000</t>
  </si>
  <si>
    <t>Oplocení staveniště</t>
  </si>
  <si>
    <t>-1182630878</t>
  </si>
  <si>
    <t>Zařízení staveniště zabezpečení staveniště oplocení staveniště</t>
  </si>
  <si>
    <t>8</t>
  </si>
  <si>
    <t>039103000</t>
  </si>
  <si>
    <t>Rozebrání, bourání a odvoz zařízení staveniště</t>
  </si>
  <si>
    <t>-2067256024</t>
  </si>
  <si>
    <t>Zařízení staveniště zrušení zařízení staveniště rozebrání, bourání a odvoz</t>
  </si>
  <si>
    <t>VRN4</t>
  </si>
  <si>
    <t>Inženýrská činnost</t>
  </si>
  <si>
    <t>9</t>
  </si>
  <si>
    <t>043103001</t>
  </si>
  <si>
    <t>Revize,  idividuální a garanční zkoušky (zk. krytí výztuže, zkoušky přídržnosti a odtrhové zkoušky, hutnící zkoušky)</t>
  </si>
  <si>
    <t>-684682771</t>
  </si>
  <si>
    <t>VRN7</t>
  </si>
  <si>
    <t>Provozní vlivy</t>
  </si>
  <si>
    <t>071103000</t>
  </si>
  <si>
    <t>Provoz investora+zajištění komunikace výkop vodovodní přípojky</t>
  </si>
  <si>
    <t>651005986</t>
  </si>
  <si>
    <t>Provozní vlivy provoz investora, třetích osob provoz investora</t>
  </si>
  <si>
    <t>VRN9</t>
  </si>
  <si>
    <t>11</t>
  </si>
  <si>
    <t>091003000</t>
  </si>
  <si>
    <t>Ostatní náklady jinde neuvedené a dle technických standardů zadavatele</t>
  </si>
  <si>
    <t>2705772</t>
  </si>
  <si>
    <t>Ostatní náklady související s objektem bez rozlišení</t>
  </si>
  <si>
    <t>laminát bílý tl 18 a 12 mm</t>
  </si>
  <si>
    <t>laminát bílý tl 18  mm</t>
  </si>
  <si>
    <t>laminát tl 18 mm+ocelové rošty</t>
  </si>
  <si>
    <t>laminát 18 mm</t>
  </si>
  <si>
    <t>laminát  bílý 18 mm</t>
  </si>
  <si>
    <t>laminát bílý  18 mm</t>
  </si>
  <si>
    <t>materiál na bázi dřeva</t>
  </si>
  <si>
    <t>OBRUBNIK ZAH  6/20 50X5X20</t>
  </si>
  <si>
    <t>TRATIVOD PLAST TRUBKA D 50 BEZ LOŽE  + prostupy základ</t>
  </si>
  <si>
    <t>OBRUBNIK SILNICNI STANDARD100X15X250</t>
  </si>
  <si>
    <t>SO 01   STAVEBNÍ ÚPRAVY HLAVNÍHO OBJEKTU</t>
  </si>
  <si>
    <t>SO 02   VENKOVNÍ ÚPRAVY</t>
  </si>
  <si>
    <t>SO 03    OPLOCENÍ</t>
  </si>
  <si>
    <t>SLEPÝ ROZPOČET STAVBY</t>
  </si>
  <si>
    <t>SLEPÝ ROZPOČET  STAVBY</t>
  </si>
  <si>
    <t>SLEPÝ ROZPOČET-  ELEKTROINSTALACE</t>
  </si>
  <si>
    <t>KRYCÍ LIST STAVBY  SLEPÝ ROZPOČET</t>
  </si>
  <si>
    <t xml:space="preserve">KRYCÍ LIST STAVBY A SOUPISŮ PRACÍ   </t>
  </si>
  <si>
    <t>Stavební pří-pomoci   %, (prostupy, drážky, stavební průzkumy atd.) - přípomoce, které nejsou obsaženy ve Stavební části rozpočtu</t>
  </si>
  <si>
    <t>Stavební pří-pomoci  %, (prostupy, drážky, stavební průzkumy atd.)</t>
  </si>
  <si>
    <t>R850000000</t>
  </si>
  <si>
    <t>DOPRAVA</t>
  </si>
  <si>
    <t>KUD</t>
  </si>
  <si>
    <t>ZHUT NÁSYP-VYROVNÁNÍ TERÉNU včetně dodání a dopravy</t>
  </si>
  <si>
    <t>zásypového materiálu výměra odhad Fa skutečnost</t>
  </si>
  <si>
    <t>PRUZINOVA HOUPACKA KUN</t>
  </si>
  <si>
    <t>ZAKRYVACI PLACHTA NA SESHRANNE PISKOVISTE 300 G/M2</t>
  </si>
  <si>
    <t>SEGMENT L 1500 PRO SESTIBOKE PISKOVISTE VYSKA SEDAKU 44 CM</t>
  </si>
  <si>
    <t>kč</t>
  </si>
  <si>
    <t>PROTIHLUKOVÁ STĚNA PO DOBU REALIZACE STAVBY      38*3 m</t>
  </si>
  <si>
    <t>FINANČNÍ PROPOČET STAVBY</t>
  </si>
  <si>
    <t>NOSNÁ KONSTRUKCE  STĚNY</t>
  </si>
  <si>
    <t>OPLÁŠTĚNÍ STĚNY</t>
  </si>
  <si>
    <t>VNITROSTAVENIŠTNÍ DOPRAVA SUTI DO 10 M</t>
  </si>
  <si>
    <t>VNITROSTAVENIŠTNÍ DOPRAVA SUTI ZA DALŠÍCH 5M</t>
  </si>
  <si>
    <t>předpoklad minimální poškození hranolů a desek OSB není počítáno s odvozem na skládku, ale pro další použití</t>
  </si>
  <si>
    <t>NOSNÁ KONSTRUKCE STĚNY - LEŠENÍ</t>
  </si>
  <si>
    <t>943111111</t>
  </si>
  <si>
    <t>MTŽ LEŠ PROSTOR TRUB LEH -PODL V10M</t>
  </si>
  <si>
    <t>943111211</t>
  </si>
  <si>
    <t>PŘÍPL ZKD DEN LEŠENÍ K 94311-1111   odhad   6 měsíců</t>
  </si>
  <si>
    <t>943000000</t>
  </si>
  <si>
    <t>KOTVENI  STĚNY zajištění proti větru</t>
  </si>
  <si>
    <t>943111811</t>
  </si>
  <si>
    <t>DMTŽ LEŠ PROSTOR TRUB LEH-PODL V10M</t>
  </si>
  <si>
    <t>OPLÁŠTĚNÍ  STĚNY - KONSTRUKCE TESAŘSKÉ</t>
  </si>
  <si>
    <t>762112110</t>
  </si>
  <si>
    <t>MTŽ STĚN NA HLADKO ŘEZIVO HRAN -120  á 1,00 M</t>
  </si>
  <si>
    <t>762431016</t>
  </si>
  <si>
    <t>OBLOŽENÍ STĚN OSB 22 SRAZ PŘIBITÍ</t>
  </si>
  <si>
    <t>605120010</t>
  </si>
  <si>
    <t xml:space="preserve">REZIVO JEHL.HRANOLY JAKOST I </t>
  </si>
  <si>
    <t>998762101</t>
  </si>
  <si>
    <t xml:space="preserve">PŘESUN HMOT TONÁŽNÍ PRO KCE TESAŘSKÉ </t>
  </si>
  <si>
    <t>762431818</t>
  </si>
  <si>
    <t>DMTŽ STĚNY Z DESEK PŘIBIJ 15MM-</t>
  </si>
  <si>
    <t>762111811</t>
  </si>
  <si>
    <t>DMTŽ STĚNY HRANĚNÉ ŘEZIVO</t>
  </si>
  <si>
    <t>Protihliková stěna po dobu výstavby   viz příloha</t>
  </si>
  <si>
    <t>mimoglobál zařízení staveniště -  ostatní</t>
  </si>
  <si>
    <t>TROUBA KAMENINOVÁ GLAZOVANÁ DN200MM, SPOJOVACÍ SYSTÉM F</t>
  </si>
  <si>
    <t>PŘÍPLATEK ZA ZŘÍZENÍ KANALIZAČNÍ PŘÍPOJKY DN100 AŽ DN300</t>
  </si>
  <si>
    <t>OPRAVA STAV KANALIZAČNÍ ŠACHTY 100/120/180 CM</t>
  </si>
  <si>
    <t>SO 04    VODOVODNÍ A KANALIZAČNÍ PŘÍPOJKA</t>
  </si>
  <si>
    <t>RET_01</t>
  </si>
  <si>
    <t>Retenční nádrž na dešťovou vodu, objem 5m3, Samonosná, plastová (d2,10x1,5m3). Uložení na armovanou betonovou desku 2,5x2,5x0,1m. Nádrž je zasypaná zeminou</t>
  </si>
  <si>
    <t>HDPE_63x5,8</t>
  </si>
  <si>
    <t>Potrubí vodovodní HDPE100 SDR 11, d63x5,8, spojováno elektrotvarovkami</t>
  </si>
  <si>
    <t>722231206</t>
  </si>
  <si>
    <t>Ventil redukční mosazný G 2 PN 6 do 25°C s 2x vnitřním závitem bez manometru</t>
  </si>
  <si>
    <t>722232048</t>
  </si>
  <si>
    <t>Kohout kulový přímý G 2 PN 42 do 185°C vnitřní závit</t>
  </si>
  <si>
    <t>722232066</t>
  </si>
  <si>
    <t>Kohout kulový přímý G 2 PN 42 do 185°C vnitřní závit s vypouštěním</t>
  </si>
  <si>
    <t>722231077</t>
  </si>
  <si>
    <t>Ventil zpětný G 2 PN 10 do 110°C se dvěma závity</t>
  </si>
  <si>
    <t>VP_3350_100/2</t>
  </si>
  <si>
    <t>Navrtávací pas, d100*2", hmotnost, 2,7Kg</t>
  </si>
  <si>
    <t>VP_2800_63/2</t>
  </si>
  <si>
    <t>Šoupátko domovní přípojky s vnějším a vnitřním závitem a integrovaným ISO hrdlem.</t>
  </si>
  <si>
    <t>VP_9601_1,3-1,8</t>
  </si>
  <si>
    <t>Zemní souprava, teleskopická, pro domovní šoupátka. 1,3-1,8m. DN 3/4"-2"</t>
  </si>
  <si>
    <t>VP_1650</t>
  </si>
  <si>
    <t>Uliční poklop, těžký, LOGO VaK (dle správce vodovodní sítě)</t>
  </si>
  <si>
    <t>SO 04 - Vodovodní a Kanalizační přípojka</t>
  </si>
  <si>
    <t>12xTD/800/200</t>
  </si>
  <si>
    <t>Diagonální ventilátor TD 800/200 T IP44, potrubní ventilátor s doběhem 1-30minut, výkon 132W, 0,55A; - Qmax=1040m3/h, připojení D160</t>
  </si>
  <si>
    <t>CHLAD. SKŘÍŇ 160L,+2/10°C,NEREZ,PODPULT.Pro PODPULTOVOU INSTALACI. 1 plné, zaměnitelné dveře v nerezovém provedení z AISI430, opatřené zámkem, odnímatelné balónové těsnění. Horní šedá ABS deska. Vnější stěny opatřeny šedým nátěrem. Vnitřní konstrukce z odolného bílého plastu, pěnová izolace 30mm. Vestavěná chladicí jednotka. Vnitřní cirkulace vzduchu. Automatické odtávání s automatickým odpařením kondenzátu. Elektromechanické ovládání, vnější digitální zobrazení teploty. Vnitřní osvětlení. Provozní teplota: +2°/+10°C. Pro provoz s okolní teplotou 43°C. Neobsahuje CFC a HCFC. Chladicí médium R134a. Cyklopentan jako hnací plyn v izolaci. Ochrana proti vodě IP23. Dodávka vč. 3 Rilsan roštových polic (max.nosnost 10kg/police).</t>
  </si>
  <si>
    <t>PRACOVNÍ STŮL BEZ ZADNÍHO LÍMCE, 2000MM50 mm silná pracovní deska z AISI304 10/10 je opatřena hluk tlumícím materiálem, se zahnutými rohy a je zesílena vodovzdornou, nehořlavou deskou. Nerezové čtvercové nohy 40x40 mm, výškově stavitelné.</t>
  </si>
  <si>
    <t>SPORÁK,CERAN-2, BEZ PODESTAVBY, 400MM, Sporák se sklokeramickou varnou deskou, v provedení bez podestavby.
Šířka modulu 400mm.
2 dvouokruhové varné zóny, příkon každé zóny 2.2kW, průměr 230mm.
9 stupňů výkonu - výkonnový regulátor.
Světelná indikace zbytkového tepla.
Odolná sklokeramická deska CERAN® - síla 6mm, vsazená do nerezového rámu vyrobeného z jednoho kusu - síla plechů 1.5mm.
Bezpečnostní termostat
Celonerezová konstrukce z AISI304 a AISI430, leštění Scotch Brite.
Boční hrany pravoúhlé. Tvar zadní strany uzpůsoben pro snadný rozvod médií při instalaci u stěny nebo v bloku záda-na-záda.
Ochrana proti průniku vody: IPX4</t>
  </si>
  <si>
    <t>HORKOVZDUŠNÁ TROUBA - KONVEKTOMAT, EL, 6XGN1/1 6xGN1/1 - AIR-O-CONVECT - elektrický konvektomat s vyvíjením páry nástřikem (DSG-direct steam generation), 11 úrovní vlhkosti, možnost pečení ve 2 krocích (fázích).
Dosažení až 90% vlhkosti do 4 minut.
AIR-O-FLOW: rovnoměrnost ohřevu garantována systémem nasávání a předehřívání vstupujícího vzduchu a následného rozvodu pomocí bi-funkčního ventilátoru (PATENTOVÁNO).
Integrovaný, AUTOMATICKÝ SYSTÉM MYTÍ komory, 4 přednastavené mycí programy různé intenzity.
Varné režimy: horký vzduch (25-300°C), kombinovaný režim s 11 úrovněmi vlhkosti (max. 90% vlhkost) umožňující přípravu nejen pekařských produktů, ale také masa a zeleniny. Stupeň vlhkosti zobrazován na digitálním displeji. Vaření pomocí teplotní sondy. Další funkce: plné otáčky, pulsní otáčky, funkce okamžitého zvýšení vlhkosti pomocí jednoho tlačítka, rychlé ochlazení komory (automatické i manuální)
Současné zobrazení nastavených a aktuálních hodnot teploty a času. Dvojité dveřní sklo, snadno rozevíratelné pro potřeby čištění, atermická vrstva a systém přirozené, tepelné izolace pomocí vzduchové mezivrstvy. Halogenové osvětlení komory. Teplotní sonda.
Možnost napojení na počítačový systém HACCP nebo na HACCP tiskárnu.
Nastavování parametrů pomocí centrálního otočného ovladače.
V ceně vedení GN nádob s roztečí 65mm - podélné zakládání.</t>
  </si>
  <si>
    <t>AUTOMATICKÝ ZMĚKČOVAČ PRO KONVEKTOMATY Změkčovač byl navržen speciálně pro konvektomaty od kapacity  6xGN1/1 a výše. Změkčovač je vybaven elektromechanickým ventilem 
umožňujícím regeneraci v rozmezí jedenkrát denně až po jedenkrát 
za týden. Pracovní tlak mezi 2,8 a 5 barů. Maximální průtok 1800 l/hod. Zabudovaný 8 litrový válec z nerez oceli AISI304 s 5,6 litry náplně (pryskyřice). Maximální obsah soli v solankovém zásobníku - 20 kg. Každá regenerace spotřebuje 1 kg soli. Teplota přívodní vody mezi 4°C do 49°C. Množství změkčené vody je odvislé od tvrdosti přiváděné vody podle francouzské stupnice: 30°- 2100L; 40°- 1900L; 50°- 1800 L; 60°- 1700 L.
Množství změkčené vody je odvislé od tvrdosti přiváděné vody podle německé stupnice: 17°- 2100 L; 22°- 1900 L; 27°- 1800 L; 33°- 1700 L
Všechny model odpovídací EN a jsou opatřeny značkou CE.</t>
  </si>
  <si>
    <t>DIGESTOŘ - KONVEKTOMAT 6&amp;10GN1/1 PODÉLNĚ Konstrukce z nerez oceli AISI304. Vč.kanálkových filtrů z AISI304 umístěných vpředu. Vhodná pro instalaci na konvektomaty 6&amp;10xGN1/1 s podélným ukládáním GN. Je nezbytné používat slučovač tahu (640413) při instalaci plynových konvektomatů.</t>
  </si>
  <si>
    <t>PODESTAVBA-OTEVŘENÁ, VEDENÍ GN, 6&amp;10X1/1 Otevřená podestavba s vedením na GN nádoby, pro konvektomaty Air-O-Steam 6&amp;10xGN1/1</t>
  </si>
  <si>
    <t>MOBILNÍ VÝDEJ.LÁZEŇ, 3 VANY GN1/1,OTEVŘ Konstrukce ze čtvercových (40x40mm) nerezových profilů, panely, horní část, vana a spodní police z nerez oceli AISI304. 4 otočná kolečka (z toho 2 s brzdou) o prům.125 mm. Rohy s gumovými nárazníky. Ergonomické madlo. Flexibilní točený elektrický kabel s úchytem. 3 vany vhodné pro GN1/1-200 nádoby. Vyhřívání vany topnou fólií přilepenou vně vany. 1/2" odpadní uzavírací ventily. Provozní teplota od +30°/+90°C. Max.teplota na vnějším plášti pod 50°C. Ovládací panel se 2 kontrolkami - Zapnuto/vypnuto a činnost těles.  Vespod otevřená podestavba se spodní policí. IPX5 ochrana proti stříkající vodě.</t>
  </si>
  <si>
    <t>MYCÍ STŮL-1 DŘEZ VL-K PODPULT.MYČCE,1400 Nerezová konstrukce z AISI304. 40mm silná pracovní deska z AISI304 se zvýšeným okrajem po obvodu proti přetékání vody. Zadní zvýšený límec V=100mm. Nerezové čtvercové nohy 40x40mm, výškově stavitelné. 
Zakrytovaný dřez 500x500x250mm. Pod odkapnici lze umístit podpultovou myčku.</t>
  </si>
  <si>
    <t>PODPULT.MYČKA-WASH SAFE, ODPAD.Č.+DÁVK.  Přední a postranní panely, dveře, mycí nádrž a filtr nádrže, mycí a oplachová ramena vyrobeny z ušlechtilé nerez oceli AISI304. Dvouplášťová izolovaná konstrukce. Dvouplášťové vyvážené dveře.
Mycí nádrž s oblými rohy. 3 mycí programy: 90/120/240 vt.. Funkce Soft startu mycího čerpadla zabraňuje náhodnému poškození skla/talířů. Mycí systém s rotačními rameny, výkonné mycí čerpadlo. Zabudovaný atmosferický bojler (4,5Kw) o objemu 12L s oplachovým čerpadlem zaručují konstantní tlak a teplotu pro konečný oplach (84°C). Wash Safe Control zajišťuje správnou teplotu a tlak po celou dobu oplachu a garantuje vynikající oplachový výkon nezávisle na tlaku vody v síti (min.0,5 baru). Bojler z nerez oceli 304L pro vyšší ochranu proti korozi. Funkce automatického vypouštění bojleru. Odpadní čerpadlo. Digitální elektronický ovládací panel s teplotním displejem. Externí připojovací svorkovnice chráněna vodotěsným krytem. Účinný zpětný vzduchový ventil (třídy A) zabraňuje zpětnému nasátí vody do vodovodní sítě v případě náhlého poklesu tlaku v síti. Autodiagnostický systém detekce závad. Samočistící cyklus. Příprava pro napojení na HACCP a Systém kontroly odběrového maxima energie. Dávkovače mycího a oplachového prostředku.
Kapacita: 720 talířů/40 košů (500x500 mm)/hod.
Dodáváno vč. 1 koše na mělké talíře, 1 koše na šálky/sklenice a 1 sady 2 košíčků na příbory.
Možnost instalace pod stůl nebo na podstavec (není součástí dodávky).</t>
  </si>
  <si>
    <t>PRACOVNÍ STŮL SE ZADNÍM LÍMCEM, 800MM  50 mm silná pracovní deska z AISI304 10/10 je opatřena hluk tlumícím materiálem, se zahnutými rohy a je zesílena vodovzdornou, nehořlavou deskou. Zadní zvýšený límec V=100 mm s integrovaným oblým rohem. Nerezové čtvercové nohy 40x40 mm, výškově stavitelné.</t>
  </si>
  <si>
    <t>SPODNÍ POLICE KE STOLU 800MM  Nerezové provedení AISI304. Snadná instalace bez nutnosti nářadí do výšky 200mm nad podlahou.</t>
  </si>
  <si>
    <t>PRACOVNÍ STŮL SE ZADNÍM LÍMCEM, 1800MM 50 mm silná pracovní deska z AISI304 10/10 je opatřena hluk tlumícím materiálem, se zahnutými rohy a je zesílena vodovzdornou, nehořlavou deskou. Zadní zvýšený límec V=100 mm s integrovaným oblým rohem. Nerezové čtvercové nohy 40x40 mm, výškově stavitelné.</t>
  </si>
  <si>
    <t>SPODNÍ POLICE KE STOLU 1800MM Nerezové provedení AISI304. Snadná instalace bez nutnosti nářadí do výšky 200mm nad podlahou.</t>
  </si>
  <si>
    <t>SKŘÍŇKA NA STĚNU 2 POSUVNÉ DVEŘE, 1800MM Konstrukce výhradně z nerez oceli. Zadní stěna a dno z jednoho ohýbaného kusu pro snadné čištění. Panely se zahnutými rohy. Spodní police a 1 středová výškově stavitelná police. 2 dvouplášťové posuvné dveře. Nosnost: 80kg.</t>
  </si>
  <si>
    <t>PRACOVNÍ OHŘÍVACÍ STŮL, NEREZ, 1800MM  Konstrukce z nerez oceli. Vnitřní, nerezový nosný vařený rám. Patentované spojení panelů k vnitřnímu rámu. 50 mm silná pracovní deska z AISI304 1mm je opatřena hluk tlumícím materiálem, se zahnutými rohy a je zesílena vodovzdornou, nehořlavou deskou. Dvouplášťové hluk tlumící posuvné dveře. Výškově stavitelná středová police. Výškově stavitelné nohy (-10/+60mm). Patentovaný ohřívací systém s ventilátorem zaručuje teplotní rovnoměrnost, proudění vzduchu pod středovou policí a celou skříní. Termostat s digitální displejem pro nastavení vnitřní teploty (50°C-70°C).</t>
  </si>
  <si>
    <t>NAMÁČECÍ STŮL 1 DŘEZ 1100X500MM, 1200MM  Nerezová konstrukce z AISI304. 50mm silná pracovní deska z AISI304 10/10 se zvýšeným okrajem po obvodu proti přetékání vody. Zadní zvýšený límec V=100mm s integrovaným oblým rohem. Nerezové čtvercové nohy 40x40mm, výškově stavitelné. 
Zakrytovaný dřez 1100x500x350mm s přepadovou trubkou s filtrem.</t>
  </si>
  <si>
    <t>1200x700x900</t>
  </si>
  <si>
    <t>1.I</t>
  </si>
  <si>
    <t>1.II</t>
  </si>
  <si>
    <t>SATNI SKRIN                                                               SK12</t>
  </si>
  <si>
    <t>HRACI PLOCHA POLYURETANOVA MEKCENA s logem dle výběru
Základní vrstva – SBR (Styrene Butadene Rubber - recyklovaná technická guma) 
Vrchní vrstva – EPDM (Ethylen Propylen Diene Monomer)</t>
  </si>
  <si>
    <t>HLINIKOVE  DVERE  1100*3130 MM                            D03</t>
  </si>
  <si>
    <t>barva bílá bezpečnostní sklo</t>
  </si>
  <si>
    <t>Dělící stěna, přepážka mezi WC, barva dle výběru investora. Z MDF desek s omyvatelným povrchem,upevnění do stěny a k podlaze, rozměr 550x1000mm</t>
  </si>
  <si>
    <t>520630</t>
  </si>
  <si>
    <t>Termostatický směšovací ventil pro TV, G1", Kv 2,75</t>
  </si>
  <si>
    <t>Dřevotvar - řemesla a stavby s.r.o.</t>
  </si>
  <si>
    <t>26071584</t>
  </si>
  <si>
    <t>CZ26071584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</si>
</sst>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K_č_-;\-* #,##0.00\ _K_č_-;_-* &quot;-&quot;??\ _K_č_-;_-@_-"/>
    <numFmt numFmtId="164" formatCode="0.000"/>
    <numFmt numFmtId="165" formatCode="#,##0\ &quot;Kč&quot;"/>
    <numFmt numFmtId="166" formatCode="_(#,##0&quot;.&quot;_);;;_(@_)"/>
    <numFmt numFmtId="167" formatCode="_(#,##0.0??;\-\ #,##0.0??;&quot;–&quot;???;_(@_)"/>
    <numFmt numFmtId="168" formatCode="_(#,##0.00_);[Red]\-\ #,##0.00_);&quot;–&quot;??;_(@_)"/>
    <numFmt numFmtId="169" formatCode="#,##0.00\ &quot;Kč&quot;"/>
    <numFmt numFmtId="170" formatCode="_(#,##0_);[Red]\-\ #,##0_);&quot;–&quot;??;_(@_)"/>
    <numFmt numFmtId="171" formatCode="#,##0.00%"/>
    <numFmt numFmtId="172" formatCode="dd\.mm\.yyyy"/>
    <numFmt numFmtId="173" formatCode="#,##0.00000"/>
    <numFmt numFmtId="174" formatCode="0&quot;.&quot;"/>
    <numFmt numFmtId="175" formatCode="#,##0.0"/>
    <numFmt numFmtId="176" formatCode="###,###"/>
    <numFmt numFmtId="177" formatCode="#,##0.00;#,##0.00;"/>
    <numFmt numFmtId="178" formatCode="#,##0.000"/>
  </numFmts>
  <fonts count="9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Arial Unicode MS"/>
      <family val="2"/>
    </font>
    <font>
      <b/>
      <sz val="12"/>
      <color indexed="25"/>
      <name val="Arial"/>
      <family val="2"/>
    </font>
    <font>
      <b/>
      <i/>
      <sz val="1"/>
      <color theme="0"/>
      <name val="Calibri"/>
      <family val="2"/>
      <scheme val="minor"/>
    </font>
    <font>
      <b/>
      <i/>
      <sz val="7"/>
      <color theme="0"/>
      <name val="Calibri"/>
      <family val="2"/>
      <scheme val="minor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b/>
      <u val="single"/>
      <sz val="10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61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rebuchet MS"/>
      <family val="2"/>
    </font>
    <font>
      <sz val="8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8"/>
      <color rgb="FF96969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1"/>
      <name val="Calibri"/>
      <family val="2"/>
      <scheme val="minor"/>
    </font>
    <font>
      <b/>
      <sz val="11"/>
      <color indexed="61"/>
      <name val="Arial"/>
      <family val="2"/>
    </font>
    <font>
      <b/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5"/>
      <name val="Calibri"/>
      <family val="2"/>
      <scheme val="minor"/>
    </font>
    <font>
      <sz val="12"/>
      <name val="Formata"/>
      <family val="2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b/>
      <sz val="12"/>
      <color theme="1"/>
      <name val="Calibri"/>
      <family val="2"/>
      <scheme val="minor"/>
    </font>
  </fonts>
  <fills count="4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/>
      <right style="hair"/>
      <top style="hair">
        <color indexed="8"/>
      </top>
      <bottom style="thick">
        <color theme="4"/>
      </bottom>
    </border>
    <border>
      <left style="hair"/>
      <right/>
      <top style="hair">
        <color indexed="8"/>
      </top>
      <bottom style="thick">
        <color theme="4"/>
      </bottom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hair">
        <color indexed="8"/>
      </right>
      <top style="hair">
        <color indexed="8"/>
      </top>
      <bottom style="thick">
        <color theme="4"/>
      </bottom>
    </border>
    <border>
      <left/>
      <right style="hair">
        <color indexed="8"/>
      </right>
      <top style="hair">
        <color indexed="8"/>
      </top>
      <bottom style="thick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theme="4"/>
      </bottom>
    </border>
    <border>
      <left style="hair">
        <color indexed="8"/>
      </left>
      <right style="hair"/>
      <top style="hair">
        <color indexed="8"/>
      </top>
      <bottom style="thick">
        <color theme="4"/>
      </bottom>
    </border>
    <border>
      <left style="hair"/>
      <right style="hair"/>
      <top/>
      <bottom style="thick">
        <color theme="4"/>
      </bottom>
    </border>
    <border>
      <left style="hair"/>
      <right/>
      <top/>
      <bottom style="thick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medium">
        <color rgb="FF969696"/>
      </bottom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75" fillId="0" borderId="0">
      <alignment/>
      <protection/>
    </xf>
    <xf numFmtId="0" fontId="31" fillId="0" borderId="0">
      <alignment/>
      <protection/>
    </xf>
  </cellStyleXfs>
  <cellXfs count="562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6" fillId="0" borderId="0" xfId="0" applyNumberFormat="1" applyFont="1"/>
    <xf numFmtId="1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" fontId="18" fillId="0" borderId="0" xfId="0" applyNumberFormat="1" applyFont="1"/>
    <xf numFmtId="164" fontId="18" fillId="0" borderId="0" xfId="0" applyNumberFormat="1" applyFont="1"/>
    <xf numFmtId="2" fontId="18" fillId="0" borderId="0" xfId="0" applyNumberFormat="1" applyFont="1"/>
    <xf numFmtId="1" fontId="19" fillId="0" borderId="0" xfId="0" applyNumberFormat="1" applyFont="1"/>
    <xf numFmtId="164" fontId="19" fillId="0" borderId="0" xfId="0" applyNumberFormat="1" applyFont="1"/>
    <xf numFmtId="2" fontId="19" fillId="0" borderId="0" xfId="0" applyNumberFormat="1" applyFont="1"/>
    <xf numFmtId="0" fontId="19" fillId="0" borderId="0" xfId="0" applyFont="1"/>
    <xf numFmtId="1" fontId="19" fillId="0" borderId="10" xfId="0" applyNumberFormat="1" applyFont="1" applyBorder="1"/>
    <xf numFmtId="164" fontId="19" fillId="0" borderId="10" xfId="0" applyNumberFormat="1" applyFont="1" applyBorder="1"/>
    <xf numFmtId="2" fontId="19" fillId="0" borderId="10" xfId="0" applyNumberFormat="1" applyFont="1" applyBorder="1"/>
    <xf numFmtId="1" fontId="19" fillId="0" borderId="0" xfId="0" applyNumberFormat="1" applyFont="1" applyBorder="1"/>
    <xf numFmtId="164" fontId="19" fillId="0" borderId="0" xfId="0" applyNumberFormat="1" applyFont="1" applyBorder="1"/>
    <xf numFmtId="2" fontId="19" fillId="0" borderId="0" xfId="0" applyNumberFormat="1" applyFont="1" applyBorder="1"/>
    <xf numFmtId="1" fontId="20" fillId="0" borderId="0" xfId="0" applyNumberFormat="1" applyFont="1"/>
    <xf numFmtId="1" fontId="20" fillId="0" borderId="0" xfId="0" applyNumberFormat="1" applyFont="1" applyBorder="1"/>
    <xf numFmtId="10" fontId="19" fillId="0" borderId="0" xfId="0" applyNumberFormat="1" applyFont="1"/>
    <xf numFmtId="164" fontId="21" fillId="0" borderId="0" xfId="0" applyNumberFormat="1" applyFont="1"/>
    <xf numFmtId="1" fontId="19" fillId="0" borderId="0" xfId="0" applyNumberFormat="1" applyFont="1" applyFill="1"/>
    <xf numFmtId="164" fontId="19" fillId="0" borderId="0" xfId="0" applyNumberFormat="1" applyFont="1" applyFill="1"/>
    <xf numFmtId="2" fontId="19" fillId="0" borderId="0" xfId="0" applyNumberFormat="1" applyFont="1" applyFill="1"/>
    <xf numFmtId="10" fontId="19" fillId="0" borderId="0" xfId="0" applyNumberFormat="1" applyFont="1" applyFill="1"/>
    <xf numFmtId="1" fontId="16" fillId="0" borderId="0" xfId="0" applyNumberFormat="1" applyFont="1" applyBorder="1"/>
    <xf numFmtId="1" fontId="0" fillId="0" borderId="11" xfId="0" applyNumberFormat="1" applyFont="1" applyBorder="1"/>
    <xf numFmtId="164" fontId="0" fillId="0" borderId="11" xfId="0" applyNumberFormat="1" applyFont="1" applyBorder="1"/>
    <xf numFmtId="2" fontId="0" fillId="0" borderId="11" xfId="0" applyNumberFormat="1" applyFont="1" applyBorder="1"/>
    <xf numFmtId="1" fontId="16" fillId="0" borderId="12" xfId="0" applyNumberFormat="1" applyFont="1" applyBorder="1"/>
    <xf numFmtId="0" fontId="22" fillId="0" borderId="0" xfId="0" applyFont="1"/>
    <xf numFmtId="166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wrapText="1"/>
    </xf>
    <xf numFmtId="168" fontId="23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168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43" fontId="19" fillId="0" borderId="0" xfId="0" applyNumberFormat="1" applyFont="1"/>
    <xf numFmtId="43" fontId="20" fillId="0" borderId="10" xfId="0" applyNumberFormat="1" applyFont="1" applyBorder="1"/>
    <xf numFmtId="43" fontId="19" fillId="0" borderId="0" xfId="0" applyNumberFormat="1" applyFont="1" applyBorder="1"/>
    <xf numFmtId="0" fontId="18" fillId="0" borderId="0" xfId="0" applyFont="1"/>
    <xf numFmtId="1" fontId="16" fillId="0" borderId="11" xfId="0" applyNumberFormat="1" applyFont="1" applyBorder="1"/>
    <xf numFmtId="164" fontId="16" fillId="0" borderId="11" xfId="0" applyNumberFormat="1" applyFont="1" applyBorder="1"/>
    <xf numFmtId="10" fontId="16" fillId="0" borderId="11" xfId="0" applyNumberFormat="1" applyFont="1" applyBorder="1"/>
    <xf numFmtId="2" fontId="16" fillId="0" borderId="11" xfId="0" applyNumberFormat="1" applyFont="1" applyBorder="1"/>
    <xf numFmtId="1" fontId="19" fillId="0" borderId="0" xfId="0" applyNumberFormat="1" applyFont="1" applyAlignment="1">
      <alignment horizontal="left"/>
    </xf>
    <xf numFmtId="1" fontId="19" fillId="0" borderId="0" xfId="0" applyNumberFormat="1" applyFont="1" applyFill="1" applyAlignment="1">
      <alignment horizontal="left"/>
    </xf>
    <xf numFmtId="1" fontId="16" fillId="0" borderId="10" xfId="0" applyNumberFormat="1" applyFont="1" applyBorder="1"/>
    <xf numFmtId="164" fontId="16" fillId="0" borderId="10" xfId="0" applyNumberFormat="1" applyFont="1" applyBorder="1"/>
    <xf numFmtId="2" fontId="16" fillId="0" borderId="10" xfId="0" applyNumberFormat="1" applyFont="1" applyBorder="1"/>
    <xf numFmtId="0" fontId="16" fillId="0" borderId="0" xfId="0" applyFont="1"/>
    <xf numFmtId="1" fontId="20" fillId="0" borderId="10" xfId="0" applyNumberFormat="1" applyFont="1" applyBorder="1"/>
    <xf numFmtId="164" fontId="20" fillId="0" borderId="10" xfId="0" applyNumberFormat="1" applyFont="1" applyBorder="1"/>
    <xf numFmtId="2" fontId="20" fillId="0" borderId="10" xfId="0" applyNumberFormat="1" applyFont="1" applyBorder="1"/>
    <xf numFmtId="164" fontId="20" fillId="0" borderId="0" xfId="0" applyNumberFormat="1" applyFont="1" applyBorder="1"/>
    <xf numFmtId="2" fontId="20" fillId="0" borderId="0" xfId="0" applyNumberFormat="1" applyFont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49" fontId="1" fillId="0" borderId="0" xfId="61" applyNumberFormat="1" applyFont="1" applyAlignment="1">
      <alignment wrapText="1"/>
      <protection/>
    </xf>
    <xf numFmtId="0" fontId="0" fillId="0" borderId="13" xfId="0" applyBorder="1"/>
    <xf numFmtId="0" fontId="27" fillId="0" borderId="13" xfId="0" applyFont="1" applyBorder="1"/>
    <xf numFmtId="0" fontId="0" fillId="0" borderId="12" xfId="0" applyBorder="1"/>
    <xf numFmtId="0" fontId="30" fillId="0" borderId="13" xfId="0" applyFont="1" applyBorder="1" applyAlignment="1">
      <alignment horizontal="center"/>
    </xf>
    <xf numFmtId="0" fontId="30" fillId="33" borderId="13" xfId="0" applyFont="1" applyFill="1" applyBorder="1"/>
    <xf numFmtId="0" fontId="0" fillId="0" borderId="13" xfId="0" applyBorder="1" applyAlignment="1">
      <alignment horizontal="center"/>
    </xf>
    <xf numFmtId="0" fontId="31" fillId="0" borderId="13" xfId="0" applyFont="1" applyBorder="1" applyAlignment="1">
      <alignment wrapText="1"/>
    </xf>
    <xf numFmtId="0" fontId="31" fillId="0" borderId="13" xfId="0" applyFont="1" applyBorder="1"/>
    <xf numFmtId="0" fontId="27" fillId="33" borderId="13" xfId="0" applyFont="1" applyFill="1" applyBorder="1"/>
    <xf numFmtId="2" fontId="0" fillId="0" borderId="13" xfId="0" applyNumberFormat="1" applyBorder="1"/>
    <xf numFmtId="0" fontId="0" fillId="0" borderId="13" xfId="0" applyFill="1" applyBorder="1"/>
    <xf numFmtId="0" fontId="0" fillId="0" borderId="12" xfId="0" applyFill="1" applyBorder="1"/>
    <xf numFmtId="0" fontId="1" fillId="0" borderId="13" xfId="0" applyFont="1" applyBorder="1"/>
    <xf numFmtId="1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/>
    <xf numFmtId="0" fontId="0" fillId="0" borderId="0" xfId="0" applyBorder="1"/>
    <xf numFmtId="166" fontId="34" fillId="0" borderId="0" xfId="0" applyNumberFormat="1" applyFont="1" applyAlignment="1">
      <alignment horizontal="right" vertical="top"/>
    </xf>
    <xf numFmtId="0" fontId="36" fillId="0" borderId="0" xfId="0" applyNumberFormat="1" applyFont="1" applyAlignment="1">
      <alignment vertical="center" wrapText="1"/>
    </xf>
    <xf numFmtId="169" fontId="34" fillId="0" borderId="0" xfId="0" applyNumberFormat="1" applyFont="1" applyAlignment="1">
      <alignment horizontal="right" vertical="top"/>
    </xf>
    <xf numFmtId="169" fontId="36" fillId="0" borderId="0" xfId="0" applyNumberFormat="1" applyFont="1" applyAlignment="1">
      <alignment vertical="center" wrapText="1"/>
    </xf>
    <xf numFmtId="166" fontId="34" fillId="0" borderId="14" xfId="0" applyNumberFormat="1" applyFont="1" applyBorder="1" applyAlignment="1">
      <alignment horizontal="right" vertical="top"/>
    </xf>
    <xf numFmtId="169" fontId="34" fillId="0" borderId="14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/>
    </xf>
    <xf numFmtId="49" fontId="37" fillId="0" borderId="0" xfId="0" applyNumberFormat="1" applyFont="1" applyAlignment="1">
      <alignment horizontal="left" vertical="top"/>
    </xf>
    <xf numFmtId="169" fontId="37" fillId="0" borderId="0" xfId="0" applyNumberFormat="1" applyFont="1" applyAlignment="1">
      <alignment horizontal="right" vertical="top"/>
    </xf>
    <xf numFmtId="167" fontId="23" fillId="0" borderId="0" xfId="0" applyNumberFormat="1" applyFont="1" applyFill="1" applyBorder="1" applyAlignment="1">
      <alignment/>
    </xf>
    <xf numFmtId="170" fontId="23" fillId="0" borderId="0" xfId="0" applyNumberFormat="1" applyFont="1" applyAlignment="1">
      <alignment/>
    </xf>
    <xf numFmtId="0" fontId="38" fillId="0" borderId="0" xfId="0" applyFont="1"/>
    <xf numFmtId="49" fontId="39" fillId="0" borderId="15" xfId="0" applyNumberFormat="1" applyFont="1" applyBorder="1" applyAlignment="1">
      <alignment horizontal="right"/>
    </xf>
    <xf numFmtId="49" fontId="39" fillId="0" borderId="15" xfId="0" applyNumberFormat="1" applyFont="1" applyBorder="1" applyAlignment="1">
      <alignment horizontal="left"/>
    </xf>
    <xf numFmtId="0" fontId="39" fillId="0" borderId="15" xfId="0" applyNumberFormat="1" applyFont="1" applyBorder="1" applyAlignment="1">
      <alignment horizontal="left" wrapText="1"/>
    </xf>
    <xf numFmtId="49" fontId="39" fillId="0" borderId="15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 wrapText="1"/>
    </xf>
    <xf numFmtId="49" fontId="39" fillId="0" borderId="0" xfId="0" applyNumberFormat="1" applyFont="1" applyAlignment="1">
      <alignment horizontal="center"/>
    </xf>
    <xf numFmtId="0" fontId="36" fillId="0" borderId="0" xfId="0" applyFont="1"/>
    <xf numFmtId="166" fontId="36" fillId="0" borderId="0" xfId="0" applyNumberFormat="1" applyFont="1" applyAlignment="1">
      <alignment/>
    </xf>
    <xf numFmtId="0" fontId="36" fillId="0" borderId="0" xfId="0" applyNumberFormat="1" applyFont="1" applyAlignment="1">
      <alignment horizontal="left"/>
    </xf>
    <xf numFmtId="0" fontId="36" fillId="0" borderId="0" xfId="0" applyNumberFormat="1" applyFont="1" applyAlignment="1">
      <alignment horizontal="left" wrapText="1"/>
    </xf>
    <xf numFmtId="49" fontId="36" fillId="0" borderId="0" xfId="0" applyNumberFormat="1" applyFont="1" applyAlignment="1">
      <alignment horizontal="center"/>
    </xf>
    <xf numFmtId="167" fontId="36" fillId="0" borderId="0" xfId="0" applyNumberFormat="1" applyFont="1" applyFill="1" applyBorder="1" applyAlignment="1">
      <alignment/>
    </xf>
    <xf numFmtId="168" fontId="36" fillId="0" borderId="0" xfId="0" applyNumberFormat="1" applyFont="1" applyAlignment="1">
      <alignment/>
    </xf>
    <xf numFmtId="170" fontId="36" fillId="0" borderId="0" xfId="0" applyNumberFormat="1" applyFont="1" applyAlignment="1">
      <alignment/>
    </xf>
    <xf numFmtId="0" fontId="39" fillId="0" borderId="0" xfId="0" applyFont="1"/>
    <xf numFmtId="166" fontId="39" fillId="0" borderId="0" xfId="0" applyNumberFormat="1" applyFont="1" applyAlignment="1">
      <alignment/>
    </xf>
    <xf numFmtId="0" fontId="39" fillId="0" borderId="0" xfId="0" applyNumberFormat="1" applyFont="1" applyAlignment="1">
      <alignment horizontal="left"/>
    </xf>
    <xf numFmtId="167" fontId="39" fillId="0" borderId="0" xfId="0" applyNumberFormat="1" applyFont="1" applyFill="1" applyBorder="1" applyAlignment="1">
      <alignment/>
    </xf>
    <xf numFmtId="168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0" fillId="0" borderId="0" xfId="0" applyFont="1"/>
    <xf numFmtId="166" fontId="41" fillId="0" borderId="16" xfId="0" applyNumberFormat="1" applyFont="1" applyBorder="1" applyAlignment="1">
      <alignment horizontal="right" vertical="top"/>
    </xf>
    <xf numFmtId="49" fontId="41" fillId="0" borderId="16" xfId="0" applyNumberFormat="1" applyFont="1" applyBorder="1" applyAlignment="1">
      <alignment horizontal="left" vertical="top"/>
    </xf>
    <xf numFmtId="0" fontId="41" fillId="0" borderId="16" xfId="0" applyNumberFormat="1" applyFont="1" applyBorder="1" applyAlignment="1">
      <alignment horizontal="left" vertical="top" wrapText="1"/>
    </xf>
    <xf numFmtId="49" fontId="41" fillId="0" borderId="16" xfId="0" applyNumberFormat="1" applyFont="1" applyBorder="1" applyAlignment="1">
      <alignment horizontal="center" vertical="top"/>
    </xf>
    <xf numFmtId="167" fontId="42" fillId="0" borderId="16" xfId="0" applyNumberFormat="1" applyFont="1" applyFill="1" applyBorder="1" applyAlignment="1">
      <alignment horizontal="right" vertical="top"/>
    </xf>
    <xf numFmtId="168" fontId="41" fillId="0" borderId="16" xfId="0" applyNumberFormat="1" applyFont="1" applyBorder="1" applyAlignment="1">
      <alignment horizontal="right" vertical="top"/>
    </xf>
    <xf numFmtId="170" fontId="41" fillId="0" borderId="16" xfId="0" applyNumberFormat="1" applyFont="1" applyBorder="1" applyAlignment="1">
      <alignment horizontal="right" vertical="top"/>
    </xf>
    <xf numFmtId="167" fontId="24" fillId="0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left" vertical="top" wrapText="1"/>
    </xf>
    <xf numFmtId="49" fontId="34" fillId="0" borderId="0" xfId="0" applyNumberFormat="1" applyFont="1" applyAlignment="1">
      <alignment horizontal="center" vertical="top"/>
    </xf>
    <xf numFmtId="167" fontId="43" fillId="0" borderId="0" xfId="0" applyNumberFormat="1" applyFont="1" applyFill="1" applyBorder="1" applyAlignment="1">
      <alignment horizontal="right" vertical="top"/>
    </xf>
    <xf numFmtId="168" fontId="34" fillId="0" borderId="0" xfId="0" applyNumberFormat="1" applyFont="1" applyAlignment="1">
      <alignment horizontal="right" vertical="top"/>
    </xf>
    <xf numFmtId="170" fontId="34" fillId="0" borderId="0" xfId="0" applyNumberFormat="1" applyFont="1" applyAlignment="1">
      <alignment horizontal="right" vertical="top"/>
    </xf>
    <xf numFmtId="0" fontId="44" fillId="34" borderId="0" xfId="0" applyFont="1" applyFill="1" applyAlignment="1" applyProtection="1">
      <alignment horizontal="left" vertical="center"/>
      <protection/>
    </xf>
    <xf numFmtId="0" fontId="45" fillId="34" borderId="0" xfId="0" applyFont="1" applyFill="1" applyAlignment="1" applyProtection="1">
      <alignment vertical="center"/>
      <protection/>
    </xf>
    <xf numFmtId="0" fontId="46" fillId="34" borderId="0" xfId="0" applyFont="1" applyFill="1" applyAlignment="1" applyProtection="1">
      <alignment horizontal="left" vertical="center"/>
      <protection/>
    </xf>
    <xf numFmtId="0" fontId="48" fillId="34" borderId="0" xfId="63" applyFont="1" applyFill="1" applyAlignment="1" applyProtection="1">
      <alignment vertical="center"/>
      <protection/>
    </xf>
    <xf numFmtId="0" fontId="47" fillId="34" borderId="0" xfId="63" applyFill="1"/>
    <xf numFmtId="0" fontId="49" fillId="34" borderId="0" xfId="0" applyFont="1" applyFill="1"/>
    <xf numFmtId="0" fontId="44" fillId="34" borderId="0" xfId="0" applyFont="1" applyFill="1" applyAlignment="1">
      <alignment horizontal="left" vertical="center"/>
    </xf>
    <xf numFmtId="0" fontId="49" fillId="0" borderId="0" xfId="0" applyFont="1"/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7" xfId="0" applyFont="1" applyBorder="1"/>
    <xf numFmtId="0" fontId="49" fillId="0" borderId="18" xfId="0" applyFont="1" applyBorder="1"/>
    <xf numFmtId="0" fontId="49" fillId="0" borderId="19" xfId="0" applyFont="1" applyBorder="1"/>
    <xf numFmtId="0" fontId="49" fillId="0" borderId="20" xfId="0" applyFont="1" applyBorder="1"/>
    <xf numFmtId="0" fontId="49" fillId="0" borderId="0" xfId="0" applyFont="1" applyBorder="1"/>
    <xf numFmtId="0" fontId="51" fillId="0" borderId="0" xfId="0" applyFont="1" applyBorder="1" applyAlignment="1">
      <alignment horizontal="left" vertical="center"/>
    </xf>
    <xf numFmtId="0" fontId="49" fillId="0" borderId="21" xfId="0" applyFont="1" applyBorder="1"/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14" fontId="54" fillId="8" borderId="0" xfId="0" applyNumberFormat="1" applyFont="1" applyFill="1" applyBorder="1" applyAlignment="1" applyProtection="1">
      <alignment horizontal="left" vertical="center"/>
      <protection locked="0"/>
    </xf>
    <xf numFmtId="49" fontId="54" fillId="8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22" xfId="0" applyFont="1" applyBorder="1"/>
    <xf numFmtId="0" fontId="49" fillId="0" borderId="0" xfId="0" applyFont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7" fillId="0" borderId="23" xfId="0" applyFont="1" applyBorder="1" applyAlignment="1">
      <alignment horizontal="left" vertical="center"/>
    </xf>
    <xf numFmtId="0" fontId="49" fillId="0" borderId="23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21" xfId="0" applyFont="1" applyBorder="1" applyAlignment="1">
      <alignment vertical="center"/>
    </xf>
    <xf numFmtId="0" fontId="49" fillId="35" borderId="0" xfId="0" applyFont="1" applyFill="1" applyBorder="1" applyAlignment="1">
      <alignment vertical="center"/>
    </xf>
    <xf numFmtId="0" fontId="56" fillId="35" borderId="24" xfId="0" applyFont="1" applyFill="1" applyBorder="1" applyAlignment="1">
      <alignment horizontal="left" vertical="center"/>
    </xf>
    <xf numFmtId="0" fontId="49" fillId="35" borderId="25" xfId="0" applyFont="1" applyFill="1" applyBorder="1" applyAlignment="1">
      <alignment vertical="center"/>
    </xf>
    <xf numFmtId="0" fontId="56" fillId="35" borderId="25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20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36" borderId="25" xfId="0" applyFont="1" applyFill="1" applyBorder="1" applyAlignment="1">
      <alignment vertical="center"/>
    </xf>
    <xf numFmtId="0" fontId="54" fillId="36" borderId="32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4" fontId="60" fillId="0" borderId="37" xfId="0" applyNumberFormat="1" applyFont="1" applyBorder="1" applyAlignment="1">
      <alignment vertical="center"/>
    </xf>
    <xf numFmtId="4" fontId="60" fillId="0" borderId="0" xfId="0" applyNumberFormat="1" applyFont="1" applyBorder="1" applyAlignment="1">
      <alignment vertical="center"/>
    </xf>
    <xf numFmtId="173" fontId="60" fillId="0" borderId="0" xfId="0" applyNumberFormat="1" applyFont="1" applyBorder="1" applyAlignment="1">
      <alignment vertical="center"/>
    </xf>
    <xf numFmtId="4" fontId="60" fillId="0" borderId="31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63" applyFont="1" applyAlignment="1">
      <alignment horizontal="center" vertical="center"/>
    </xf>
    <xf numFmtId="0" fontId="64" fillId="0" borderId="2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4" fontId="68" fillId="0" borderId="37" xfId="0" applyNumberFormat="1" applyFont="1" applyBorder="1" applyAlignment="1">
      <alignment vertical="center"/>
    </xf>
    <xf numFmtId="4" fontId="68" fillId="0" borderId="0" xfId="0" applyNumberFormat="1" applyFont="1" applyBorder="1" applyAlignment="1">
      <alignment vertical="center"/>
    </xf>
    <xf numFmtId="173" fontId="68" fillId="0" borderId="0" xfId="0" applyNumberFormat="1" applyFont="1" applyBorder="1" applyAlignment="1">
      <alignment vertical="center"/>
    </xf>
    <xf numFmtId="4" fontId="68" fillId="0" borderId="31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4" fontId="68" fillId="0" borderId="38" xfId="0" applyNumberFormat="1" applyFont="1" applyBorder="1" applyAlignment="1">
      <alignment vertical="center"/>
    </xf>
    <xf numFmtId="4" fontId="68" fillId="0" borderId="39" xfId="0" applyNumberFormat="1" applyFont="1" applyBorder="1" applyAlignment="1">
      <alignment vertical="center"/>
    </xf>
    <xf numFmtId="173" fontId="68" fillId="0" borderId="39" xfId="0" applyNumberFormat="1" applyFont="1" applyBorder="1" applyAlignment="1">
      <alignment vertical="center"/>
    </xf>
    <xf numFmtId="4" fontId="68" fillId="0" borderId="40" xfId="0" applyNumberFormat="1" applyFont="1" applyBorder="1" applyAlignment="1">
      <alignment vertical="center"/>
    </xf>
    <xf numFmtId="4" fontId="66" fillId="0" borderId="0" xfId="0" applyNumberFormat="1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 wrapText="1"/>
    </xf>
    <xf numFmtId="4" fontId="65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 wrapText="1"/>
    </xf>
    <xf numFmtId="4" fontId="66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/>
    <xf numFmtId="0" fontId="69" fillId="0" borderId="0" xfId="0" applyFont="1" applyAlignment="1">
      <alignment horizontal="center"/>
    </xf>
    <xf numFmtId="4" fontId="69" fillId="0" borderId="0" xfId="0" applyNumberFormat="1" applyFont="1" applyAlignment="1">
      <alignment horizontal="center"/>
    </xf>
    <xf numFmtId="0" fontId="70" fillId="0" borderId="0" xfId="0" applyNumberFormat="1" applyFont="1" applyAlignment="1">
      <alignment vertical="center" wrapText="1"/>
    </xf>
    <xf numFmtId="165" fontId="70" fillId="0" borderId="0" xfId="0" applyNumberFormat="1" applyFont="1" applyAlignment="1">
      <alignment vertical="center" wrapText="1"/>
    </xf>
    <xf numFmtId="0" fontId="69" fillId="0" borderId="14" xfId="0" applyFont="1" applyBorder="1"/>
    <xf numFmtId="0" fontId="70" fillId="0" borderId="14" xfId="0" applyNumberFormat="1" applyFont="1" applyBorder="1" applyAlignment="1">
      <alignment vertical="center" wrapText="1"/>
    </xf>
    <xf numFmtId="165" fontId="70" fillId="0" borderId="14" xfId="0" applyNumberFormat="1" applyFont="1" applyBorder="1" applyAlignment="1">
      <alignment vertical="center" wrapText="1"/>
    </xf>
    <xf numFmtId="4" fontId="69" fillId="0" borderId="0" xfId="0" applyNumberFormat="1" applyFont="1" applyAlignment="1">
      <alignment horizontal="right"/>
    </xf>
    <xf numFmtId="165" fontId="69" fillId="0" borderId="0" xfId="0" applyNumberFormat="1" applyFont="1"/>
    <xf numFmtId="165" fontId="69" fillId="0" borderId="14" xfId="0" applyNumberFormat="1" applyFont="1" applyBorder="1"/>
    <xf numFmtId="0" fontId="71" fillId="0" borderId="0" xfId="0" applyFont="1"/>
    <xf numFmtId="165" fontId="71" fillId="0" borderId="0" xfId="0" applyNumberFormat="1" applyFont="1"/>
    <xf numFmtId="49" fontId="72" fillId="37" borderId="41" xfId="64" applyNumberFormat="1" applyFont="1" applyFill="1" applyBorder="1" applyAlignment="1">
      <alignment horizontal="center" wrapText="1"/>
      <protection/>
    </xf>
    <xf numFmtId="49" fontId="72" fillId="37" borderId="41" xfId="64" applyNumberFormat="1" applyFont="1" applyFill="1" applyBorder="1" applyAlignment="1">
      <alignment horizontal="center"/>
      <protection/>
    </xf>
    <xf numFmtId="4" fontId="72" fillId="37" borderId="41" xfId="64" applyNumberFormat="1" applyFont="1" applyFill="1" applyBorder="1" applyAlignment="1">
      <alignment horizontal="right"/>
      <protection/>
    </xf>
    <xf numFmtId="3" fontId="72" fillId="37" borderId="41" xfId="64" applyNumberFormat="1" applyFont="1" applyFill="1" applyBorder="1" applyAlignment="1">
      <alignment horizontal="center"/>
      <protection/>
    </xf>
    <xf numFmtId="0" fontId="73" fillId="0" borderId="0" xfId="0" applyFont="1" applyAlignment="1">
      <alignment/>
    </xf>
    <xf numFmtId="174" fontId="69" fillId="0" borderId="42" xfId="0" applyNumberFormat="1" applyFont="1" applyBorder="1" applyAlignment="1">
      <alignment horizontal="center"/>
    </xf>
    <xf numFmtId="4" fontId="74" fillId="0" borderId="43" xfId="21" applyNumberFormat="1" applyFont="1" applyFill="1" applyBorder="1" applyAlignment="1">
      <alignment/>
    </xf>
    <xf numFmtId="4" fontId="69" fillId="0" borderId="42" xfId="0" applyNumberFormat="1" applyFont="1" applyFill="1" applyBorder="1" applyAlignment="1">
      <alignment/>
    </xf>
    <xf numFmtId="0" fontId="69" fillId="0" borderId="42" xfId="0" applyFont="1" applyFill="1" applyBorder="1" applyAlignment="1">
      <alignment horizontal="center"/>
    </xf>
    <xf numFmtId="4" fontId="69" fillId="0" borderId="42" xfId="0" applyNumberFormat="1" applyFont="1" applyFill="1" applyBorder="1" applyAlignment="1">
      <alignment horizontal="right"/>
    </xf>
    <xf numFmtId="0" fontId="69" fillId="0" borderId="42" xfId="0" applyFont="1" applyBorder="1"/>
    <xf numFmtId="174" fontId="69" fillId="0" borderId="44" xfId="0" applyNumberFormat="1" applyFont="1" applyBorder="1" applyAlignment="1">
      <alignment horizontal="center"/>
    </xf>
    <xf numFmtId="0" fontId="69" fillId="0" borderId="44" xfId="0" applyFont="1" applyBorder="1" applyAlignment="1">
      <alignment vertical="center" wrapText="1"/>
    </xf>
    <xf numFmtId="4" fontId="69" fillId="0" borderId="44" xfId="0" applyNumberFormat="1" applyFont="1" applyFill="1" applyBorder="1" applyAlignment="1">
      <alignment horizontal="center"/>
    </xf>
    <xf numFmtId="175" fontId="69" fillId="0" borderId="44" xfId="62" applyNumberFormat="1" applyFont="1" applyBorder="1" applyAlignment="1">
      <alignment horizontal="right" vertical="center" indent="1"/>
    </xf>
    <xf numFmtId="165" fontId="69" fillId="0" borderId="45" xfId="0" applyNumberFormat="1" applyFont="1" applyBorder="1"/>
    <xf numFmtId="165" fontId="69" fillId="0" borderId="44" xfId="0" applyNumberFormat="1" applyFont="1" applyBorder="1"/>
    <xf numFmtId="174" fontId="69" fillId="0" borderId="16" xfId="0" applyNumberFormat="1" applyFont="1" applyBorder="1" applyAlignment="1">
      <alignment horizontal="center"/>
    </xf>
    <xf numFmtId="0" fontId="69" fillId="0" borderId="16" xfId="0" applyFont="1" applyBorder="1" applyAlignment="1">
      <alignment vertical="center" wrapText="1"/>
    </xf>
    <xf numFmtId="4" fontId="69" fillId="0" borderId="16" xfId="0" applyNumberFormat="1" applyFont="1" applyFill="1" applyBorder="1" applyAlignment="1">
      <alignment horizontal="center"/>
    </xf>
    <xf numFmtId="175" fontId="69" fillId="0" borderId="16" xfId="62" applyNumberFormat="1" applyFont="1" applyBorder="1" applyAlignment="1">
      <alignment horizontal="right" vertical="center" indent="1"/>
    </xf>
    <xf numFmtId="165" fontId="69" fillId="0" borderId="46" xfId="0" applyNumberFormat="1" applyFont="1" applyBorder="1"/>
    <xf numFmtId="165" fontId="69" fillId="0" borderId="16" xfId="0" applyNumberFormat="1" applyFont="1" applyBorder="1"/>
    <xf numFmtId="165" fontId="69" fillId="0" borderId="44" xfId="65" applyNumberFormat="1" applyFont="1" applyBorder="1" applyAlignment="1">
      <alignment horizontal="right" wrapText="1"/>
      <protection/>
    </xf>
    <xf numFmtId="0" fontId="69" fillId="0" borderId="16" xfId="0" applyFont="1" applyBorder="1" applyAlignment="1">
      <alignment/>
    </xf>
    <xf numFmtId="4" fontId="69" fillId="0" borderId="16" xfId="0" applyNumberFormat="1" applyFont="1" applyFill="1" applyBorder="1" applyAlignment="1">
      <alignment wrapText="1"/>
    </xf>
    <xf numFmtId="0" fontId="69" fillId="0" borderId="16" xfId="0" applyFont="1" applyBorder="1" applyAlignment="1">
      <alignment vertical="top"/>
    </xf>
    <xf numFmtId="4" fontId="69" fillId="0" borderId="16" xfId="0" applyNumberFormat="1" applyFont="1" applyFill="1" applyBorder="1" applyAlignment="1">
      <alignment horizontal="center" vertical="top"/>
    </xf>
    <xf numFmtId="165" fontId="69" fillId="0" borderId="16" xfId="0" applyNumberFormat="1" applyFont="1" applyBorder="1" applyAlignment="1">
      <alignment vertical="top"/>
    </xf>
    <xf numFmtId="165" fontId="69" fillId="0" borderId="46" xfId="0" applyNumberFormat="1" applyFont="1" applyBorder="1" applyAlignment="1">
      <alignment vertical="top"/>
    </xf>
    <xf numFmtId="0" fontId="69" fillId="0" borderId="16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/>
    <xf numFmtId="0" fontId="69" fillId="0" borderId="16" xfId="0" applyFont="1" applyBorder="1" applyAlignment="1" applyProtection="1">
      <alignment wrapText="1"/>
      <protection/>
    </xf>
    <xf numFmtId="176" fontId="69" fillId="0" borderId="16" xfId="65" applyNumberFormat="1" applyFont="1" applyBorder="1" applyAlignment="1">
      <alignment horizontal="left" wrapText="1"/>
      <protection/>
    </xf>
    <xf numFmtId="0" fontId="0" fillId="0" borderId="16" xfId="43" applyFont="1" applyFill="1" applyBorder="1" applyAlignment="1">
      <alignment horizontal="left" vertical="center"/>
    </xf>
    <xf numFmtId="4" fontId="76" fillId="38" borderId="16" xfId="0" applyNumberFormat="1" applyFont="1" applyFill="1" applyBorder="1" applyAlignment="1">
      <alignment horizontal="left"/>
    </xf>
    <xf numFmtId="4" fontId="69" fillId="38" borderId="16" xfId="0" applyNumberFormat="1" applyFont="1" applyFill="1" applyBorder="1" applyAlignment="1">
      <alignment horizontal="center"/>
    </xf>
    <xf numFmtId="0" fontId="69" fillId="38" borderId="16" xfId="66" applyFont="1" applyFill="1" applyBorder="1" applyAlignment="1">
      <alignment vertical="center"/>
      <protection/>
    </xf>
    <xf numFmtId="49" fontId="69" fillId="0" borderId="16" xfId="0" applyNumberFormat="1" applyFont="1" applyFill="1" applyBorder="1" applyAlignment="1">
      <alignment horizontal="left" vertical="center" wrapText="1"/>
    </xf>
    <xf numFmtId="49" fontId="69" fillId="0" borderId="47" xfId="0" applyNumberFormat="1" applyFont="1" applyFill="1" applyBorder="1" applyAlignment="1">
      <alignment horizontal="left" vertical="center" wrapText="1"/>
    </xf>
    <xf numFmtId="4" fontId="69" fillId="0" borderId="47" xfId="0" applyNumberFormat="1" applyFont="1" applyFill="1" applyBorder="1" applyAlignment="1">
      <alignment horizontal="center"/>
    </xf>
    <xf numFmtId="175" fontId="69" fillId="0" borderId="47" xfId="62" applyNumberFormat="1" applyFont="1" applyBorder="1" applyAlignment="1">
      <alignment horizontal="right" vertical="center" indent="1"/>
    </xf>
    <xf numFmtId="165" fontId="69" fillId="0" borderId="48" xfId="0" applyNumberFormat="1" applyFont="1" applyBorder="1"/>
    <xf numFmtId="165" fontId="69" fillId="0" borderId="47" xfId="0" applyNumberFormat="1" applyFont="1" applyBorder="1"/>
    <xf numFmtId="174" fontId="69" fillId="39" borderId="49" xfId="0" applyNumberFormat="1" applyFont="1" applyFill="1" applyBorder="1" applyAlignment="1">
      <alignment horizontal="center"/>
    </xf>
    <xf numFmtId="0" fontId="71" fillId="40" borderId="50" xfId="0" applyFont="1" applyFill="1" applyBorder="1" applyAlignment="1">
      <alignment vertical="center" wrapText="1"/>
    </xf>
    <xf numFmtId="0" fontId="77" fillId="40" borderId="51" xfId="0" applyFont="1" applyFill="1" applyBorder="1" applyAlignment="1">
      <alignment vertical="center" wrapText="1"/>
    </xf>
    <xf numFmtId="165" fontId="71" fillId="40" borderId="51" xfId="0" applyNumberFormat="1" applyFont="1" applyFill="1" applyBorder="1" applyAlignment="1">
      <alignment vertical="center" wrapText="1"/>
    </xf>
    <xf numFmtId="0" fontId="71" fillId="40" borderId="51" xfId="0" applyFont="1" applyFill="1" applyBorder="1" applyAlignment="1">
      <alignment vertical="center" wrapText="1"/>
    </xf>
    <xf numFmtId="165" fontId="71" fillId="40" borderId="52" xfId="0" applyNumberFormat="1" applyFont="1" applyFill="1" applyBorder="1" applyAlignment="1">
      <alignment vertical="center" wrapText="1"/>
    </xf>
    <xf numFmtId="174" fontId="69" fillId="0" borderId="53" xfId="0" applyNumberFormat="1" applyFont="1" applyBorder="1" applyAlignment="1">
      <alignment horizontal="center"/>
    </xf>
    <xf numFmtId="4" fontId="74" fillId="0" borderId="54" xfId="21" applyNumberFormat="1" applyFont="1" applyFill="1" applyBorder="1" applyAlignment="1">
      <alignment/>
    </xf>
    <xf numFmtId="4" fontId="69" fillId="0" borderId="53" xfId="0" applyNumberFormat="1" applyFont="1" applyFill="1" applyBorder="1" applyAlignment="1">
      <alignment/>
    </xf>
    <xf numFmtId="0" fontId="69" fillId="0" borderId="53" xfId="0" applyFont="1" applyFill="1" applyBorder="1" applyAlignment="1">
      <alignment horizontal="center"/>
    </xf>
    <xf numFmtId="4" fontId="69" fillId="0" borderId="53" xfId="0" applyNumberFormat="1" applyFont="1" applyFill="1" applyBorder="1" applyAlignment="1">
      <alignment horizontal="right"/>
    </xf>
    <xf numFmtId="0" fontId="69" fillId="0" borderId="53" xfId="0" applyFont="1" applyBorder="1"/>
    <xf numFmtId="174" fontId="69" fillId="0" borderId="47" xfId="0" applyNumberFormat="1" applyFont="1" applyBorder="1" applyAlignment="1">
      <alignment horizontal="center"/>
    </xf>
    <xf numFmtId="165" fontId="69" fillId="0" borderId="45" xfId="65" applyNumberFormat="1" applyFont="1" applyBorder="1" applyAlignment="1">
      <alignment horizontal="right" wrapText="1"/>
      <protection/>
    </xf>
    <xf numFmtId="174" fontId="69" fillId="39" borderId="42" xfId="0" applyNumberFormat="1" applyFont="1" applyFill="1" applyBorder="1" applyAlignment="1">
      <alignment horizontal="center"/>
    </xf>
    <xf numFmtId="174" fontId="69" fillId="0" borderId="44" xfId="0" applyNumberFormat="1" applyFont="1" applyBorder="1" applyAlignment="1">
      <alignment horizontal="center" vertical="center"/>
    </xf>
    <xf numFmtId="174" fontId="69" fillId="0" borderId="16" xfId="0" applyNumberFormat="1" applyFont="1" applyBorder="1" applyAlignment="1">
      <alignment horizontal="center" vertical="center"/>
    </xf>
    <xf numFmtId="4" fontId="74" fillId="0" borderId="54" xfId="21" applyNumberFormat="1" applyFont="1" applyFill="1" applyBorder="1" applyAlignment="1">
      <alignment vertical="center"/>
    </xf>
    <xf numFmtId="165" fontId="69" fillId="0" borderId="16" xfId="65" applyNumberFormat="1" applyFont="1" applyBorder="1" applyAlignment="1">
      <alignment horizontal="right" wrapText="1"/>
      <protection/>
    </xf>
    <xf numFmtId="177" fontId="69" fillId="0" borderId="16" xfId="65" applyNumberFormat="1" applyFont="1" applyBorder="1" applyAlignment="1">
      <alignment wrapText="1"/>
      <protection/>
    </xf>
    <xf numFmtId="0" fontId="69" fillId="0" borderId="16" xfId="0" applyFont="1" applyFill="1" applyBorder="1" applyAlignment="1">
      <alignment/>
    </xf>
    <xf numFmtId="0" fontId="76" fillId="0" borderId="16" xfId="0" applyFont="1" applyBorder="1" applyAlignment="1">
      <alignment vertical="center" wrapText="1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65" fillId="0" borderId="55" xfId="0" applyFont="1" applyBorder="1" applyAlignment="1">
      <alignment vertical="center"/>
    </xf>
    <xf numFmtId="4" fontId="66" fillId="0" borderId="0" xfId="0" applyNumberFormat="1" applyFont="1" applyBorder="1" applyAlignment="1">
      <alignment horizontal="right" vertical="distributed"/>
    </xf>
    <xf numFmtId="0" fontId="66" fillId="0" borderId="0" xfId="0" applyFont="1" applyBorder="1" applyAlignment="1">
      <alignment horizontal="right" vertical="distributed"/>
    </xf>
    <xf numFmtId="0" fontId="67" fillId="0" borderId="56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51" fillId="0" borderId="0" xfId="0" applyFont="1" applyAlignment="1">
      <alignment vertical="center"/>
    </xf>
    <xf numFmtId="43" fontId="78" fillId="0" borderId="58" xfId="0" applyNumberFormat="1" applyFont="1" applyBorder="1"/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" fontId="19" fillId="0" borderId="0" xfId="0" applyNumberFormat="1" applyFont="1" applyBorder="1" applyAlignment="1">
      <alignment horizontal="left"/>
    </xf>
    <xf numFmtId="0" fontId="78" fillId="0" borderId="59" xfId="0" applyFont="1" applyFill="1" applyBorder="1" applyAlignment="1">
      <alignment horizontal="left" vertical="center" wrapText="1" shrinkToFit="1"/>
    </xf>
    <xf numFmtId="0" fontId="78" fillId="0" borderId="60" xfId="0" applyFont="1" applyFill="1" applyBorder="1" applyAlignment="1">
      <alignment vertical="center" wrapText="1" shrinkToFit="1"/>
    </xf>
    <xf numFmtId="0" fontId="78" fillId="0" borderId="60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165" fontId="19" fillId="0" borderId="0" xfId="0" applyNumberFormat="1" applyFont="1"/>
    <xf numFmtId="16" fontId="19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0" fontId="79" fillId="0" borderId="0" xfId="0" applyFont="1" applyBorder="1" applyAlignment="1">
      <alignment horizontal="right"/>
    </xf>
    <xf numFmtId="0" fontId="80" fillId="0" borderId="10" xfId="0" applyFont="1" applyFill="1" applyBorder="1"/>
    <xf numFmtId="0" fontId="79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21" fillId="0" borderId="10" xfId="0" applyFont="1" applyBorder="1"/>
    <xf numFmtId="165" fontId="19" fillId="0" borderId="10" xfId="0" applyNumberFormat="1" applyFont="1" applyBorder="1"/>
    <xf numFmtId="0" fontId="49" fillId="0" borderId="0" xfId="0" applyFont="1"/>
    <xf numFmtId="0" fontId="54" fillId="0" borderId="0" xfId="0" applyFont="1" applyBorder="1" applyAlignment="1">
      <alignment horizontal="left" vertical="center"/>
    </xf>
    <xf numFmtId="0" fontId="49" fillId="0" borderId="0" xfId="0" applyFont="1" applyBorder="1"/>
    <xf numFmtId="0" fontId="49" fillId="0" borderId="0" xfId="0" applyFont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172" fontId="54" fillId="0" borderId="0" xfId="0" applyNumberFormat="1" applyFont="1" applyAlignment="1">
      <alignment horizontal="left" vertical="center"/>
    </xf>
    <xf numFmtId="0" fontId="49" fillId="0" borderId="29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49" fillId="36" borderId="25" xfId="0" applyFont="1" applyFill="1" applyBorder="1" applyAlignment="1">
      <alignment vertical="center"/>
    </xf>
    <xf numFmtId="10" fontId="69" fillId="0" borderId="14" xfId="0" applyNumberFormat="1" applyFont="1" applyBorder="1"/>
    <xf numFmtId="10" fontId="0" fillId="0" borderId="13" xfId="0" applyNumberFormat="1" applyFill="1" applyBorder="1"/>
    <xf numFmtId="43" fontId="1" fillId="0" borderId="12" xfId="0" applyNumberFormat="1" applyFont="1" applyBorder="1" applyAlignment="1">
      <alignment horizontal="left"/>
    </xf>
    <xf numFmtId="10" fontId="0" fillId="0" borderId="0" xfId="0" applyNumberFormat="1"/>
    <xf numFmtId="10" fontId="0" fillId="0" borderId="13" xfId="0" applyNumberFormat="1" applyBorder="1"/>
    <xf numFmtId="43" fontId="0" fillId="0" borderId="13" xfId="0" applyNumberFormat="1" applyBorder="1"/>
    <xf numFmtId="43" fontId="0" fillId="0" borderId="13" xfId="0" applyNumberFormat="1" applyFill="1" applyBorder="1"/>
    <xf numFmtId="43" fontId="0" fillId="0" borderId="0" xfId="0" applyNumberFormat="1" applyBorder="1"/>
    <xf numFmtId="43" fontId="33" fillId="0" borderId="13" xfId="0" applyNumberFormat="1" applyFont="1" applyBorder="1"/>
    <xf numFmtId="0" fontId="45" fillId="34" borderId="0" xfId="0" applyFont="1" applyFill="1" applyAlignment="1">
      <alignment vertical="center"/>
    </xf>
    <xf numFmtId="0" fontId="46" fillId="34" borderId="0" xfId="0" applyFont="1" applyFill="1" applyAlignment="1">
      <alignment horizontal="left" vertical="center"/>
    </xf>
    <xf numFmtId="0" fontId="48" fillId="34" borderId="0" xfId="63" applyFont="1" applyFill="1" applyAlignment="1">
      <alignment vertical="center"/>
    </xf>
    <xf numFmtId="0" fontId="45" fillId="34" borderId="0" xfId="0" applyFont="1" applyFill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18" xfId="0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172" fontId="54" fillId="0" borderId="0" xfId="0" applyNumberFormat="1" applyFont="1" applyBorder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 applyProtection="1">
      <alignment vertical="center" wrapText="1"/>
      <protection locked="0"/>
    </xf>
    <xf numFmtId="0" fontId="49" fillId="0" borderId="21" xfId="0" applyFont="1" applyBorder="1" applyAlignment="1">
      <alignment vertical="center" wrapText="1"/>
    </xf>
    <xf numFmtId="0" fontId="49" fillId="0" borderId="29" xfId="0" applyFont="1" applyBorder="1" applyAlignment="1" applyProtection="1">
      <alignment vertical="center"/>
      <protection locked="0"/>
    </xf>
    <xf numFmtId="0" fontId="49" fillId="0" borderId="61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4" fontId="61" fillId="0" borderId="0" xfId="0" applyNumberFormat="1" applyFont="1" applyBorder="1" applyAlignment="1">
      <alignment vertical="center"/>
    </xf>
    <xf numFmtId="0" fontId="58" fillId="0" borderId="0" xfId="0" applyFont="1" applyBorder="1" applyAlignment="1" applyProtection="1">
      <alignment horizontal="right" vertical="center"/>
      <protection locked="0"/>
    </xf>
    <xf numFmtId="4" fontId="58" fillId="0" borderId="0" xfId="0" applyNumberFormat="1" applyFont="1" applyBorder="1" applyAlignment="1">
      <alignment vertical="center"/>
    </xf>
    <xf numFmtId="171" fontId="58" fillId="0" borderId="0" xfId="0" applyNumberFormat="1" applyFont="1" applyBorder="1" applyAlignment="1" applyProtection="1">
      <alignment horizontal="right" vertical="center"/>
      <protection locked="0"/>
    </xf>
    <xf numFmtId="0" fontId="49" fillId="36" borderId="0" xfId="0" applyFont="1" applyFill="1" applyBorder="1" applyAlignment="1">
      <alignment vertical="center"/>
    </xf>
    <xf numFmtId="0" fontId="56" fillId="36" borderId="24" xfId="0" applyFont="1" applyFill="1" applyBorder="1" applyAlignment="1">
      <alignment horizontal="left" vertical="center"/>
    </xf>
    <xf numFmtId="0" fontId="56" fillId="36" borderId="25" xfId="0" applyFont="1" applyFill="1" applyBorder="1" applyAlignment="1">
      <alignment horizontal="right" vertical="center"/>
    </xf>
    <xf numFmtId="0" fontId="56" fillId="36" borderId="25" xfId="0" applyFont="1" applyFill="1" applyBorder="1" applyAlignment="1">
      <alignment horizontal="center" vertical="center"/>
    </xf>
    <xf numFmtId="0" fontId="49" fillId="36" borderId="25" xfId="0" applyFont="1" applyFill="1" applyBorder="1" applyAlignment="1" applyProtection="1">
      <alignment vertical="center"/>
      <protection locked="0"/>
    </xf>
    <xf numFmtId="4" fontId="56" fillId="36" borderId="25" xfId="0" applyNumberFormat="1" applyFont="1" applyFill="1" applyBorder="1" applyAlignment="1">
      <alignment vertical="center"/>
    </xf>
    <xf numFmtId="0" fontId="49" fillId="36" borderId="62" xfId="0" applyFont="1" applyFill="1" applyBorder="1" applyAlignment="1">
      <alignment vertical="center"/>
    </xf>
    <xf numFmtId="0" fontId="49" fillId="0" borderId="27" xfId="0" applyFont="1" applyBorder="1" applyAlignment="1" applyProtection="1">
      <alignment vertical="center"/>
      <protection locked="0"/>
    </xf>
    <xf numFmtId="0" fontId="49" fillId="0" borderId="18" xfId="0" applyFont="1" applyBorder="1" applyAlignment="1" applyProtection="1">
      <alignment vertical="center"/>
      <protection locked="0"/>
    </xf>
    <xf numFmtId="0" fontId="49" fillId="0" borderId="19" xfId="0" applyFont="1" applyBorder="1" applyAlignment="1">
      <alignment vertical="center"/>
    </xf>
    <xf numFmtId="0" fontId="54" fillId="36" borderId="0" xfId="0" applyFont="1" applyFill="1" applyBorder="1" applyAlignment="1">
      <alignment horizontal="left" vertical="center"/>
    </xf>
    <xf numFmtId="0" fontId="49" fillId="36" borderId="0" xfId="0" applyFont="1" applyFill="1" applyBorder="1" applyAlignment="1" applyProtection="1">
      <alignment vertical="center"/>
      <protection locked="0"/>
    </xf>
    <xf numFmtId="0" fontId="54" fillId="36" borderId="0" xfId="0" applyFont="1" applyFill="1" applyBorder="1" applyAlignment="1">
      <alignment horizontal="right" vertical="center"/>
    </xf>
    <xf numFmtId="0" fontId="49" fillId="36" borderId="21" xfId="0" applyFont="1" applyFill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3" fillId="0" borderId="2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9" xfId="0" applyFont="1" applyBorder="1" applyAlignment="1">
      <alignment horizontal="left" vertical="center"/>
    </xf>
    <xf numFmtId="0" fontId="83" fillId="0" borderId="39" xfId="0" applyFont="1" applyBorder="1" applyAlignment="1">
      <alignment vertical="center"/>
    </xf>
    <xf numFmtId="0" fontId="83" fillId="0" borderId="39" xfId="0" applyFont="1" applyBorder="1" applyAlignment="1" applyProtection="1">
      <alignment vertical="center"/>
      <protection locked="0"/>
    </xf>
    <xf numFmtId="4" fontId="83" fillId="0" borderId="39" xfId="0" applyNumberFormat="1" applyFont="1" applyBorder="1" applyAlignment="1">
      <alignment vertical="center"/>
    </xf>
    <xf numFmtId="0" fontId="83" fillId="0" borderId="21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4" fillId="0" borderId="2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9" xfId="0" applyFont="1" applyBorder="1" applyAlignment="1">
      <alignment horizontal="left" vertical="center"/>
    </xf>
    <xf numFmtId="0" fontId="84" fillId="0" borderId="39" xfId="0" applyFont="1" applyBorder="1" applyAlignment="1">
      <alignment vertical="center"/>
    </xf>
    <xf numFmtId="0" fontId="84" fillId="0" borderId="39" xfId="0" applyFont="1" applyBorder="1" applyAlignment="1" applyProtection="1">
      <alignment vertical="center"/>
      <protection locked="0"/>
    </xf>
    <xf numFmtId="4" fontId="84" fillId="0" borderId="39" xfId="0" applyNumberFormat="1" applyFont="1" applyBorder="1" applyAlignment="1">
      <alignment vertical="center"/>
    </xf>
    <xf numFmtId="0" fontId="84" fillId="0" borderId="21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4" fillId="36" borderId="33" xfId="0" applyFont="1" applyFill="1" applyBorder="1" applyAlignment="1">
      <alignment horizontal="center" vertical="center" wrapText="1"/>
    </xf>
    <xf numFmtId="0" fontId="54" fillId="36" borderId="34" xfId="0" applyFont="1" applyFill="1" applyBorder="1" applyAlignment="1">
      <alignment horizontal="center" vertical="center" wrapText="1"/>
    </xf>
    <xf numFmtId="0" fontId="85" fillId="36" borderId="34" xfId="0" applyFont="1" applyFill="1" applyBorder="1" applyAlignment="1" applyProtection="1">
      <alignment horizontal="center" vertical="center" wrapText="1"/>
      <protection locked="0"/>
    </xf>
    <xf numFmtId="0" fontId="54" fillId="36" borderId="35" xfId="0" applyFont="1" applyFill="1" applyBorder="1" applyAlignment="1">
      <alignment horizontal="center" vertical="center" wrapText="1"/>
    </xf>
    <xf numFmtId="4" fontId="61" fillId="0" borderId="0" xfId="0" applyNumberFormat="1" applyFont="1" applyAlignment="1">
      <alignment/>
    </xf>
    <xf numFmtId="173" fontId="86" fillId="0" borderId="29" xfId="0" applyNumberFormat="1" applyFont="1" applyBorder="1" applyAlignment="1">
      <alignment/>
    </xf>
    <xf numFmtId="173" fontId="86" fillId="0" borderId="30" xfId="0" applyNumberFormat="1" applyFont="1" applyBorder="1" applyAlignment="1">
      <alignment/>
    </xf>
    <xf numFmtId="4" fontId="87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8" fillId="0" borderId="20" xfId="0" applyFont="1" applyBorder="1" applyAlignment="1">
      <alignment/>
    </xf>
    <xf numFmtId="0" fontId="88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8" fillId="0" borderId="0" xfId="0" applyFont="1" applyAlignment="1" applyProtection="1">
      <alignment/>
      <protection locked="0"/>
    </xf>
    <xf numFmtId="4" fontId="83" fillId="0" borderId="0" xfId="0" applyNumberFormat="1" applyFont="1" applyBorder="1" applyAlignment="1">
      <alignment/>
    </xf>
    <xf numFmtId="0" fontId="88" fillId="0" borderId="37" xfId="0" applyFont="1" applyBorder="1" applyAlignment="1">
      <alignment/>
    </xf>
    <xf numFmtId="0" fontId="88" fillId="0" borderId="0" xfId="0" applyFont="1" applyBorder="1" applyAlignment="1">
      <alignment/>
    </xf>
    <xf numFmtId="173" fontId="88" fillId="0" borderId="0" xfId="0" applyNumberFormat="1" applyFont="1" applyBorder="1" applyAlignment="1">
      <alignment/>
    </xf>
    <xf numFmtId="173" fontId="88" fillId="0" borderId="31" xfId="0" applyNumberFormat="1" applyFont="1" applyBorder="1" applyAlignment="1">
      <alignment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4" fontId="88" fillId="0" borderId="0" xfId="0" applyNumberFormat="1" applyFont="1" applyAlignment="1">
      <alignment vertical="center"/>
    </xf>
    <xf numFmtId="0" fontId="49" fillId="0" borderId="20" xfId="0" applyFont="1" applyBorder="1" applyAlignment="1" applyProtection="1">
      <alignment vertical="center"/>
      <protection locked="0"/>
    </xf>
    <xf numFmtId="0" fontId="49" fillId="0" borderId="63" xfId="0" applyFont="1" applyBorder="1" applyAlignment="1" applyProtection="1">
      <alignment horizontal="center" vertical="center"/>
      <protection locked="0"/>
    </xf>
    <xf numFmtId="49" fontId="49" fillId="0" borderId="63" xfId="0" applyNumberFormat="1" applyFont="1" applyBorder="1" applyAlignment="1" applyProtection="1">
      <alignment horizontal="left" vertical="center" wrapText="1"/>
      <protection locked="0"/>
    </xf>
    <xf numFmtId="0" fontId="49" fillId="0" borderId="63" xfId="0" applyFont="1" applyBorder="1" applyAlignment="1" applyProtection="1">
      <alignment horizontal="left" vertical="center" wrapText="1"/>
      <protection locked="0"/>
    </xf>
    <xf numFmtId="0" fontId="49" fillId="0" borderId="63" xfId="0" applyFont="1" applyBorder="1" applyAlignment="1" applyProtection="1">
      <alignment horizontal="center" vertical="center" wrapText="1"/>
      <protection locked="0"/>
    </xf>
    <xf numFmtId="178" fontId="49" fillId="0" borderId="63" xfId="0" applyNumberFormat="1" applyFont="1" applyBorder="1" applyAlignment="1" applyProtection="1">
      <alignment vertical="center"/>
      <protection locked="0"/>
    </xf>
    <xf numFmtId="4" fontId="49" fillId="8" borderId="63" xfId="0" applyNumberFormat="1" applyFont="1" applyFill="1" applyBorder="1" applyAlignment="1" applyProtection="1">
      <alignment vertical="center"/>
      <protection locked="0"/>
    </xf>
    <xf numFmtId="4" fontId="49" fillId="0" borderId="63" xfId="0" applyNumberFormat="1" applyFont="1" applyBorder="1" applyAlignment="1" applyProtection="1">
      <alignment vertical="center"/>
      <protection locked="0"/>
    </xf>
    <xf numFmtId="0" fontId="58" fillId="8" borderId="63" xfId="0" applyFont="1" applyFill="1" applyBorder="1" applyAlignment="1" applyProtection="1">
      <alignment horizontal="left" vertical="center"/>
      <protection locked="0"/>
    </xf>
    <xf numFmtId="0" fontId="58" fillId="0" borderId="0" xfId="0" applyFont="1" applyBorder="1" applyAlignment="1">
      <alignment horizontal="center" vertical="center"/>
    </xf>
    <xf numFmtId="173" fontId="58" fillId="0" borderId="0" xfId="0" applyNumberFormat="1" applyFont="1" applyBorder="1" applyAlignment="1">
      <alignment vertical="center"/>
    </xf>
    <xf numFmtId="173" fontId="58" fillId="0" borderId="31" xfId="0" applyNumberFormat="1" applyFont="1" applyBorder="1" applyAlignment="1">
      <alignment vertical="center"/>
    </xf>
    <xf numFmtId="4" fontId="49" fillId="0" borderId="0" xfId="0" applyNumberFormat="1" applyFont="1" applyAlignment="1">
      <alignment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0" fontId="49" fillId="0" borderId="0" xfId="0" applyFont="1" applyAlignment="1" applyProtection="1">
      <alignment vertical="center"/>
      <protection locked="0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 wrapText="1"/>
    </xf>
    <xf numFmtId="0" fontId="0" fillId="0" borderId="63" xfId="0" applyBorder="1" applyAlignment="1" applyProtection="1">
      <alignment horizontal="left" vertical="center" wrapText="1"/>
      <protection locked="0"/>
    </xf>
    <xf numFmtId="0" fontId="49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/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/>
    <xf numFmtId="0" fontId="49" fillId="0" borderId="0" xfId="0" applyFont="1" applyBorder="1"/>
    <xf numFmtId="0" fontId="49" fillId="0" borderId="35" xfId="0" applyFont="1" applyBorder="1" applyAlignment="1" applyProtection="1">
      <alignment horizontal="left" vertical="center" wrapText="1"/>
      <protection locked="0"/>
    </xf>
    <xf numFmtId="0" fontId="49" fillId="0" borderId="26" xfId="0" applyFont="1" applyBorder="1"/>
    <xf numFmtId="4" fontId="45" fillId="0" borderId="63" xfId="0" applyNumberFormat="1" applyFont="1" applyBorder="1" applyAlignment="1" applyProtection="1">
      <alignment vertical="center"/>
      <protection locked="0"/>
    </xf>
    <xf numFmtId="0" fontId="49" fillId="0" borderId="0" xfId="0" applyFont="1" applyBorder="1"/>
    <xf numFmtId="0" fontId="49" fillId="0" borderId="27" xfId="0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164" fontId="49" fillId="0" borderId="27" xfId="0" applyNumberFormat="1" applyFont="1" applyBorder="1" applyAlignment="1">
      <alignment vertical="center"/>
    </xf>
    <xf numFmtId="4" fontId="49" fillId="8" borderId="64" xfId="0" applyNumberFormat="1" applyFont="1" applyFill="1" applyBorder="1" applyAlignment="1" applyProtection="1">
      <alignment vertical="center"/>
      <protection locked="0"/>
    </xf>
    <xf numFmtId="0" fontId="49" fillId="0" borderId="0" xfId="0" applyFont="1"/>
    <xf numFmtId="0" fontId="49" fillId="0" borderId="0" xfId="0" applyFont="1" applyBorder="1"/>
    <xf numFmtId="0" fontId="65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4" fontId="66" fillId="0" borderId="0" xfId="0" applyNumberFormat="1" applyFont="1" applyBorder="1" applyAlignment="1">
      <alignment horizontal="right" vertical="distributed"/>
    </xf>
    <xf numFmtId="0" fontId="66" fillId="0" borderId="0" xfId="0" applyFont="1" applyBorder="1" applyAlignment="1">
      <alignment horizontal="right" vertical="distributed"/>
    </xf>
    <xf numFmtId="4" fontId="66" fillId="0" borderId="0" xfId="0" applyNumberFormat="1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4" fontId="66" fillId="0" borderId="14" xfId="0" applyNumberFormat="1" applyFont="1" applyBorder="1" applyAlignment="1">
      <alignment vertical="center"/>
    </xf>
    <xf numFmtId="0" fontId="49" fillId="0" borderId="55" xfId="0" applyFont="1" applyBorder="1"/>
    <xf numFmtId="0" fontId="49" fillId="0" borderId="65" xfId="0" applyFont="1" applyBorder="1"/>
    <xf numFmtId="1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1" fillId="0" borderId="0" xfId="0" applyNumberFormat="1" applyFont="1"/>
    <xf numFmtId="164" fontId="20" fillId="0" borderId="0" xfId="0" applyNumberFormat="1" applyFont="1"/>
    <xf numFmtId="2" fontId="49" fillId="0" borderId="27" xfId="0" applyNumberFormat="1" applyFont="1" applyBorder="1" applyAlignment="1">
      <alignment vertical="center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" fontId="19" fillId="0" borderId="0" xfId="0" applyNumberFormat="1" applyFont="1" applyFill="1" applyAlignment="1">
      <alignment wrapText="1"/>
    </xf>
    <xf numFmtId="1" fontId="19" fillId="0" borderId="0" xfId="0" applyNumberFormat="1" applyFont="1" applyAlignment="1">
      <alignment horizontal="left" wrapText="1"/>
    </xf>
    <xf numFmtId="0" fontId="19" fillId="0" borderId="0" xfId="0" applyFont="1" applyFill="1"/>
    <xf numFmtId="0" fontId="0" fillId="0" borderId="0" xfId="0" applyFill="1"/>
    <xf numFmtId="0" fontId="65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/>
    </xf>
    <xf numFmtId="4" fontId="66" fillId="0" borderId="14" xfId="0" applyNumberFormat="1" applyFont="1" applyBorder="1" applyAlignment="1">
      <alignment horizontal="right" vertical="distributed"/>
    </xf>
    <xf numFmtId="0" fontId="66" fillId="0" borderId="14" xfId="0" applyFont="1" applyBorder="1" applyAlignment="1">
      <alignment horizontal="right" vertical="distributed"/>
    </xf>
    <xf numFmtId="0" fontId="50" fillId="41" borderId="0" xfId="0" applyFont="1" applyFill="1" applyAlignment="1">
      <alignment horizontal="center" vertical="center"/>
    </xf>
    <xf numFmtId="0" fontId="49" fillId="0" borderId="0" xfId="0" applyFont="1"/>
    <xf numFmtId="0" fontId="54" fillId="0" borderId="0" xfId="0" applyFont="1" applyBorder="1" applyAlignment="1">
      <alignment horizontal="left" vertical="center"/>
    </xf>
    <xf numFmtId="0" fontId="49" fillId="0" borderId="0" xfId="0" applyFont="1" applyBorder="1"/>
    <xf numFmtId="0" fontId="55" fillId="0" borderId="0" xfId="0" applyFont="1" applyAlignment="1">
      <alignment horizontal="left" vertical="top" wrapText="1"/>
    </xf>
    <xf numFmtId="0" fontId="4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Border="1" applyAlignment="1">
      <alignment horizontal="left" vertical="top" wrapText="1"/>
    </xf>
    <xf numFmtId="49" fontId="54" fillId="8" borderId="0" xfId="0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Border="1" applyAlignment="1">
      <alignment horizontal="left" vertical="center" wrapText="1"/>
    </xf>
    <xf numFmtId="4" fontId="57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171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4" fontId="55" fillId="0" borderId="0" xfId="0" applyNumberFormat="1" applyFont="1" applyBorder="1" applyAlignment="1">
      <alignment vertical="center"/>
    </xf>
    <xf numFmtId="17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" fontId="55" fillId="0" borderId="0" xfId="0" applyNumberFormat="1" applyFont="1" applyBorder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6" fillId="35" borderId="25" xfId="0" applyFont="1" applyFill="1" applyBorder="1" applyAlignment="1">
      <alignment horizontal="left" vertical="center"/>
    </xf>
    <xf numFmtId="0" fontId="49" fillId="35" borderId="25" xfId="0" applyFont="1" applyFill="1" applyBorder="1" applyAlignment="1">
      <alignment vertical="center"/>
    </xf>
    <xf numFmtId="4" fontId="56" fillId="35" borderId="25" xfId="0" applyNumberFormat="1" applyFont="1" applyFill="1" applyBorder="1" applyAlignment="1">
      <alignment vertical="center"/>
    </xf>
    <xf numFmtId="0" fontId="49" fillId="35" borderId="32" xfId="0" applyFont="1" applyFill="1" applyBorder="1" applyAlignment="1">
      <alignment vertical="center"/>
    </xf>
    <xf numFmtId="172" fontId="54" fillId="0" borderId="0" xfId="0" applyNumberFormat="1" applyFont="1" applyAlignment="1">
      <alignment horizontal="left" vertical="center"/>
    </xf>
    <xf numFmtId="0" fontId="54" fillId="0" borderId="0" xfId="0" applyFont="1" applyAlignment="1">
      <alignment vertical="center"/>
    </xf>
    <xf numFmtId="0" fontId="60" fillId="0" borderId="36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54" fillId="36" borderId="24" xfId="0" applyFont="1" applyFill="1" applyBorder="1" applyAlignment="1">
      <alignment horizontal="center" vertical="center"/>
    </xf>
    <xf numFmtId="0" fontId="49" fillId="36" borderId="25" xfId="0" applyFont="1" applyFill="1" applyBorder="1" applyAlignment="1">
      <alignment vertical="center"/>
    </xf>
    <xf numFmtId="0" fontId="54" fillId="36" borderId="25" xfId="0" applyFont="1" applyFill="1" applyBorder="1" applyAlignment="1">
      <alignment horizontal="center" vertical="center"/>
    </xf>
    <xf numFmtId="0" fontId="54" fillId="36" borderId="25" xfId="0" applyFont="1" applyFill="1" applyBorder="1" applyAlignment="1">
      <alignment horizontal="right" vertical="center"/>
    </xf>
    <xf numFmtId="4" fontId="61" fillId="0" borderId="0" xfId="0" applyNumberFormat="1" applyFont="1" applyAlignment="1">
      <alignment horizontal="right" vertical="distributed"/>
    </xf>
    <xf numFmtId="4" fontId="61" fillId="0" borderId="0" xfId="0" applyNumberFormat="1" applyFont="1" applyAlignment="1">
      <alignment vertical="center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/>
    </xf>
    <xf numFmtId="4" fontId="66" fillId="0" borderId="0" xfId="0" applyNumberFormat="1" applyFont="1" applyAlignment="1">
      <alignment horizontal="right" vertical="distributed"/>
    </xf>
    <xf numFmtId="0" fontId="66" fillId="0" borderId="0" xfId="0" applyFont="1" applyAlignment="1">
      <alignment horizontal="right" vertical="distributed"/>
    </xf>
    <xf numFmtId="4" fontId="66" fillId="0" borderId="0" xfId="0" applyNumberFormat="1" applyFont="1" applyAlignment="1">
      <alignment vertical="center"/>
    </xf>
    <xf numFmtId="0" fontId="65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4" fontId="66" fillId="0" borderId="0" xfId="0" applyNumberFormat="1" applyFont="1" applyBorder="1" applyAlignment="1">
      <alignment horizontal="right" vertical="distributed"/>
    </xf>
    <xf numFmtId="0" fontId="66" fillId="0" borderId="0" xfId="0" applyFont="1" applyBorder="1" applyAlignment="1">
      <alignment horizontal="right" vertical="distributed"/>
    </xf>
    <xf numFmtId="4" fontId="66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48" fillId="34" borderId="0" xfId="63" applyFont="1" applyFill="1" applyAlignment="1">
      <alignment vertical="center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49" fontId="35" fillId="0" borderId="0" xfId="0" applyNumberFormat="1" applyFont="1" applyAlignment="1">
      <alignment horizontal="left" vertical="center" wrapText="1"/>
    </xf>
    <xf numFmtId="49" fontId="34" fillId="0" borderId="0" xfId="0" applyNumberFormat="1" applyFont="1" applyAlignment="1">
      <alignment horizontal="left" vertical="top"/>
    </xf>
    <xf numFmtId="0" fontId="36" fillId="0" borderId="0" xfId="0" applyNumberFormat="1" applyFont="1" applyAlignment="1">
      <alignment horizontal="left" vertical="center" wrapText="1"/>
    </xf>
    <xf numFmtId="49" fontId="34" fillId="0" borderId="14" xfId="0" applyNumberFormat="1" applyFont="1" applyBorder="1" applyAlignment="1">
      <alignment horizontal="left" vertical="top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_r1 KABEL TABULKA" xfId="61"/>
    <cellStyle name="Čárka" xfId="62"/>
    <cellStyle name="Hypertextový odkaz" xfId="63"/>
    <cellStyle name="normální_Dveře pro Callidu_20080930" xfId="64"/>
    <cellStyle name="normální_SOUP_TOS" xfId="65"/>
    <cellStyle name="normální_POL.XLS" xfId="66"/>
  </cellStyles>
  <dxfs count="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connections" Target="connection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KROSplusData\System\Temp\radC5EE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D5E85.tmp" descr="C:\KROSplusData\System\Temp\radD5E8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2" name="radC5EE1.tmp" descr="C:\KROSplusData\System\Temp\radC5EE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FRANTI~1\LOCALS~1\Temp\CELKOV&#193;%20RKAPITULACE%20%20Radlick&#2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FRANTI~1\LOCALS~1\Temp\Kopie%20-%20CELKOV&#193;%20RKAPITULACE%20-%20ostatn&#237;%20%20Radlic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6 - Ostatní náklady"/>
      <sheetName val="Pokyny pro vyplnění"/>
    </sheetNames>
    <sheetDataSet>
      <sheetData sheetId="0" refreshError="1"/>
      <sheetData sheetId="1">
        <row r="27">
          <cell r="J27">
            <v>0</v>
          </cell>
        </row>
        <row r="30">
          <cell r="F30">
            <v>0</v>
          </cell>
          <cell r="J30">
            <v>0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</row>
        <row r="82">
          <cell r="P82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6 - Ostatní náklady"/>
      <sheetName val="Pokyny pro vyplnění"/>
    </sheetNames>
    <sheetDataSet>
      <sheetData sheetId="0">
        <row r="6">
          <cell r="K6" t="str">
            <v>Zš a Mš  Radlická, obj. Na Pláni 59/3186 Praha 5 - Radlice - vybudování dvou tříd Mš v bývalém školském objektu</v>
          </cell>
        </row>
        <row r="8">
          <cell r="AN8">
            <v>42545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00016-00017 - SEZNAM ZATRIZENI PROFESE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0016-00017 - SEZNAM ZATRIZENI PROFESE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3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4"/>
  <sheetViews>
    <sheetView tabSelected="1" view="pageBreakPreview" zoomScaleSheetLayoutView="100" workbookViewId="0" topLeftCell="A46">
      <selection activeCell="BE35" sqref="BE35"/>
    </sheetView>
  </sheetViews>
  <sheetFormatPr defaultColWidth="9.140625" defaultRowHeight="15"/>
  <cols>
    <col min="1" max="1" width="7.140625" style="144" customWidth="1"/>
    <col min="2" max="2" width="1.421875" style="144" customWidth="1"/>
    <col min="3" max="3" width="3.57421875" style="144" customWidth="1"/>
    <col min="4" max="33" width="2.28125" style="144" customWidth="1"/>
    <col min="34" max="34" width="2.8515625" style="144" customWidth="1"/>
    <col min="35" max="35" width="27.140625" style="144" customWidth="1"/>
    <col min="36" max="37" width="2.140625" style="144" customWidth="1"/>
    <col min="38" max="38" width="7.140625" style="144" customWidth="1"/>
    <col min="39" max="39" width="2.8515625" style="144" customWidth="1"/>
    <col min="40" max="40" width="11.421875" style="144" customWidth="1"/>
    <col min="41" max="41" width="6.421875" style="144" customWidth="1"/>
    <col min="42" max="42" width="3.57421875" style="144" customWidth="1"/>
    <col min="43" max="43" width="13.421875" style="144" customWidth="1"/>
    <col min="44" max="44" width="11.7109375" style="144" customWidth="1"/>
    <col min="45" max="47" width="22.140625" style="144" hidden="1" customWidth="1"/>
    <col min="48" max="52" width="18.57421875" style="144" hidden="1" customWidth="1"/>
    <col min="53" max="53" width="16.421875" style="144" hidden="1" customWidth="1"/>
    <col min="54" max="54" width="21.421875" style="144" hidden="1" customWidth="1"/>
    <col min="55" max="56" width="16.421875" style="144" hidden="1" customWidth="1"/>
    <col min="57" max="57" width="57.00390625" style="144" customWidth="1"/>
    <col min="58" max="70" width="9.140625" style="144" customWidth="1"/>
    <col min="71" max="91" width="8.00390625" style="144" hidden="1" customWidth="1"/>
    <col min="92" max="256" width="9.140625" style="144" customWidth="1"/>
    <col min="257" max="257" width="7.140625" style="144" customWidth="1"/>
    <col min="258" max="258" width="1.421875" style="144" customWidth="1"/>
    <col min="259" max="259" width="3.57421875" style="144" customWidth="1"/>
    <col min="260" max="289" width="2.28125" style="144" customWidth="1"/>
    <col min="290" max="290" width="2.8515625" style="144" customWidth="1"/>
    <col min="291" max="291" width="27.140625" style="144" customWidth="1"/>
    <col min="292" max="293" width="2.140625" style="144" customWidth="1"/>
    <col min="294" max="294" width="7.140625" style="144" customWidth="1"/>
    <col min="295" max="295" width="2.8515625" style="144" customWidth="1"/>
    <col min="296" max="296" width="11.421875" style="144" customWidth="1"/>
    <col min="297" max="297" width="6.421875" style="144" customWidth="1"/>
    <col min="298" max="298" width="3.57421875" style="144" customWidth="1"/>
    <col min="299" max="299" width="13.421875" style="144" customWidth="1"/>
    <col min="300" max="300" width="11.7109375" style="144" customWidth="1"/>
    <col min="301" max="312" width="9.140625" style="144" hidden="1" customWidth="1"/>
    <col min="313" max="313" width="57.00390625" style="144" customWidth="1"/>
    <col min="314" max="326" width="9.140625" style="144" customWidth="1"/>
    <col min="327" max="347" width="9.140625" style="144" hidden="1" customWidth="1"/>
    <col min="348" max="512" width="9.140625" style="144" customWidth="1"/>
    <col min="513" max="513" width="7.140625" style="144" customWidth="1"/>
    <col min="514" max="514" width="1.421875" style="144" customWidth="1"/>
    <col min="515" max="515" width="3.57421875" style="144" customWidth="1"/>
    <col min="516" max="545" width="2.28125" style="144" customWidth="1"/>
    <col min="546" max="546" width="2.8515625" style="144" customWidth="1"/>
    <col min="547" max="547" width="27.140625" style="144" customWidth="1"/>
    <col min="548" max="549" width="2.140625" style="144" customWidth="1"/>
    <col min="550" max="550" width="7.140625" style="144" customWidth="1"/>
    <col min="551" max="551" width="2.8515625" style="144" customWidth="1"/>
    <col min="552" max="552" width="11.421875" style="144" customWidth="1"/>
    <col min="553" max="553" width="6.421875" style="144" customWidth="1"/>
    <col min="554" max="554" width="3.57421875" style="144" customWidth="1"/>
    <col min="555" max="555" width="13.421875" style="144" customWidth="1"/>
    <col min="556" max="556" width="11.7109375" style="144" customWidth="1"/>
    <col min="557" max="568" width="9.140625" style="144" hidden="1" customWidth="1"/>
    <col min="569" max="569" width="57.00390625" style="144" customWidth="1"/>
    <col min="570" max="582" width="9.140625" style="144" customWidth="1"/>
    <col min="583" max="603" width="9.140625" style="144" hidden="1" customWidth="1"/>
    <col min="604" max="768" width="9.140625" style="144" customWidth="1"/>
    <col min="769" max="769" width="7.140625" style="144" customWidth="1"/>
    <col min="770" max="770" width="1.421875" style="144" customWidth="1"/>
    <col min="771" max="771" width="3.57421875" style="144" customWidth="1"/>
    <col min="772" max="801" width="2.28125" style="144" customWidth="1"/>
    <col min="802" max="802" width="2.8515625" style="144" customWidth="1"/>
    <col min="803" max="803" width="27.140625" style="144" customWidth="1"/>
    <col min="804" max="805" width="2.140625" style="144" customWidth="1"/>
    <col min="806" max="806" width="7.140625" style="144" customWidth="1"/>
    <col min="807" max="807" width="2.8515625" style="144" customWidth="1"/>
    <col min="808" max="808" width="11.421875" style="144" customWidth="1"/>
    <col min="809" max="809" width="6.421875" style="144" customWidth="1"/>
    <col min="810" max="810" width="3.57421875" style="144" customWidth="1"/>
    <col min="811" max="811" width="13.421875" style="144" customWidth="1"/>
    <col min="812" max="812" width="11.7109375" style="144" customWidth="1"/>
    <col min="813" max="824" width="9.140625" style="144" hidden="1" customWidth="1"/>
    <col min="825" max="825" width="57.00390625" style="144" customWidth="1"/>
    <col min="826" max="838" width="9.140625" style="144" customWidth="1"/>
    <col min="839" max="859" width="9.140625" style="144" hidden="1" customWidth="1"/>
    <col min="860" max="1024" width="9.140625" style="144" customWidth="1"/>
    <col min="1025" max="1025" width="7.140625" style="144" customWidth="1"/>
    <col min="1026" max="1026" width="1.421875" style="144" customWidth="1"/>
    <col min="1027" max="1027" width="3.57421875" style="144" customWidth="1"/>
    <col min="1028" max="1057" width="2.28125" style="144" customWidth="1"/>
    <col min="1058" max="1058" width="2.8515625" style="144" customWidth="1"/>
    <col min="1059" max="1059" width="27.140625" style="144" customWidth="1"/>
    <col min="1060" max="1061" width="2.140625" style="144" customWidth="1"/>
    <col min="1062" max="1062" width="7.140625" style="144" customWidth="1"/>
    <col min="1063" max="1063" width="2.8515625" style="144" customWidth="1"/>
    <col min="1064" max="1064" width="11.421875" style="144" customWidth="1"/>
    <col min="1065" max="1065" width="6.421875" style="144" customWidth="1"/>
    <col min="1066" max="1066" width="3.57421875" style="144" customWidth="1"/>
    <col min="1067" max="1067" width="13.421875" style="144" customWidth="1"/>
    <col min="1068" max="1068" width="11.7109375" style="144" customWidth="1"/>
    <col min="1069" max="1080" width="9.140625" style="144" hidden="1" customWidth="1"/>
    <col min="1081" max="1081" width="57.00390625" style="144" customWidth="1"/>
    <col min="1082" max="1094" width="9.140625" style="144" customWidth="1"/>
    <col min="1095" max="1115" width="9.140625" style="144" hidden="1" customWidth="1"/>
    <col min="1116" max="1280" width="9.140625" style="144" customWidth="1"/>
    <col min="1281" max="1281" width="7.140625" style="144" customWidth="1"/>
    <col min="1282" max="1282" width="1.421875" style="144" customWidth="1"/>
    <col min="1283" max="1283" width="3.57421875" style="144" customWidth="1"/>
    <col min="1284" max="1313" width="2.28125" style="144" customWidth="1"/>
    <col min="1314" max="1314" width="2.8515625" style="144" customWidth="1"/>
    <col min="1315" max="1315" width="27.140625" style="144" customWidth="1"/>
    <col min="1316" max="1317" width="2.140625" style="144" customWidth="1"/>
    <col min="1318" max="1318" width="7.140625" style="144" customWidth="1"/>
    <col min="1319" max="1319" width="2.8515625" style="144" customWidth="1"/>
    <col min="1320" max="1320" width="11.421875" style="144" customWidth="1"/>
    <col min="1321" max="1321" width="6.421875" style="144" customWidth="1"/>
    <col min="1322" max="1322" width="3.57421875" style="144" customWidth="1"/>
    <col min="1323" max="1323" width="13.421875" style="144" customWidth="1"/>
    <col min="1324" max="1324" width="11.7109375" style="144" customWidth="1"/>
    <col min="1325" max="1336" width="9.140625" style="144" hidden="1" customWidth="1"/>
    <col min="1337" max="1337" width="57.00390625" style="144" customWidth="1"/>
    <col min="1338" max="1350" width="9.140625" style="144" customWidth="1"/>
    <col min="1351" max="1371" width="9.140625" style="144" hidden="1" customWidth="1"/>
    <col min="1372" max="1536" width="9.140625" style="144" customWidth="1"/>
    <col min="1537" max="1537" width="7.140625" style="144" customWidth="1"/>
    <col min="1538" max="1538" width="1.421875" style="144" customWidth="1"/>
    <col min="1539" max="1539" width="3.57421875" style="144" customWidth="1"/>
    <col min="1540" max="1569" width="2.28125" style="144" customWidth="1"/>
    <col min="1570" max="1570" width="2.8515625" style="144" customWidth="1"/>
    <col min="1571" max="1571" width="27.140625" style="144" customWidth="1"/>
    <col min="1572" max="1573" width="2.140625" style="144" customWidth="1"/>
    <col min="1574" max="1574" width="7.140625" style="144" customWidth="1"/>
    <col min="1575" max="1575" width="2.8515625" style="144" customWidth="1"/>
    <col min="1576" max="1576" width="11.421875" style="144" customWidth="1"/>
    <col min="1577" max="1577" width="6.421875" style="144" customWidth="1"/>
    <col min="1578" max="1578" width="3.57421875" style="144" customWidth="1"/>
    <col min="1579" max="1579" width="13.421875" style="144" customWidth="1"/>
    <col min="1580" max="1580" width="11.7109375" style="144" customWidth="1"/>
    <col min="1581" max="1592" width="9.140625" style="144" hidden="1" customWidth="1"/>
    <col min="1593" max="1593" width="57.00390625" style="144" customWidth="1"/>
    <col min="1594" max="1606" width="9.140625" style="144" customWidth="1"/>
    <col min="1607" max="1627" width="9.140625" style="144" hidden="1" customWidth="1"/>
    <col min="1628" max="1792" width="9.140625" style="144" customWidth="1"/>
    <col min="1793" max="1793" width="7.140625" style="144" customWidth="1"/>
    <col min="1794" max="1794" width="1.421875" style="144" customWidth="1"/>
    <col min="1795" max="1795" width="3.57421875" style="144" customWidth="1"/>
    <col min="1796" max="1825" width="2.28125" style="144" customWidth="1"/>
    <col min="1826" max="1826" width="2.8515625" style="144" customWidth="1"/>
    <col min="1827" max="1827" width="27.140625" style="144" customWidth="1"/>
    <col min="1828" max="1829" width="2.140625" style="144" customWidth="1"/>
    <col min="1830" max="1830" width="7.140625" style="144" customWidth="1"/>
    <col min="1831" max="1831" width="2.8515625" style="144" customWidth="1"/>
    <col min="1832" max="1832" width="11.421875" style="144" customWidth="1"/>
    <col min="1833" max="1833" width="6.421875" style="144" customWidth="1"/>
    <col min="1834" max="1834" width="3.57421875" style="144" customWidth="1"/>
    <col min="1835" max="1835" width="13.421875" style="144" customWidth="1"/>
    <col min="1836" max="1836" width="11.7109375" style="144" customWidth="1"/>
    <col min="1837" max="1848" width="9.140625" style="144" hidden="1" customWidth="1"/>
    <col min="1849" max="1849" width="57.00390625" style="144" customWidth="1"/>
    <col min="1850" max="1862" width="9.140625" style="144" customWidth="1"/>
    <col min="1863" max="1883" width="9.140625" style="144" hidden="1" customWidth="1"/>
    <col min="1884" max="2048" width="9.140625" style="144" customWidth="1"/>
    <col min="2049" max="2049" width="7.140625" style="144" customWidth="1"/>
    <col min="2050" max="2050" width="1.421875" style="144" customWidth="1"/>
    <col min="2051" max="2051" width="3.57421875" style="144" customWidth="1"/>
    <col min="2052" max="2081" width="2.28125" style="144" customWidth="1"/>
    <col min="2082" max="2082" width="2.8515625" style="144" customWidth="1"/>
    <col min="2083" max="2083" width="27.140625" style="144" customWidth="1"/>
    <col min="2084" max="2085" width="2.140625" style="144" customWidth="1"/>
    <col min="2086" max="2086" width="7.140625" style="144" customWidth="1"/>
    <col min="2087" max="2087" width="2.8515625" style="144" customWidth="1"/>
    <col min="2088" max="2088" width="11.421875" style="144" customWidth="1"/>
    <col min="2089" max="2089" width="6.421875" style="144" customWidth="1"/>
    <col min="2090" max="2090" width="3.57421875" style="144" customWidth="1"/>
    <col min="2091" max="2091" width="13.421875" style="144" customWidth="1"/>
    <col min="2092" max="2092" width="11.7109375" style="144" customWidth="1"/>
    <col min="2093" max="2104" width="9.140625" style="144" hidden="1" customWidth="1"/>
    <col min="2105" max="2105" width="57.00390625" style="144" customWidth="1"/>
    <col min="2106" max="2118" width="9.140625" style="144" customWidth="1"/>
    <col min="2119" max="2139" width="9.140625" style="144" hidden="1" customWidth="1"/>
    <col min="2140" max="2304" width="9.140625" style="144" customWidth="1"/>
    <col min="2305" max="2305" width="7.140625" style="144" customWidth="1"/>
    <col min="2306" max="2306" width="1.421875" style="144" customWidth="1"/>
    <col min="2307" max="2307" width="3.57421875" style="144" customWidth="1"/>
    <col min="2308" max="2337" width="2.28125" style="144" customWidth="1"/>
    <col min="2338" max="2338" width="2.8515625" style="144" customWidth="1"/>
    <col min="2339" max="2339" width="27.140625" style="144" customWidth="1"/>
    <col min="2340" max="2341" width="2.140625" style="144" customWidth="1"/>
    <col min="2342" max="2342" width="7.140625" style="144" customWidth="1"/>
    <col min="2343" max="2343" width="2.8515625" style="144" customWidth="1"/>
    <col min="2344" max="2344" width="11.421875" style="144" customWidth="1"/>
    <col min="2345" max="2345" width="6.421875" style="144" customWidth="1"/>
    <col min="2346" max="2346" width="3.57421875" style="144" customWidth="1"/>
    <col min="2347" max="2347" width="13.421875" style="144" customWidth="1"/>
    <col min="2348" max="2348" width="11.7109375" style="144" customWidth="1"/>
    <col min="2349" max="2360" width="9.140625" style="144" hidden="1" customWidth="1"/>
    <col min="2361" max="2361" width="57.00390625" style="144" customWidth="1"/>
    <col min="2362" max="2374" width="9.140625" style="144" customWidth="1"/>
    <col min="2375" max="2395" width="9.140625" style="144" hidden="1" customWidth="1"/>
    <col min="2396" max="2560" width="9.140625" style="144" customWidth="1"/>
    <col min="2561" max="2561" width="7.140625" style="144" customWidth="1"/>
    <col min="2562" max="2562" width="1.421875" style="144" customWidth="1"/>
    <col min="2563" max="2563" width="3.57421875" style="144" customWidth="1"/>
    <col min="2564" max="2593" width="2.28125" style="144" customWidth="1"/>
    <col min="2594" max="2594" width="2.8515625" style="144" customWidth="1"/>
    <col min="2595" max="2595" width="27.140625" style="144" customWidth="1"/>
    <col min="2596" max="2597" width="2.140625" style="144" customWidth="1"/>
    <col min="2598" max="2598" width="7.140625" style="144" customWidth="1"/>
    <col min="2599" max="2599" width="2.8515625" style="144" customWidth="1"/>
    <col min="2600" max="2600" width="11.421875" style="144" customWidth="1"/>
    <col min="2601" max="2601" width="6.421875" style="144" customWidth="1"/>
    <col min="2602" max="2602" width="3.57421875" style="144" customWidth="1"/>
    <col min="2603" max="2603" width="13.421875" style="144" customWidth="1"/>
    <col min="2604" max="2604" width="11.7109375" style="144" customWidth="1"/>
    <col min="2605" max="2616" width="9.140625" style="144" hidden="1" customWidth="1"/>
    <col min="2617" max="2617" width="57.00390625" style="144" customWidth="1"/>
    <col min="2618" max="2630" width="9.140625" style="144" customWidth="1"/>
    <col min="2631" max="2651" width="9.140625" style="144" hidden="1" customWidth="1"/>
    <col min="2652" max="2816" width="9.140625" style="144" customWidth="1"/>
    <col min="2817" max="2817" width="7.140625" style="144" customWidth="1"/>
    <col min="2818" max="2818" width="1.421875" style="144" customWidth="1"/>
    <col min="2819" max="2819" width="3.57421875" style="144" customWidth="1"/>
    <col min="2820" max="2849" width="2.28125" style="144" customWidth="1"/>
    <col min="2850" max="2850" width="2.8515625" style="144" customWidth="1"/>
    <col min="2851" max="2851" width="27.140625" style="144" customWidth="1"/>
    <col min="2852" max="2853" width="2.140625" style="144" customWidth="1"/>
    <col min="2854" max="2854" width="7.140625" style="144" customWidth="1"/>
    <col min="2855" max="2855" width="2.8515625" style="144" customWidth="1"/>
    <col min="2856" max="2856" width="11.421875" style="144" customWidth="1"/>
    <col min="2857" max="2857" width="6.421875" style="144" customWidth="1"/>
    <col min="2858" max="2858" width="3.57421875" style="144" customWidth="1"/>
    <col min="2859" max="2859" width="13.421875" style="144" customWidth="1"/>
    <col min="2860" max="2860" width="11.7109375" style="144" customWidth="1"/>
    <col min="2861" max="2872" width="9.140625" style="144" hidden="1" customWidth="1"/>
    <col min="2873" max="2873" width="57.00390625" style="144" customWidth="1"/>
    <col min="2874" max="2886" width="9.140625" style="144" customWidth="1"/>
    <col min="2887" max="2907" width="9.140625" style="144" hidden="1" customWidth="1"/>
    <col min="2908" max="3072" width="9.140625" style="144" customWidth="1"/>
    <col min="3073" max="3073" width="7.140625" style="144" customWidth="1"/>
    <col min="3074" max="3074" width="1.421875" style="144" customWidth="1"/>
    <col min="3075" max="3075" width="3.57421875" style="144" customWidth="1"/>
    <col min="3076" max="3105" width="2.28125" style="144" customWidth="1"/>
    <col min="3106" max="3106" width="2.8515625" style="144" customWidth="1"/>
    <col min="3107" max="3107" width="27.140625" style="144" customWidth="1"/>
    <col min="3108" max="3109" width="2.140625" style="144" customWidth="1"/>
    <col min="3110" max="3110" width="7.140625" style="144" customWidth="1"/>
    <col min="3111" max="3111" width="2.8515625" style="144" customWidth="1"/>
    <col min="3112" max="3112" width="11.421875" style="144" customWidth="1"/>
    <col min="3113" max="3113" width="6.421875" style="144" customWidth="1"/>
    <col min="3114" max="3114" width="3.57421875" style="144" customWidth="1"/>
    <col min="3115" max="3115" width="13.421875" style="144" customWidth="1"/>
    <col min="3116" max="3116" width="11.7109375" style="144" customWidth="1"/>
    <col min="3117" max="3128" width="9.140625" style="144" hidden="1" customWidth="1"/>
    <col min="3129" max="3129" width="57.00390625" style="144" customWidth="1"/>
    <col min="3130" max="3142" width="9.140625" style="144" customWidth="1"/>
    <col min="3143" max="3163" width="9.140625" style="144" hidden="1" customWidth="1"/>
    <col min="3164" max="3328" width="9.140625" style="144" customWidth="1"/>
    <col min="3329" max="3329" width="7.140625" style="144" customWidth="1"/>
    <col min="3330" max="3330" width="1.421875" style="144" customWidth="1"/>
    <col min="3331" max="3331" width="3.57421875" style="144" customWidth="1"/>
    <col min="3332" max="3361" width="2.28125" style="144" customWidth="1"/>
    <col min="3362" max="3362" width="2.8515625" style="144" customWidth="1"/>
    <col min="3363" max="3363" width="27.140625" style="144" customWidth="1"/>
    <col min="3364" max="3365" width="2.140625" style="144" customWidth="1"/>
    <col min="3366" max="3366" width="7.140625" style="144" customWidth="1"/>
    <col min="3367" max="3367" width="2.8515625" style="144" customWidth="1"/>
    <col min="3368" max="3368" width="11.421875" style="144" customWidth="1"/>
    <col min="3369" max="3369" width="6.421875" style="144" customWidth="1"/>
    <col min="3370" max="3370" width="3.57421875" style="144" customWidth="1"/>
    <col min="3371" max="3371" width="13.421875" style="144" customWidth="1"/>
    <col min="3372" max="3372" width="11.7109375" style="144" customWidth="1"/>
    <col min="3373" max="3384" width="9.140625" style="144" hidden="1" customWidth="1"/>
    <col min="3385" max="3385" width="57.00390625" style="144" customWidth="1"/>
    <col min="3386" max="3398" width="9.140625" style="144" customWidth="1"/>
    <col min="3399" max="3419" width="9.140625" style="144" hidden="1" customWidth="1"/>
    <col min="3420" max="3584" width="9.140625" style="144" customWidth="1"/>
    <col min="3585" max="3585" width="7.140625" style="144" customWidth="1"/>
    <col min="3586" max="3586" width="1.421875" style="144" customWidth="1"/>
    <col min="3587" max="3587" width="3.57421875" style="144" customWidth="1"/>
    <col min="3588" max="3617" width="2.28125" style="144" customWidth="1"/>
    <col min="3618" max="3618" width="2.8515625" style="144" customWidth="1"/>
    <col min="3619" max="3619" width="27.140625" style="144" customWidth="1"/>
    <col min="3620" max="3621" width="2.140625" style="144" customWidth="1"/>
    <col min="3622" max="3622" width="7.140625" style="144" customWidth="1"/>
    <col min="3623" max="3623" width="2.8515625" style="144" customWidth="1"/>
    <col min="3624" max="3624" width="11.421875" style="144" customWidth="1"/>
    <col min="3625" max="3625" width="6.421875" style="144" customWidth="1"/>
    <col min="3626" max="3626" width="3.57421875" style="144" customWidth="1"/>
    <col min="3627" max="3627" width="13.421875" style="144" customWidth="1"/>
    <col min="3628" max="3628" width="11.7109375" style="144" customWidth="1"/>
    <col min="3629" max="3640" width="9.140625" style="144" hidden="1" customWidth="1"/>
    <col min="3641" max="3641" width="57.00390625" style="144" customWidth="1"/>
    <col min="3642" max="3654" width="9.140625" style="144" customWidth="1"/>
    <col min="3655" max="3675" width="9.140625" style="144" hidden="1" customWidth="1"/>
    <col min="3676" max="3840" width="9.140625" style="144" customWidth="1"/>
    <col min="3841" max="3841" width="7.140625" style="144" customWidth="1"/>
    <col min="3842" max="3842" width="1.421875" style="144" customWidth="1"/>
    <col min="3843" max="3843" width="3.57421875" style="144" customWidth="1"/>
    <col min="3844" max="3873" width="2.28125" style="144" customWidth="1"/>
    <col min="3874" max="3874" width="2.8515625" style="144" customWidth="1"/>
    <col min="3875" max="3875" width="27.140625" style="144" customWidth="1"/>
    <col min="3876" max="3877" width="2.140625" style="144" customWidth="1"/>
    <col min="3878" max="3878" width="7.140625" style="144" customWidth="1"/>
    <col min="3879" max="3879" width="2.8515625" style="144" customWidth="1"/>
    <col min="3880" max="3880" width="11.421875" style="144" customWidth="1"/>
    <col min="3881" max="3881" width="6.421875" style="144" customWidth="1"/>
    <col min="3882" max="3882" width="3.57421875" style="144" customWidth="1"/>
    <col min="3883" max="3883" width="13.421875" style="144" customWidth="1"/>
    <col min="3884" max="3884" width="11.7109375" style="144" customWidth="1"/>
    <col min="3885" max="3896" width="9.140625" style="144" hidden="1" customWidth="1"/>
    <col min="3897" max="3897" width="57.00390625" style="144" customWidth="1"/>
    <col min="3898" max="3910" width="9.140625" style="144" customWidth="1"/>
    <col min="3911" max="3931" width="9.140625" style="144" hidden="1" customWidth="1"/>
    <col min="3932" max="4096" width="9.140625" style="144" customWidth="1"/>
    <col min="4097" max="4097" width="7.140625" style="144" customWidth="1"/>
    <col min="4098" max="4098" width="1.421875" style="144" customWidth="1"/>
    <col min="4099" max="4099" width="3.57421875" style="144" customWidth="1"/>
    <col min="4100" max="4129" width="2.28125" style="144" customWidth="1"/>
    <col min="4130" max="4130" width="2.8515625" style="144" customWidth="1"/>
    <col min="4131" max="4131" width="27.140625" style="144" customWidth="1"/>
    <col min="4132" max="4133" width="2.140625" style="144" customWidth="1"/>
    <col min="4134" max="4134" width="7.140625" style="144" customWidth="1"/>
    <col min="4135" max="4135" width="2.8515625" style="144" customWidth="1"/>
    <col min="4136" max="4136" width="11.421875" style="144" customWidth="1"/>
    <col min="4137" max="4137" width="6.421875" style="144" customWidth="1"/>
    <col min="4138" max="4138" width="3.57421875" style="144" customWidth="1"/>
    <col min="4139" max="4139" width="13.421875" style="144" customWidth="1"/>
    <col min="4140" max="4140" width="11.7109375" style="144" customWidth="1"/>
    <col min="4141" max="4152" width="9.140625" style="144" hidden="1" customWidth="1"/>
    <col min="4153" max="4153" width="57.00390625" style="144" customWidth="1"/>
    <col min="4154" max="4166" width="9.140625" style="144" customWidth="1"/>
    <col min="4167" max="4187" width="9.140625" style="144" hidden="1" customWidth="1"/>
    <col min="4188" max="4352" width="9.140625" style="144" customWidth="1"/>
    <col min="4353" max="4353" width="7.140625" style="144" customWidth="1"/>
    <col min="4354" max="4354" width="1.421875" style="144" customWidth="1"/>
    <col min="4355" max="4355" width="3.57421875" style="144" customWidth="1"/>
    <col min="4356" max="4385" width="2.28125" style="144" customWidth="1"/>
    <col min="4386" max="4386" width="2.8515625" style="144" customWidth="1"/>
    <col min="4387" max="4387" width="27.140625" style="144" customWidth="1"/>
    <col min="4388" max="4389" width="2.140625" style="144" customWidth="1"/>
    <col min="4390" max="4390" width="7.140625" style="144" customWidth="1"/>
    <col min="4391" max="4391" width="2.8515625" style="144" customWidth="1"/>
    <col min="4392" max="4392" width="11.421875" style="144" customWidth="1"/>
    <col min="4393" max="4393" width="6.421875" style="144" customWidth="1"/>
    <col min="4394" max="4394" width="3.57421875" style="144" customWidth="1"/>
    <col min="4395" max="4395" width="13.421875" style="144" customWidth="1"/>
    <col min="4396" max="4396" width="11.7109375" style="144" customWidth="1"/>
    <col min="4397" max="4408" width="9.140625" style="144" hidden="1" customWidth="1"/>
    <col min="4409" max="4409" width="57.00390625" style="144" customWidth="1"/>
    <col min="4410" max="4422" width="9.140625" style="144" customWidth="1"/>
    <col min="4423" max="4443" width="9.140625" style="144" hidden="1" customWidth="1"/>
    <col min="4444" max="4608" width="9.140625" style="144" customWidth="1"/>
    <col min="4609" max="4609" width="7.140625" style="144" customWidth="1"/>
    <col min="4610" max="4610" width="1.421875" style="144" customWidth="1"/>
    <col min="4611" max="4611" width="3.57421875" style="144" customWidth="1"/>
    <col min="4612" max="4641" width="2.28125" style="144" customWidth="1"/>
    <col min="4642" max="4642" width="2.8515625" style="144" customWidth="1"/>
    <col min="4643" max="4643" width="27.140625" style="144" customWidth="1"/>
    <col min="4644" max="4645" width="2.140625" style="144" customWidth="1"/>
    <col min="4646" max="4646" width="7.140625" style="144" customWidth="1"/>
    <col min="4647" max="4647" width="2.8515625" style="144" customWidth="1"/>
    <col min="4648" max="4648" width="11.421875" style="144" customWidth="1"/>
    <col min="4649" max="4649" width="6.421875" style="144" customWidth="1"/>
    <col min="4650" max="4650" width="3.57421875" style="144" customWidth="1"/>
    <col min="4651" max="4651" width="13.421875" style="144" customWidth="1"/>
    <col min="4652" max="4652" width="11.7109375" style="144" customWidth="1"/>
    <col min="4653" max="4664" width="9.140625" style="144" hidden="1" customWidth="1"/>
    <col min="4665" max="4665" width="57.00390625" style="144" customWidth="1"/>
    <col min="4666" max="4678" width="9.140625" style="144" customWidth="1"/>
    <col min="4679" max="4699" width="9.140625" style="144" hidden="1" customWidth="1"/>
    <col min="4700" max="4864" width="9.140625" style="144" customWidth="1"/>
    <col min="4865" max="4865" width="7.140625" style="144" customWidth="1"/>
    <col min="4866" max="4866" width="1.421875" style="144" customWidth="1"/>
    <col min="4867" max="4867" width="3.57421875" style="144" customWidth="1"/>
    <col min="4868" max="4897" width="2.28125" style="144" customWidth="1"/>
    <col min="4898" max="4898" width="2.8515625" style="144" customWidth="1"/>
    <col min="4899" max="4899" width="27.140625" style="144" customWidth="1"/>
    <col min="4900" max="4901" width="2.140625" style="144" customWidth="1"/>
    <col min="4902" max="4902" width="7.140625" style="144" customWidth="1"/>
    <col min="4903" max="4903" width="2.8515625" style="144" customWidth="1"/>
    <col min="4904" max="4904" width="11.421875" style="144" customWidth="1"/>
    <col min="4905" max="4905" width="6.421875" style="144" customWidth="1"/>
    <col min="4906" max="4906" width="3.57421875" style="144" customWidth="1"/>
    <col min="4907" max="4907" width="13.421875" style="144" customWidth="1"/>
    <col min="4908" max="4908" width="11.7109375" style="144" customWidth="1"/>
    <col min="4909" max="4920" width="9.140625" style="144" hidden="1" customWidth="1"/>
    <col min="4921" max="4921" width="57.00390625" style="144" customWidth="1"/>
    <col min="4922" max="4934" width="9.140625" style="144" customWidth="1"/>
    <col min="4935" max="4955" width="9.140625" style="144" hidden="1" customWidth="1"/>
    <col min="4956" max="5120" width="9.140625" style="144" customWidth="1"/>
    <col min="5121" max="5121" width="7.140625" style="144" customWidth="1"/>
    <col min="5122" max="5122" width="1.421875" style="144" customWidth="1"/>
    <col min="5123" max="5123" width="3.57421875" style="144" customWidth="1"/>
    <col min="5124" max="5153" width="2.28125" style="144" customWidth="1"/>
    <col min="5154" max="5154" width="2.8515625" style="144" customWidth="1"/>
    <col min="5155" max="5155" width="27.140625" style="144" customWidth="1"/>
    <col min="5156" max="5157" width="2.140625" style="144" customWidth="1"/>
    <col min="5158" max="5158" width="7.140625" style="144" customWidth="1"/>
    <col min="5159" max="5159" width="2.8515625" style="144" customWidth="1"/>
    <col min="5160" max="5160" width="11.421875" style="144" customWidth="1"/>
    <col min="5161" max="5161" width="6.421875" style="144" customWidth="1"/>
    <col min="5162" max="5162" width="3.57421875" style="144" customWidth="1"/>
    <col min="5163" max="5163" width="13.421875" style="144" customWidth="1"/>
    <col min="5164" max="5164" width="11.7109375" style="144" customWidth="1"/>
    <col min="5165" max="5176" width="9.140625" style="144" hidden="1" customWidth="1"/>
    <col min="5177" max="5177" width="57.00390625" style="144" customWidth="1"/>
    <col min="5178" max="5190" width="9.140625" style="144" customWidth="1"/>
    <col min="5191" max="5211" width="9.140625" style="144" hidden="1" customWidth="1"/>
    <col min="5212" max="5376" width="9.140625" style="144" customWidth="1"/>
    <col min="5377" max="5377" width="7.140625" style="144" customWidth="1"/>
    <col min="5378" max="5378" width="1.421875" style="144" customWidth="1"/>
    <col min="5379" max="5379" width="3.57421875" style="144" customWidth="1"/>
    <col min="5380" max="5409" width="2.28125" style="144" customWidth="1"/>
    <col min="5410" max="5410" width="2.8515625" style="144" customWidth="1"/>
    <col min="5411" max="5411" width="27.140625" style="144" customWidth="1"/>
    <col min="5412" max="5413" width="2.140625" style="144" customWidth="1"/>
    <col min="5414" max="5414" width="7.140625" style="144" customWidth="1"/>
    <col min="5415" max="5415" width="2.8515625" style="144" customWidth="1"/>
    <col min="5416" max="5416" width="11.421875" style="144" customWidth="1"/>
    <col min="5417" max="5417" width="6.421875" style="144" customWidth="1"/>
    <col min="5418" max="5418" width="3.57421875" style="144" customWidth="1"/>
    <col min="5419" max="5419" width="13.421875" style="144" customWidth="1"/>
    <col min="5420" max="5420" width="11.7109375" style="144" customWidth="1"/>
    <col min="5421" max="5432" width="9.140625" style="144" hidden="1" customWidth="1"/>
    <col min="5433" max="5433" width="57.00390625" style="144" customWidth="1"/>
    <col min="5434" max="5446" width="9.140625" style="144" customWidth="1"/>
    <col min="5447" max="5467" width="9.140625" style="144" hidden="1" customWidth="1"/>
    <col min="5468" max="5632" width="9.140625" style="144" customWidth="1"/>
    <col min="5633" max="5633" width="7.140625" style="144" customWidth="1"/>
    <col min="5634" max="5634" width="1.421875" style="144" customWidth="1"/>
    <col min="5635" max="5635" width="3.57421875" style="144" customWidth="1"/>
    <col min="5636" max="5665" width="2.28125" style="144" customWidth="1"/>
    <col min="5666" max="5666" width="2.8515625" style="144" customWidth="1"/>
    <col min="5667" max="5667" width="27.140625" style="144" customWidth="1"/>
    <col min="5668" max="5669" width="2.140625" style="144" customWidth="1"/>
    <col min="5670" max="5670" width="7.140625" style="144" customWidth="1"/>
    <col min="5671" max="5671" width="2.8515625" style="144" customWidth="1"/>
    <col min="5672" max="5672" width="11.421875" style="144" customWidth="1"/>
    <col min="5673" max="5673" width="6.421875" style="144" customWidth="1"/>
    <col min="5674" max="5674" width="3.57421875" style="144" customWidth="1"/>
    <col min="5675" max="5675" width="13.421875" style="144" customWidth="1"/>
    <col min="5676" max="5676" width="11.7109375" style="144" customWidth="1"/>
    <col min="5677" max="5688" width="9.140625" style="144" hidden="1" customWidth="1"/>
    <col min="5689" max="5689" width="57.00390625" style="144" customWidth="1"/>
    <col min="5690" max="5702" width="9.140625" style="144" customWidth="1"/>
    <col min="5703" max="5723" width="9.140625" style="144" hidden="1" customWidth="1"/>
    <col min="5724" max="5888" width="9.140625" style="144" customWidth="1"/>
    <col min="5889" max="5889" width="7.140625" style="144" customWidth="1"/>
    <col min="5890" max="5890" width="1.421875" style="144" customWidth="1"/>
    <col min="5891" max="5891" width="3.57421875" style="144" customWidth="1"/>
    <col min="5892" max="5921" width="2.28125" style="144" customWidth="1"/>
    <col min="5922" max="5922" width="2.8515625" style="144" customWidth="1"/>
    <col min="5923" max="5923" width="27.140625" style="144" customWidth="1"/>
    <col min="5924" max="5925" width="2.140625" style="144" customWidth="1"/>
    <col min="5926" max="5926" width="7.140625" style="144" customWidth="1"/>
    <col min="5927" max="5927" width="2.8515625" style="144" customWidth="1"/>
    <col min="5928" max="5928" width="11.421875" style="144" customWidth="1"/>
    <col min="5929" max="5929" width="6.421875" style="144" customWidth="1"/>
    <col min="5930" max="5930" width="3.57421875" style="144" customWidth="1"/>
    <col min="5931" max="5931" width="13.421875" style="144" customWidth="1"/>
    <col min="5932" max="5932" width="11.7109375" style="144" customWidth="1"/>
    <col min="5933" max="5944" width="9.140625" style="144" hidden="1" customWidth="1"/>
    <col min="5945" max="5945" width="57.00390625" style="144" customWidth="1"/>
    <col min="5946" max="5958" width="9.140625" style="144" customWidth="1"/>
    <col min="5959" max="5979" width="9.140625" style="144" hidden="1" customWidth="1"/>
    <col min="5980" max="6144" width="9.140625" style="144" customWidth="1"/>
    <col min="6145" max="6145" width="7.140625" style="144" customWidth="1"/>
    <col min="6146" max="6146" width="1.421875" style="144" customWidth="1"/>
    <col min="6147" max="6147" width="3.57421875" style="144" customWidth="1"/>
    <col min="6148" max="6177" width="2.28125" style="144" customWidth="1"/>
    <col min="6178" max="6178" width="2.8515625" style="144" customWidth="1"/>
    <col min="6179" max="6179" width="27.140625" style="144" customWidth="1"/>
    <col min="6180" max="6181" width="2.140625" style="144" customWidth="1"/>
    <col min="6182" max="6182" width="7.140625" style="144" customWidth="1"/>
    <col min="6183" max="6183" width="2.8515625" style="144" customWidth="1"/>
    <col min="6184" max="6184" width="11.421875" style="144" customWidth="1"/>
    <col min="6185" max="6185" width="6.421875" style="144" customWidth="1"/>
    <col min="6186" max="6186" width="3.57421875" style="144" customWidth="1"/>
    <col min="6187" max="6187" width="13.421875" style="144" customWidth="1"/>
    <col min="6188" max="6188" width="11.7109375" style="144" customWidth="1"/>
    <col min="6189" max="6200" width="9.140625" style="144" hidden="1" customWidth="1"/>
    <col min="6201" max="6201" width="57.00390625" style="144" customWidth="1"/>
    <col min="6202" max="6214" width="9.140625" style="144" customWidth="1"/>
    <col min="6215" max="6235" width="9.140625" style="144" hidden="1" customWidth="1"/>
    <col min="6236" max="6400" width="9.140625" style="144" customWidth="1"/>
    <col min="6401" max="6401" width="7.140625" style="144" customWidth="1"/>
    <col min="6402" max="6402" width="1.421875" style="144" customWidth="1"/>
    <col min="6403" max="6403" width="3.57421875" style="144" customWidth="1"/>
    <col min="6404" max="6433" width="2.28125" style="144" customWidth="1"/>
    <col min="6434" max="6434" width="2.8515625" style="144" customWidth="1"/>
    <col min="6435" max="6435" width="27.140625" style="144" customWidth="1"/>
    <col min="6436" max="6437" width="2.140625" style="144" customWidth="1"/>
    <col min="6438" max="6438" width="7.140625" style="144" customWidth="1"/>
    <col min="6439" max="6439" width="2.8515625" style="144" customWidth="1"/>
    <col min="6440" max="6440" width="11.421875" style="144" customWidth="1"/>
    <col min="6441" max="6441" width="6.421875" style="144" customWidth="1"/>
    <col min="6442" max="6442" width="3.57421875" style="144" customWidth="1"/>
    <col min="6443" max="6443" width="13.421875" style="144" customWidth="1"/>
    <col min="6444" max="6444" width="11.7109375" style="144" customWidth="1"/>
    <col min="6445" max="6456" width="9.140625" style="144" hidden="1" customWidth="1"/>
    <col min="6457" max="6457" width="57.00390625" style="144" customWidth="1"/>
    <col min="6458" max="6470" width="9.140625" style="144" customWidth="1"/>
    <col min="6471" max="6491" width="9.140625" style="144" hidden="1" customWidth="1"/>
    <col min="6492" max="6656" width="9.140625" style="144" customWidth="1"/>
    <col min="6657" max="6657" width="7.140625" style="144" customWidth="1"/>
    <col min="6658" max="6658" width="1.421875" style="144" customWidth="1"/>
    <col min="6659" max="6659" width="3.57421875" style="144" customWidth="1"/>
    <col min="6660" max="6689" width="2.28125" style="144" customWidth="1"/>
    <col min="6690" max="6690" width="2.8515625" style="144" customWidth="1"/>
    <col min="6691" max="6691" width="27.140625" style="144" customWidth="1"/>
    <col min="6692" max="6693" width="2.140625" style="144" customWidth="1"/>
    <col min="6694" max="6694" width="7.140625" style="144" customWidth="1"/>
    <col min="6695" max="6695" width="2.8515625" style="144" customWidth="1"/>
    <col min="6696" max="6696" width="11.421875" style="144" customWidth="1"/>
    <col min="6697" max="6697" width="6.421875" style="144" customWidth="1"/>
    <col min="6698" max="6698" width="3.57421875" style="144" customWidth="1"/>
    <col min="6699" max="6699" width="13.421875" style="144" customWidth="1"/>
    <col min="6700" max="6700" width="11.7109375" style="144" customWidth="1"/>
    <col min="6701" max="6712" width="9.140625" style="144" hidden="1" customWidth="1"/>
    <col min="6713" max="6713" width="57.00390625" style="144" customWidth="1"/>
    <col min="6714" max="6726" width="9.140625" style="144" customWidth="1"/>
    <col min="6727" max="6747" width="9.140625" style="144" hidden="1" customWidth="1"/>
    <col min="6748" max="6912" width="9.140625" style="144" customWidth="1"/>
    <col min="6913" max="6913" width="7.140625" style="144" customWidth="1"/>
    <col min="6914" max="6914" width="1.421875" style="144" customWidth="1"/>
    <col min="6915" max="6915" width="3.57421875" style="144" customWidth="1"/>
    <col min="6916" max="6945" width="2.28125" style="144" customWidth="1"/>
    <col min="6946" max="6946" width="2.8515625" style="144" customWidth="1"/>
    <col min="6947" max="6947" width="27.140625" style="144" customWidth="1"/>
    <col min="6948" max="6949" width="2.140625" style="144" customWidth="1"/>
    <col min="6950" max="6950" width="7.140625" style="144" customWidth="1"/>
    <col min="6951" max="6951" width="2.8515625" style="144" customWidth="1"/>
    <col min="6952" max="6952" width="11.421875" style="144" customWidth="1"/>
    <col min="6953" max="6953" width="6.421875" style="144" customWidth="1"/>
    <col min="6954" max="6954" width="3.57421875" style="144" customWidth="1"/>
    <col min="6955" max="6955" width="13.421875" style="144" customWidth="1"/>
    <col min="6956" max="6956" width="11.7109375" style="144" customWidth="1"/>
    <col min="6957" max="6968" width="9.140625" style="144" hidden="1" customWidth="1"/>
    <col min="6969" max="6969" width="57.00390625" style="144" customWidth="1"/>
    <col min="6970" max="6982" width="9.140625" style="144" customWidth="1"/>
    <col min="6983" max="7003" width="9.140625" style="144" hidden="1" customWidth="1"/>
    <col min="7004" max="7168" width="9.140625" style="144" customWidth="1"/>
    <col min="7169" max="7169" width="7.140625" style="144" customWidth="1"/>
    <col min="7170" max="7170" width="1.421875" style="144" customWidth="1"/>
    <col min="7171" max="7171" width="3.57421875" style="144" customWidth="1"/>
    <col min="7172" max="7201" width="2.28125" style="144" customWidth="1"/>
    <col min="7202" max="7202" width="2.8515625" style="144" customWidth="1"/>
    <col min="7203" max="7203" width="27.140625" style="144" customWidth="1"/>
    <col min="7204" max="7205" width="2.140625" style="144" customWidth="1"/>
    <col min="7206" max="7206" width="7.140625" style="144" customWidth="1"/>
    <col min="7207" max="7207" width="2.8515625" style="144" customWidth="1"/>
    <col min="7208" max="7208" width="11.421875" style="144" customWidth="1"/>
    <col min="7209" max="7209" width="6.421875" style="144" customWidth="1"/>
    <col min="7210" max="7210" width="3.57421875" style="144" customWidth="1"/>
    <col min="7211" max="7211" width="13.421875" style="144" customWidth="1"/>
    <col min="7212" max="7212" width="11.7109375" style="144" customWidth="1"/>
    <col min="7213" max="7224" width="9.140625" style="144" hidden="1" customWidth="1"/>
    <col min="7225" max="7225" width="57.00390625" style="144" customWidth="1"/>
    <col min="7226" max="7238" width="9.140625" style="144" customWidth="1"/>
    <col min="7239" max="7259" width="9.140625" style="144" hidden="1" customWidth="1"/>
    <col min="7260" max="7424" width="9.140625" style="144" customWidth="1"/>
    <col min="7425" max="7425" width="7.140625" style="144" customWidth="1"/>
    <col min="7426" max="7426" width="1.421875" style="144" customWidth="1"/>
    <col min="7427" max="7427" width="3.57421875" style="144" customWidth="1"/>
    <col min="7428" max="7457" width="2.28125" style="144" customWidth="1"/>
    <col min="7458" max="7458" width="2.8515625" style="144" customWidth="1"/>
    <col min="7459" max="7459" width="27.140625" style="144" customWidth="1"/>
    <col min="7460" max="7461" width="2.140625" style="144" customWidth="1"/>
    <col min="7462" max="7462" width="7.140625" style="144" customWidth="1"/>
    <col min="7463" max="7463" width="2.8515625" style="144" customWidth="1"/>
    <col min="7464" max="7464" width="11.421875" style="144" customWidth="1"/>
    <col min="7465" max="7465" width="6.421875" style="144" customWidth="1"/>
    <col min="7466" max="7466" width="3.57421875" style="144" customWidth="1"/>
    <col min="7467" max="7467" width="13.421875" style="144" customWidth="1"/>
    <col min="7468" max="7468" width="11.7109375" style="144" customWidth="1"/>
    <col min="7469" max="7480" width="9.140625" style="144" hidden="1" customWidth="1"/>
    <col min="7481" max="7481" width="57.00390625" style="144" customWidth="1"/>
    <col min="7482" max="7494" width="9.140625" style="144" customWidth="1"/>
    <col min="7495" max="7515" width="9.140625" style="144" hidden="1" customWidth="1"/>
    <col min="7516" max="7680" width="9.140625" style="144" customWidth="1"/>
    <col min="7681" max="7681" width="7.140625" style="144" customWidth="1"/>
    <col min="7682" max="7682" width="1.421875" style="144" customWidth="1"/>
    <col min="7683" max="7683" width="3.57421875" style="144" customWidth="1"/>
    <col min="7684" max="7713" width="2.28125" style="144" customWidth="1"/>
    <col min="7714" max="7714" width="2.8515625" style="144" customWidth="1"/>
    <col min="7715" max="7715" width="27.140625" style="144" customWidth="1"/>
    <col min="7716" max="7717" width="2.140625" style="144" customWidth="1"/>
    <col min="7718" max="7718" width="7.140625" style="144" customWidth="1"/>
    <col min="7719" max="7719" width="2.8515625" style="144" customWidth="1"/>
    <col min="7720" max="7720" width="11.421875" style="144" customWidth="1"/>
    <col min="7721" max="7721" width="6.421875" style="144" customWidth="1"/>
    <col min="7722" max="7722" width="3.57421875" style="144" customWidth="1"/>
    <col min="7723" max="7723" width="13.421875" style="144" customWidth="1"/>
    <col min="7724" max="7724" width="11.7109375" style="144" customWidth="1"/>
    <col min="7725" max="7736" width="9.140625" style="144" hidden="1" customWidth="1"/>
    <col min="7737" max="7737" width="57.00390625" style="144" customWidth="1"/>
    <col min="7738" max="7750" width="9.140625" style="144" customWidth="1"/>
    <col min="7751" max="7771" width="9.140625" style="144" hidden="1" customWidth="1"/>
    <col min="7772" max="7936" width="9.140625" style="144" customWidth="1"/>
    <col min="7937" max="7937" width="7.140625" style="144" customWidth="1"/>
    <col min="7938" max="7938" width="1.421875" style="144" customWidth="1"/>
    <col min="7939" max="7939" width="3.57421875" style="144" customWidth="1"/>
    <col min="7940" max="7969" width="2.28125" style="144" customWidth="1"/>
    <col min="7970" max="7970" width="2.8515625" style="144" customWidth="1"/>
    <col min="7971" max="7971" width="27.140625" style="144" customWidth="1"/>
    <col min="7972" max="7973" width="2.140625" style="144" customWidth="1"/>
    <col min="7974" max="7974" width="7.140625" style="144" customWidth="1"/>
    <col min="7975" max="7975" width="2.8515625" style="144" customWidth="1"/>
    <col min="7976" max="7976" width="11.421875" style="144" customWidth="1"/>
    <col min="7977" max="7977" width="6.421875" style="144" customWidth="1"/>
    <col min="7978" max="7978" width="3.57421875" style="144" customWidth="1"/>
    <col min="7979" max="7979" width="13.421875" style="144" customWidth="1"/>
    <col min="7980" max="7980" width="11.7109375" style="144" customWidth="1"/>
    <col min="7981" max="7992" width="9.140625" style="144" hidden="1" customWidth="1"/>
    <col min="7993" max="7993" width="57.00390625" style="144" customWidth="1"/>
    <col min="7994" max="8006" width="9.140625" style="144" customWidth="1"/>
    <col min="8007" max="8027" width="9.140625" style="144" hidden="1" customWidth="1"/>
    <col min="8028" max="8192" width="9.140625" style="144" customWidth="1"/>
    <col min="8193" max="8193" width="7.140625" style="144" customWidth="1"/>
    <col min="8194" max="8194" width="1.421875" style="144" customWidth="1"/>
    <col min="8195" max="8195" width="3.57421875" style="144" customWidth="1"/>
    <col min="8196" max="8225" width="2.28125" style="144" customWidth="1"/>
    <col min="8226" max="8226" width="2.8515625" style="144" customWidth="1"/>
    <col min="8227" max="8227" width="27.140625" style="144" customWidth="1"/>
    <col min="8228" max="8229" width="2.140625" style="144" customWidth="1"/>
    <col min="8230" max="8230" width="7.140625" style="144" customWidth="1"/>
    <col min="8231" max="8231" width="2.8515625" style="144" customWidth="1"/>
    <col min="8232" max="8232" width="11.421875" style="144" customWidth="1"/>
    <col min="8233" max="8233" width="6.421875" style="144" customWidth="1"/>
    <col min="8234" max="8234" width="3.57421875" style="144" customWidth="1"/>
    <col min="8235" max="8235" width="13.421875" style="144" customWidth="1"/>
    <col min="8236" max="8236" width="11.7109375" style="144" customWidth="1"/>
    <col min="8237" max="8248" width="9.140625" style="144" hidden="1" customWidth="1"/>
    <col min="8249" max="8249" width="57.00390625" style="144" customWidth="1"/>
    <col min="8250" max="8262" width="9.140625" style="144" customWidth="1"/>
    <col min="8263" max="8283" width="9.140625" style="144" hidden="1" customWidth="1"/>
    <col min="8284" max="8448" width="9.140625" style="144" customWidth="1"/>
    <col min="8449" max="8449" width="7.140625" style="144" customWidth="1"/>
    <col min="8450" max="8450" width="1.421875" style="144" customWidth="1"/>
    <col min="8451" max="8451" width="3.57421875" style="144" customWidth="1"/>
    <col min="8452" max="8481" width="2.28125" style="144" customWidth="1"/>
    <col min="8482" max="8482" width="2.8515625" style="144" customWidth="1"/>
    <col min="8483" max="8483" width="27.140625" style="144" customWidth="1"/>
    <col min="8484" max="8485" width="2.140625" style="144" customWidth="1"/>
    <col min="8486" max="8486" width="7.140625" style="144" customWidth="1"/>
    <col min="8487" max="8487" width="2.8515625" style="144" customWidth="1"/>
    <col min="8488" max="8488" width="11.421875" style="144" customWidth="1"/>
    <col min="8489" max="8489" width="6.421875" style="144" customWidth="1"/>
    <col min="8490" max="8490" width="3.57421875" style="144" customWidth="1"/>
    <col min="8491" max="8491" width="13.421875" style="144" customWidth="1"/>
    <col min="8492" max="8492" width="11.7109375" style="144" customWidth="1"/>
    <col min="8493" max="8504" width="9.140625" style="144" hidden="1" customWidth="1"/>
    <col min="8505" max="8505" width="57.00390625" style="144" customWidth="1"/>
    <col min="8506" max="8518" width="9.140625" style="144" customWidth="1"/>
    <col min="8519" max="8539" width="9.140625" style="144" hidden="1" customWidth="1"/>
    <col min="8540" max="8704" width="9.140625" style="144" customWidth="1"/>
    <col min="8705" max="8705" width="7.140625" style="144" customWidth="1"/>
    <col min="8706" max="8706" width="1.421875" style="144" customWidth="1"/>
    <col min="8707" max="8707" width="3.57421875" style="144" customWidth="1"/>
    <col min="8708" max="8737" width="2.28125" style="144" customWidth="1"/>
    <col min="8738" max="8738" width="2.8515625" style="144" customWidth="1"/>
    <col min="8739" max="8739" width="27.140625" style="144" customWidth="1"/>
    <col min="8740" max="8741" width="2.140625" style="144" customWidth="1"/>
    <col min="8742" max="8742" width="7.140625" style="144" customWidth="1"/>
    <col min="8743" max="8743" width="2.8515625" style="144" customWidth="1"/>
    <col min="8744" max="8744" width="11.421875" style="144" customWidth="1"/>
    <col min="8745" max="8745" width="6.421875" style="144" customWidth="1"/>
    <col min="8746" max="8746" width="3.57421875" style="144" customWidth="1"/>
    <col min="8747" max="8747" width="13.421875" style="144" customWidth="1"/>
    <col min="8748" max="8748" width="11.7109375" style="144" customWidth="1"/>
    <col min="8749" max="8760" width="9.140625" style="144" hidden="1" customWidth="1"/>
    <col min="8761" max="8761" width="57.00390625" style="144" customWidth="1"/>
    <col min="8762" max="8774" width="9.140625" style="144" customWidth="1"/>
    <col min="8775" max="8795" width="9.140625" style="144" hidden="1" customWidth="1"/>
    <col min="8796" max="8960" width="9.140625" style="144" customWidth="1"/>
    <col min="8961" max="8961" width="7.140625" style="144" customWidth="1"/>
    <col min="8962" max="8962" width="1.421875" style="144" customWidth="1"/>
    <col min="8963" max="8963" width="3.57421875" style="144" customWidth="1"/>
    <col min="8964" max="8993" width="2.28125" style="144" customWidth="1"/>
    <col min="8994" max="8994" width="2.8515625" style="144" customWidth="1"/>
    <col min="8995" max="8995" width="27.140625" style="144" customWidth="1"/>
    <col min="8996" max="8997" width="2.140625" style="144" customWidth="1"/>
    <col min="8998" max="8998" width="7.140625" style="144" customWidth="1"/>
    <col min="8999" max="8999" width="2.8515625" style="144" customWidth="1"/>
    <col min="9000" max="9000" width="11.421875" style="144" customWidth="1"/>
    <col min="9001" max="9001" width="6.421875" style="144" customWidth="1"/>
    <col min="9002" max="9002" width="3.57421875" style="144" customWidth="1"/>
    <col min="9003" max="9003" width="13.421875" style="144" customWidth="1"/>
    <col min="9004" max="9004" width="11.7109375" style="144" customWidth="1"/>
    <col min="9005" max="9016" width="9.140625" style="144" hidden="1" customWidth="1"/>
    <col min="9017" max="9017" width="57.00390625" style="144" customWidth="1"/>
    <col min="9018" max="9030" width="9.140625" style="144" customWidth="1"/>
    <col min="9031" max="9051" width="9.140625" style="144" hidden="1" customWidth="1"/>
    <col min="9052" max="9216" width="9.140625" style="144" customWidth="1"/>
    <col min="9217" max="9217" width="7.140625" style="144" customWidth="1"/>
    <col min="9218" max="9218" width="1.421875" style="144" customWidth="1"/>
    <col min="9219" max="9219" width="3.57421875" style="144" customWidth="1"/>
    <col min="9220" max="9249" width="2.28125" style="144" customWidth="1"/>
    <col min="9250" max="9250" width="2.8515625" style="144" customWidth="1"/>
    <col min="9251" max="9251" width="27.140625" style="144" customWidth="1"/>
    <col min="9252" max="9253" width="2.140625" style="144" customWidth="1"/>
    <col min="9254" max="9254" width="7.140625" style="144" customWidth="1"/>
    <col min="9255" max="9255" width="2.8515625" style="144" customWidth="1"/>
    <col min="9256" max="9256" width="11.421875" style="144" customWidth="1"/>
    <col min="9257" max="9257" width="6.421875" style="144" customWidth="1"/>
    <col min="9258" max="9258" width="3.57421875" style="144" customWidth="1"/>
    <col min="9259" max="9259" width="13.421875" style="144" customWidth="1"/>
    <col min="9260" max="9260" width="11.7109375" style="144" customWidth="1"/>
    <col min="9261" max="9272" width="9.140625" style="144" hidden="1" customWidth="1"/>
    <col min="9273" max="9273" width="57.00390625" style="144" customWidth="1"/>
    <col min="9274" max="9286" width="9.140625" style="144" customWidth="1"/>
    <col min="9287" max="9307" width="9.140625" style="144" hidden="1" customWidth="1"/>
    <col min="9308" max="9472" width="9.140625" style="144" customWidth="1"/>
    <col min="9473" max="9473" width="7.140625" style="144" customWidth="1"/>
    <col min="9474" max="9474" width="1.421875" style="144" customWidth="1"/>
    <col min="9475" max="9475" width="3.57421875" style="144" customWidth="1"/>
    <col min="9476" max="9505" width="2.28125" style="144" customWidth="1"/>
    <col min="9506" max="9506" width="2.8515625" style="144" customWidth="1"/>
    <col min="9507" max="9507" width="27.140625" style="144" customWidth="1"/>
    <col min="9508" max="9509" width="2.140625" style="144" customWidth="1"/>
    <col min="9510" max="9510" width="7.140625" style="144" customWidth="1"/>
    <col min="9511" max="9511" width="2.8515625" style="144" customWidth="1"/>
    <col min="9512" max="9512" width="11.421875" style="144" customWidth="1"/>
    <col min="9513" max="9513" width="6.421875" style="144" customWidth="1"/>
    <col min="9514" max="9514" width="3.57421875" style="144" customWidth="1"/>
    <col min="9515" max="9515" width="13.421875" style="144" customWidth="1"/>
    <col min="9516" max="9516" width="11.7109375" style="144" customWidth="1"/>
    <col min="9517" max="9528" width="9.140625" style="144" hidden="1" customWidth="1"/>
    <col min="9529" max="9529" width="57.00390625" style="144" customWidth="1"/>
    <col min="9530" max="9542" width="9.140625" style="144" customWidth="1"/>
    <col min="9543" max="9563" width="9.140625" style="144" hidden="1" customWidth="1"/>
    <col min="9564" max="9728" width="9.140625" style="144" customWidth="1"/>
    <col min="9729" max="9729" width="7.140625" style="144" customWidth="1"/>
    <col min="9730" max="9730" width="1.421875" style="144" customWidth="1"/>
    <col min="9731" max="9731" width="3.57421875" style="144" customWidth="1"/>
    <col min="9732" max="9761" width="2.28125" style="144" customWidth="1"/>
    <col min="9762" max="9762" width="2.8515625" style="144" customWidth="1"/>
    <col min="9763" max="9763" width="27.140625" style="144" customWidth="1"/>
    <col min="9764" max="9765" width="2.140625" style="144" customWidth="1"/>
    <col min="9766" max="9766" width="7.140625" style="144" customWidth="1"/>
    <col min="9767" max="9767" width="2.8515625" style="144" customWidth="1"/>
    <col min="9768" max="9768" width="11.421875" style="144" customWidth="1"/>
    <col min="9769" max="9769" width="6.421875" style="144" customWidth="1"/>
    <col min="9770" max="9770" width="3.57421875" style="144" customWidth="1"/>
    <col min="9771" max="9771" width="13.421875" style="144" customWidth="1"/>
    <col min="9772" max="9772" width="11.7109375" style="144" customWidth="1"/>
    <col min="9773" max="9784" width="9.140625" style="144" hidden="1" customWidth="1"/>
    <col min="9785" max="9785" width="57.00390625" style="144" customWidth="1"/>
    <col min="9786" max="9798" width="9.140625" style="144" customWidth="1"/>
    <col min="9799" max="9819" width="9.140625" style="144" hidden="1" customWidth="1"/>
    <col min="9820" max="9984" width="9.140625" style="144" customWidth="1"/>
    <col min="9985" max="9985" width="7.140625" style="144" customWidth="1"/>
    <col min="9986" max="9986" width="1.421875" style="144" customWidth="1"/>
    <col min="9987" max="9987" width="3.57421875" style="144" customWidth="1"/>
    <col min="9988" max="10017" width="2.28125" style="144" customWidth="1"/>
    <col min="10018" max="10018" width="2.8515625" style="144" customWidth="1"/>
    <col min="10019" max="10019" width="27.140625" style="144" customWidth="1"/>
    <col min="10020" max="10021" width="2.140625" style="144" customWidth="1"/>
    <col min="10022" max="10022" width="7.140625" style="144" customWidth="1"/>
    <col min="10023" max="10023" width="2.8515625" style="144" customWidth="1"/>
    <col min="10024" max="10024" width="11.421875" style="144" customWidth="1"/>
    <col min="10025" max="10025" width="6.421875" style="144" customWidth="1"/>
    <col min="10026" max="10026" width="3.57421875" style="144" customWidth="1"/>
    <col min="10027" max="10027" width="13.421875" style="144" customWidth="1"/>
    <col min="10028" max="10028" width="11.7109375" style="144" customWidth="1"/>
    <col min="10029" max="10040" width="9.140625" style="144" hidden="1" customWidth="1"/>
    <col min="10041" max="10041" width="57.00390625" style="144" customWidth="1"/>
    <col min="10042" max="10054" width="9.140625" style="144" customWidth="1"/>
    <col min="10055" max="10075" width="9.140625" style="144" hidden="1" customWidth="1"/>
    <col min="10076" max="10240" width="9.140625" style="144" customWidth="1"/>
    <col min="10241" max="10241" width="7.140625" style="144" customWidth="1"/>
    <col min="10242" max="10242" width="1.421875" style="144" customWidth="1"/>
    <col min="10243" max="10243" width="3.57421875" style="144" customWidth="1"/>
    <col min="10244" max="10273" width="2.28125" style="144" customWidth="1"/>
    <col min="10274" max="10274" width="2.8515625" style="144" customWidth="1"/>
    <col min="10275" max="10275" width="27.140625" style="144" customWidth="1"/>
    <col min="10276" max="10277" width="2.140625" style="144" customWidth="1"/>
    <col min="10278" max="10278" width="7.140625" style="144" customWidth="1"/>
    <col min="10279" max="10279" width="2.8515625" style="144" customWidth="1"/>
    <col min="10280" max="10280" width="11.421875" style="144" customWidth="1"/>
    <col min="10281" max="10281" width="6.421875" style="144" customWidth="1"/>
    <col min="10282" max="10282" width="3.57421875" style="144" customWidth="1"/>
    <col min="10283" max="10283" width="13.421875" style="144" customWidth="1"/>
    <col min="10284" max="10284" width="11.7109375" style="144" customWidth="1"/>
    <col min="10285" max="10296" width="9.140625" style="144" hidden="1" customWidth="1"/>
    <col min="10297" max="10297" width="57.00390625" style="144" customWidth="1"/>
    <col min="10298" max="10310" width="9.140625" style="144" customWidth="1"/>
    <col min="10311" max="10331" width="9.140625" style="144" hidden="1" customWidth="1"/>
    <col min="10332" max="10496" width="9.140625" style="144" customWidth="1"/>
    <col min="10497" max="10497" width="7.140625" style="144" customWidth="1"/>
    <col min="10498" max="10498" width="1.421875" style="144" customWidth="1"/>
    <col min="10499" max="10499" width="3.57421875" style="144" customWidth="1"/>
    <col min="10500" max="10529" width="2.28125" style="144" customWidth="1"/>
    <col min="10530" max="10530" width="2.8515625" style="144" customWidth="1"/>
    <col min="10531" max="10531" width="27.140625" style="144" customWidth="1"/>
    <col min="10532" max="10533" width="2.140625" style="144" customWidth="1"/>
    <col min="10534" max="10534" width="7.140625" style="144" customWidth="1"/>
    <col min="10535" max="10535" width="2.8515625" style="144" customWidth="1"/>
    <col min="10536" max="10536" width="11.421875" style="144" customWidth="1"/>
    <col min="10537" max="10537" width="6.421875" style="144" customWidth="1"/>
    <col min="10538" max="10538" width="3.57421875" style="144" customWidth="1"/>
    <col min="10539" max="10539" width="13.421875" style="144" customWidth="1"/>
    <col min="10540" max="10540" width="11.7109375" style="144" customWidth="1"/>
    <col min="10541" max="10552" width="9.140625" style="144" hidden="1" customWidth="1"/>
    <col min="10553" max="10553" width="57.00390625" style="144" customWidth="1"/>
    <col min="10554" max="10566" width="9.140625" style="144" customWidth="1"/>
    <col min="10567" max="10587" width="9.140625" style="144" hidden="1" customWidth="1"/>
    <col min="10588" max="10752" width="9.140625" style="144" customWidth="1"/>
    <col min="10753" max="10753" width="7.140625" style="144" customWidth="1"/>
    <col min="10754" max="10754" width="1.421875" style="144" customWidth="1"/>
    <col min="10755" max="10755" width="3.57421875" style="144" customWidth="1"/>
    <col min="10756" max="10785" width="2.28125" style="144" customWidth="1"/>
    <col min="10786" max="10786" width="2.8515625" style="144" customWidth="1"/>
    <col min="10787" max="10787" width="27.140625" style="144" customWidth="1"/>
    <col min="10788" max="10789" width="2.140625" style="144" customWidth="1"/>
    <col min="10790" max="10790" width="7.140625" style="144" customWidth="1"/>
    <col min="10791" max="10791" width="2.8515625" style="144" customWidth="1"/>
    <col min="10792" max="10792" width="11.421875" style="144" customWidth="1"/>
    <col min="10793" max="10793" width="6.421875" style="144" customWidth="1"/>
    <col min="10794" max="10794" width="3.57421875" style="144" customWidth="1"/>
    <col min="10795" max="10795" width="13.421875" style="144" customWidth="1"/>
    <col min="10796" max="10796" width="11.7109375" style="144" customWidth="1"/>
    <col min="10797" max="10808" width="9.140625" style="144" hidden="1" customWidth="1"/>
    <col min="10809" max="10809" width="57.00390625" style="144" customWidth="1"/>
    <col min="10810" max="10822" width="9.140625" style="144" customWidth="1"/>
    <col min="10823" max="10843" width="9.140625" style="144" hidden="1" customWidth="1"/>
    <col min="10844" max="11008" width="9.140625" style="144" customWidth="1"/>
    <col min="11009" max="11009" width="7.140625" style="144" customWidth="1"/>
    <col min="11010" max="11010" width="1.421875" style="144" customWidth="1"/>
    <col min="11011" max="11011" width="3.57421875" style="144" customWidth="1"/>
    <col min="11012" max="11041" width="2.28125" style="144" customWidth="1"/>
    <col min="11042" max="11042" width="2.8515625" style="144" customWidth="1"/>
    <col min="11043" max="11043" width="27.140625" style="144" customWidth="1"/>
    <col min="11044" max="11045" width="2.140625" style="144" customWidth="1"/>
    <col min="11046" max="11046" width="7.140625" style="144" customWidth="1"/>
    <col min="11047" max="11047" width="2.8515625" style="144" customWidth="1"/>
    <col min="11048" max="11048" width="11.421875" style="144" customWidth="1"/>
    <col min="11049" max="11049" width="6.421875" style="144" customWidth="1"/>
    <col min="11050" max="11050" width="3.57421875" style="144" customWidth="1"/>
    <col min="11051" max="11051" width="13.421875" style="144" customWidth="1"/>
    <col min="11052" max="11052" width="11.7109375" style="144" customWidth="1"/>
    <col min="11053" max="11064" width="9.140625" style="144" hidden="1" customWidth="1"/>
    <col min="11065" max="11065" width="57.00390625" style="144" customWidth="1"/>
    <col min="11066" max="11078" width="9.140625" style="144" customWidth="1"/>
    <col min="11079" max="11099" width="9.140625" style="144" hidden="1" customWidth="1"/>
    <col min="11100" max="11264" width="9.140625" style="144" customWidth="1"/>
    <col min="11265" max="11265" width="7.140625" style="144" customWidth="1"/>
    <col min="11266" max="11266" width="1.421875" style="144" customWidth="1"/>
    <col min="11267" max="11267" width="3.57421875" style="144" customWidth="1"/>
    <col min="11268" max="11297" width="2.28125" style="144" customWidth="1"/>
    <col min="11298" max="11298" width="2.8515625" style="144" customWidth="1"/>
    <col min="11299" max="11299" width="27.140625" style="144" customWidth="1"/>
    <col min="11300" max="11301" width="2.140625" style="144" customWidth="1"/>
    <col min="11302" max="11302" width="7.140625" style="144" customWidth="1"/>
    <col min="11303" max="11303" width="2.8515625" style="144" customWidth="1"/>
    <col min="11304" max="11304" width="11.421875" style="144" customWidth="1"/>
    <col min="11305" max="11305" width="6.421875" style="144" customWidth="1"/>
    <col min="11306" max="11306" width="3.57421875" style="144" customWidth="1"/>
    <col min="11307" max="11307" width="13.421875" style="144" customWidth="1"/>
    <col min="11308" max="11308" width="11.7109375" style="144" customWidth="1"/>
    <col min="11309" max="11320" width="9.140625" style="144" hidden="1" customWidth="1"/>
    <col min="11321" max="11321" width="57.00390625" style="144" customWidth="1"/>
    <col min="11322" max="11334" width="9.140625" style="144" customWidth="1"/>
    <col min="11335" max="11355" width="9.140625" style="144" hidden="1" customWidth="1"/>
    <col min="11356" max="11520" width="9.140625" style="144" customWidth="1"/>
    <col min="11521" max="11521" width="7.140625" style="144" customWidth="1"/>
    <col min="11522" max="11522" width="1.421875" style="144" customWidth="1"/>
    <col min="11523" max="11523" width="3.57421875" style="144" customWidth="1"/>
    <col min="11524" max="11553" width="2.28125" style="144" customWidth="1"/>
    <col min="11554" max="11554" width="2.8515625" style="144" customWidth="1"/>
    <col min="11555" max="11555" width="27.140625" style="144" customWidth="1"/>
    <col min="11556" max="11557" width="2.140625" style="144" customWidth="1"/>
    <col min="11558" max="11558" width="7.140625" style="144" customWidth="1"/>
    <col min="11559" max="11559" width="2.8515625" style="144" customWidth="1"/>
    <col min="11560" max="11560" width="11.421875" style="144" customWidth="1"/>
    <col min="11561" max="11561" width="6.421875" style="144" customWidth="1"/>
    <col min="11562" max="11562" width="3.57421875" style="144" customWidth="1"/>
    <col min="11563" max="11563" width="13.421875" style="144" customWidth="1"/>
    <col min="11564" max="11564" width="11.7109375" style="144" customWidth="1"/>
    <col min="11565" max="11576" width="9.140625" style="144" hidden="1" customWidth="1"/>
    <col min="11577" max="11577" width="57.00390625" style="144" customWidth="1"/>
    <col min="11578" max="11590" width="9.140625" style="144" customWidth="1"/>
    <col min="11591" max="11611" width="9.140625" style="144" hidden="1" customWidth="1"/>
    <col min="11612" max="11776" width="9.140625" style="144" customWidth="1"/>
    <col min="11777" max="11777" width="7.140625" style="144" customWidth="1"/>
    <col min="11778" max="11778" width="1.421875" style="144" customWidth="1"/>
    <col min="11779" max="11779" width="3.57421875" style="144" customWidth="1"/>
    <col min="11780" max="11809" width="2.28125" style="144" customWidth="1"/>
    <col min="11810" max="11810" width="2.8515625" style="144" customWidth="1"/>
    <col min="11811" max="11811" width="27.140625" style="144" customWidth="1"/>
    <col min="11812" max="11813" width="2.140625" style="144" customWidth="1"/>
    <col min="11814" max="11814" width="7.140625" style="144" customWidth="1"/>
    <col min="11815" max="11815" width="2.8515625" style="144" customWidth="1"/>
    <col min="11816" max="11816" width="11.421875" style="144" customWidth="1"/>
    <col min="11817" max="11817" width="6.421875" style="144" customWidth="1"/>
    <col min="11818" max="11818" width="3.57421875" style="144" customWidth="1"/>
    <col min="11819" max="11819" width="13.421875" style="144" customWidth="1"/>
    <col min="11820" max="11820" width="11.7109375" style="144" customWidth="1"/>
    <col min="11821" max="11832" width="9.140625" style="144" hidden="1" customWidth="1"/>
    <col min="11833" max="11833" width="57.00390625" style="144" customWidth="1"/>
    <col min="11834" max="11846" width="9.140625" style="144" customWidth="1"/>
    <col min="11847" max="11867" width="9.140625" style="144" hidden="1" customWidth="1"/>
    <col min="11868" max="12032" width="9.140625" style="144" customWidth="1"/>
    <col min="12033" max="12033" width="7.140625" style="144" customWidth="1"/>
    <col min="12034" max="12034" width="1.421875" style="144" customWidth="1"/>
    <col min="12035" max="12035" width="3.57421875" style="144" customWidth="1"/>
    <col min="12036" max="12065" width="2.28125" style="144" customWidth="1"/>
    <col min="12066" max="12066" width="2.8515625" style="144" customWidth="1"/>
    <col min="12067" max="12067" width="27.140625" style="144" customWidth="1"/>
    <col min="12068" max="12069" width="2.140625" style="144" customWidth="1"/>
    <col min="12070" max="12070" width="7.140625" style="144" customWidth="1"/>
    <col min="12071" max="12071" width="2.8515625" style="144" customWidth="1"/>
    <col min="12072" max="12072" width="11.421875" style="144" customWidth="1"/>
    <col min="12073" max="12073" width="6.421875" style="144" customWidth="1"/>
    <col min="12074" max="12074" width="3.57421875" style="144" customWidth="1"/>
    <col min="12075" max="12075" width="13.421875" style="144" customWidth="1"/>
    <col min="12076" max="12076" width="11.7109375" style="144" customWidth="1"/>
    <col min="12077" max="12088" width="9.140625" style="144" hidden="1" customWidth="1"/>
    <col min="12089" max="12089" width="57.00390625" style="144" customWidth="1"/>
    <col min="12090" max="12102" width="9.140625" style="144" customWidth="1"/>
    <col min="12103" max="12123" width="9.140625" style="144" hidden="1" customWidth="1"/>
    <col min="12124" max="12288" width="9.140625" style="144" customWidth="1"/>
    <col min="12289" max="12289" width="7.140625" style="144" customWidth="1"/>
    <col min="12290" max="12290" width="1.421875" style="144" customWidth="1"/>
    <col min="12291" max="12291" width="3.57421875" style="144" customWidth="1"/>
    <col min="12292" max="12321" width="2.28125" style="144" customWidth="1"/>
    <col min="12322" max="12322" width="2.8515625" style="144" customWidth="1"/>
    <col min="12323" max="12323" width="27.140625" style="144" customWidth="1"/>
    <col min="12324" max="12325" width="2.140625" style="144" customWidth="1"/>
    <col min="12326" max="12326" width="7.140625" style="144" customWidth="1"/>
    <col min="12327" max="12327" width="2.8515625" style="144" customWidth="1"/>
    <col min="12328" max="12328" width="11.421875" style="144" customWidth="1"/>
    <col min="12329" max="12329" width="6.421875" style="144" customWidth="1"/>
    <col min="12330" max="12330" width="3.57421875" style="144" customWidth="1"/>
    <col min="12331" max="12331" width="13.421875" style="144" customWidth="1"/>
    <col min="12332" max="12332" width="11.7109375" style="144" customWidth="1"/>
    <col min="12333" max="12344" width="9.140625" style="144" hidden="1" customWidth="1"/>
    <col min="12345" max="12345" width="57.00390625" style="144" customWidth="1"/>
    <col min="12346" max="12358" width="9.140625" style="144" customWidth="1"/>
    <col min="12359" max="12379" width="9.140625" style="144" hidden="1" customWidth="1"/>
    <col min="12380" max="12544" width="9.140625" style="144" customWidth="1"/>
    <col min="12545" max="12545" width="7.140625" style="144" customWidth="1"/>
    <col min="12546" max="12546" width="1.421875" style="144" customWidth="1"/>
    <col min="12547" max="12547" width="3.57421875" style="144" customWidth="1"/>
    <col min="12548" max="12577" width="2.28125" style="144" customWidth="1"/>
    <col min="12578" max="12578" width="2.8515625" style="144" customWidth="1"/>
    <col min="12579" max="12579" width="27.140625" style="144" customWidth="1"/>
    <col min="12580" max="12581" width="2.140625" style="144" customWidth="1"/>
    <col min="12582" max="12582" width="7.140625" style="144" customWidth="1"/>
    <col min="12583" max="12583" width="2.8515625" style="144" customWidth="1"/>
    <col min="12584" max="12584" width="11.421875" style="144" customWidth="1"/>
    <col min="12585" max="12585" width="6.421875" style="144" customWidth="1"/>
    <col min="12586" max="12586" width="3.57421875" style="144" customWidth="1"/>
    <col min="12587" max="12587" width="13.421875" style="144" customWidth="1"/>
    <col min="12588" max="12588" width="11.7109375" style="144" customWidth="1"/>
    <col min="12589" max="12600" width="9.140625" style="144" hidden="1" customWidth="1"/>
    <col min="12601" max="12601" width="57.00390625" style="144" customWidth="1"/>
    <col min="12602" max="12614" width="9.140625" style="144" customWidth="1"/>
    <col min="12615" max="12635" width="9.140625" style="144" hidden="1" customWidth="1"/>
    <col min="12636" max="12800" width="9.140625" style="144" customWidth="1"/>
    <col min="12801" max="12801" width="7.140625" style="144" customWidth="1"/>
    <col min="12802" max="12802" width="1.421875" style="144" customWidth="1"/>
    <col min="12803" max="12803" width="3.57421875" style="144" customWidth="1"/>
    <col min="12804" max="12833" width="2.28125" style="144" customWidth="1"/>
    <col min="12834" max="12834" width="2.8515625" style="144" customWidth="1"/>
    <col min="12835" max="12835" width="27.140625" style="144" customWidth="1"/>
    <col min="12836" max="12837" width="2.140625" style="144" customWidth="1"/>
    <col min="12838" max="12838" width="7.140625" style="144" customWidth="1"/>
    <col min="12839" max="12839" width="2.8515625" style="144" customWidth="1"/>
    <col min="12840" max="12840" width="11.421875" style="144" customWidth="1"/>
    <col min="12841" max="12841" width="6.421875" style="144" customWidth="1"/>
    <col min="12842" max="12842" width="3.57421875" style="144" customWidth="1"/>
    <col min="12843" max="12843" width="13.421875" style="144" customWidth="1"/>
    <col min="12844" max="12844" width="11.7109375" style="144" customWidth="1"/>
    <col min="12845" max="12856" width="9.140625" style="144" hidden="1" customWidth="1"/>
    <col min="12857" max="12857" width="57.00390625" style="144" customWidth="1"/>
    <col min="12858" max="12870" width="9.140625" style="144" customWidth="1"/>
    <col min="12871" max="12891" width="9.140625" style="144" hidden="1" customWidth="1"/>
    <col min="12892" max="13056" width="9.140625" style="144" customWidth="1"/>
    <col min="13057" max="13057" width="7.140625" style="144" customWidth="1"/>
    <col min="13058" max="13058" width="1.421875" style="144" customWidth="1"/>
    <col min="13059" max="13059" width="3.57421875" style="144" customWidth="1"/>
    <col min="13060" max="13089" width="2.28125" style="144" customWidth="1"/>
    <col min="13090" max="13090" width="2.8515625" style="144" customWidth="1"/>
    <col min="13091" max="13091" width="27.140625" style="144" customWidth="1"/>
    <col min="13092" max="13093" width="2.140625" style="144" customWidth="1"/>
    <col min="13094" max="13094" width="7.140625" style="144" customWidth="1"/>
    <col min="13095" max="13095" width="2.8515625" style="144" customWidth="1"/>
    <col min="13096" max="13096" width="11.421875" style="144" customWidth="1"/>
    <col min="13097" max="13097" width="6.421875" style="144" customWidth="1"/>
    <col min="13098" max="13098" width="3.57421875" style="144" customWidth="1"/>
    <col min="13099" max="13099" width="13.421875" style="144" customWidth="1"/>
    <col min="13100" max="13100" width="11.7109375" style="144" customWidth="1"/>
    <col min="13101" max="13112" width="9.140625" style="144" hidden="1" customWidth="1"/>
    <col min="13113" max="13113" width="57.00390625" style="144" customWidth="1"/>
    <col min="13114" max="13126" width="9.140625" style="144" customWidth="1"/>
    <col min="13127" max="13147" width="9.140625" style="144" hidden="1" customWidth="1"/>
    <col min="13148" max="13312" width="9.140625" style="144" customWidth="1"/>
    <col min="13313" max="13313" width="7.140625" style="144" customWidth="1"/>
    <col min="13314" max="13314" width="1.421875" style="144" customWidth="1"/>
    <col min="13315" max="13315" width="3.57421875" style="144" customWidth="1"/>
    <col min="13316" max="13345" width="2.28125" style="144" customWidth="1"/>
    <col min="13346" max="13346" width="2.8515625" style="144" customWidth="1"/>
    <col min="13347" max="13347" width="27.140625" style="144" customWidth="1"/>
    <col min="13348" max="13349" width="2.140625" style="144" customWidth="1"/>
    <col min="13350" max="13350" width="7.140625" style="144" customWidth="1"/>
    <col min="13351" max="13351" width="2.8515625" style="144" customWidth="1"/>
    <col min="13352" max="13352" width="11.421875" style="144" customWidth="1"/>
    <col min="13353" max="13353" width="6.421875" style="144" customWidth="1"/>
    <col min="13354" max="13354" width="3.57421875" style="144" customWidth="1"/>
    <col min="13355" max="13355" width="13.421875" style="144" customWidth="1"/>
    <col min="13356" max="13356" width="11.7109375" style="144" customWidth="1"/>
    <col min="13357" max="13368" width="9.140625" style="144" hidden="1" customWidth="1"/>
    <col min="13369" max="13369" width="57.00390625" style="144" customWidth="1"/>
    <col min="13370" max="13382" width="9.140625" style="144" customWidth="1"/>
    <col min="13383" max="13403" width="9.140625" style="144" hidden="1" customWidth="1"/>
    <col min="13404" max="13568" width="9.140625" style="144" customWidth="1"/>
    <col min="13569" max="13569" width="7.140625" style="144" customWidth="1"/>
    <col min="13570" max="13570" width="1.421875" style="144" customWidth="1"/>
    <col min="13571" max="13571" width="3.57421875" style="144" customWidth="1"/>
    <col min="13572" max="13601" width="2.28125" style="144" customWidth="1"/>
    <col min="13602" max="13602" width="2.8515625" style="144" customWidth="1"/>
    <col min="13603" max="13603" width="27.140625" style="144" customWidth="1"/>
    <col min="13604" max="13605" width="2.140625" style="144" customWidth="1"/>
    <col min="13606" max="13606" width="7.140625" style="144" customWidth="1"/>
    <col min="13607" max="13607" width="2.8515625" style="144" customWidth="1"/>
    <col min="13608" max="13608" width="11.421875" style="144" customWidth="1"/>
    <col min="13609" max="13609" width="6.421875" style="144" customWidth="1"/>
    <col min="13610" max="13610" width="3.57421875" style="144" customWidth="1"/>
    <col min="13611" max="13611" width="13.421875" style="144" customWidth="1"/>
    <col min="13612" max="13612" width="11.7109375" style="144" customWidth="1"/>
    <col min="13613" max="13624" width="9.140625" style="144" hidden="1" customWidth="1"/>
    <col min="13625" max="13625" width="57.00390625" style="144" customWidth="1"/>
    <col min="13626" max="13638" width="9.140625" style="144" customWidth="1"/>
    <col min="13639" max="13659" width="9.140625" style="144" hidden="1" customWidth="1"/>
    <col min="13660" max="13824" width="9.140625" style="144" customWidth="1"/>
    <col min="13825" max="13825" width="7.140625" style="144" customWidth="1"/>
    <col min="13826" max="13826" width="1.421875" style="144" customWidth="1"/>
    <col min="13827" max="13827" width="3.57421875" style="144" customWidth="1"/>
    <col min="13828" max="13857" width="2.28125" style="144" customWidth="1"/>
    <col min="13858" max="13858" width="2.8515625" style="144" customWidth="1"/>
    <col min="13859" max="13859" width="27.140625" style="144" customWidth="1"/>
    <col min="13860" max="13861" width="2.140625" style="144" customWidth="1"/>
    <col min="13862" max="13862" width="7.140625" style="144" customWidth="1"/>
    <col min="13863" max="13863" width="2.8515625" style="144" customWidth="1"/>
    <col min="13864" max="13864" width="11.421875" style="144" customWidth="1"/>
    <col min="13865" max="13865" width="6.421875" style="144" customWidth="1"/>
    <col min="13866" max="13866" width="3.57421875" style="144" customWidth="1"/>
    <col min="13867" max="13867" width="13.421875" style="144" customWidth="1"/>
    <col min="13868" max="13868" width="11.7109375" style="144" customWidth="1"/>
    <col min="13869" max="13880" width="9.140625" style="144" hidden="1" customWidth="1"/>
    <col min="13881" max="13881" width="57.00390625" style="144" customWidth="1"/>
    <col min="13882" max="13894" width="9.140625" style="144" customWidth="1"/>
    <col min="13895" max="13915" width="9.140625" style="144" hidden="1" customWidth="1"/>
    <col min="13916" max="14080" width="9.140625" style="144" customWidth="1"/>
    <col min="14081" max="14081" width="7.140625" style="144" customWidth="1"/>
    <col min="14082" max="14082" width="1.421875" style="144" customWidth="1"/>
    <col min="14083" max="14083" width="3.57421875" style="144" customWidth="1"/>
    <col min="14084" max="14113" width="2.28125" style="144" customWidth="1"/>
    <col min="14114" max="14114" width="2.8515625" style="144" customWidth="1"/>
    <col min="14115" max="14115" width="27.140625" style="144" customWidth="1"/>
    <col min="14116" max="14117" width="2.140625" style="144" customWidth="1"/>
    <col min="14118" max="14118" width="7.140625" style="144" customWidth="1"/>
    <col min="14119" max="14119" width="2.8515625" style="144" customWidth="1"/>
    <col min="14120" max="14120" width="11.421875" style="144" customWidth="1"/>
    <col min="14121" max="14121" width="6.421875" style="144" customWidth="1"/>
    <col min="14122" max="14122" width="3.57421875" style="144" customWidth="1"/>
    <col min="14123" max="14123" width="13.421875" style="144" customWidth="1"/>
    <col min="14124" max="14124" width="11.7109375" style="144" customWidth="1"/>
    <col min="14125" max="14136" width="9.140625" style="144" hidden="1" customWidth="1"/>
    <col min="14137" max="14137" width="57.00390625" style="144" customWidth="1"/>
    <col min="14138" max="14150" width="9.140625" style="144" customWidth="1"/>
    <col min="14151" max="14171" width="9.140625" style="144" hidden="1" customWidth="1"/>
    <col min="14172" max="14336" width="9.140625" style="144" customWidth="1"/>
    <col min="14337" max="14337" width="7.140625" style="144" customWidth="1"/>
    <col min="14338" max="14338" width="1.421875" style="144" customWidth="1"/>
    <col min="14339" max="14339" width="3.57421875" style="144" customWidth="1"/>
    <col min="14340" max="14369" width="2.28125" style="144" customWidth="1"/>
    <col min="14370" max="14370" width="2.8515625" style="144" customWidth="1"/>
    <col min="14371" max="14371" width="27.140625" style="144" customWidth="1"/>
    <col min="14372" max="14373" width="2.140625" style="144" customWidth="1"/>
    <col min="14374" max="14374" width="7.140625" style="144" customWidth="1"/>
    <col min="14375" max="14375" width="2.8515625" style="144" customWidth="1"/>
    <col min="14376" max="14376" width="11.421875" style="144" customWidth="1"/>
    <col min="14377" max="14377" width="6.421875" style="144" customWidth="1"/>
    <col min="14378" max="14378" width="3.57421875" style="144" customWidth="1"/>
    <col min="14379" max="14379" width="13.421875" style="144" customWidth="1"/>
    <col min="14380" max="14380" width="11.7109375" style="144" customWidth="1"/>
    <col min="14381" max="14392" width="9.140625" style="144" hidden="1" customWidth="1"/>
    <col min="14393" max="14393" width="57.00390625" style="144" customWidth="1"/>
    <col min="14394" max="14406" width="9.140625" style="144" customWidth="1"/>
    <col min="14407" max="14427" width="9.140625" style="144" hidden="1" customWidth="1"/>
    <col min="14428" max="14592" width="9.140625" style="144" customWidth="1"/>
    <col min="14593" max="14593" width="7.140625" style="144" customWidth="1"/>
    <col min="14594" max="14594" width="1.421875" style="144" customWidth="1"/>
    <col min="14595" max="14595" width="3.57421875" style="144" customWidth="1"/>
    <col min="14596" max="14625" width="2.28125" style="144" customWidth="1"/>
    <col min="14626" max="14626" width="2.8515625" style="144" customWidth="1"/>
    <col min="14627" max="14627" width="27.140625" style="144" customWidth="1"/>
    <col min="14628" max="14629" width="2.140625" style="144" customWidth="1"/>
    <col min="14630" max="14630" width="7.140625" style="144" customWidth="1"/>
    <col min="14631" max="14631" width="2.8515625" style="144" customWidth="1"/>
    <col min="14632" max="14632" width="11.421875" style="144" customWidth="1"/>
    <col min="14633" max="14633" width="6.421875" style="144" customWidth="1"/>
    <col min="14634" max="14634" width="3.57421875" style="144" customWidth="1"/>
    <col min="14635" max="14635" width="13.421875" style="144" customWidth="1"/>
    <col min="14636" max="14636" width="11.7109375" style="144" customWidth="1"/>
    <col min="14637" max="14648" width="9.140625" style="144" hidden="1" customWidth="1"/>
    <col min="14649" max="14649" width="57.00390625" style="144" customWidth="1"/>
    <col min="14650" max="14662" width="9.140625" style="144" customWidth="1"/>
    <col min="14663" max="14683" width="9.140625" style="144" hidden="1" customWidth="1"/>
    <col min="14684" max="14848" width="9.140625" style="144" customWidth="1"/>
    <col min="14849" max="14849" width="7.140625" style="144" customWidth="1"/>
    <col min="14850" max="14850" width="1.421875" style="144" customWidth="1"/>
    <col min="14851" max="14851" width="3.57421875" style="144" customWidth="1"/>
    <col min="14852" max="14881" width="2.28125" style="144" customWidth="1"/>
    <col min="14882" max="14882" width="2.8515625" style="144" customWidth="1"/>
    <col min="14883" max="14883" width="27.140625" style="144" customWidth="1"/>
    <col min="14884" max="14885" width="2.140625" style="144" customWidth="1"/>
    <col min="14886" max="14886" width="7.140625" style="144" customWidth="1"/>
    <col min="14887" max="14887" width="2.8515625" style="144" customWidth="1"/>
    <col min="14888" max="14888" width="11.421875" style="144" customWidth="1"/>
    <col min="14889" max="14889" width="6.421875" style="144" customWidth="1"/>
    <col min="14890" max="14890" width="3.57421875" style="144" customWidth="1"/>
    <col min="14891" max="14891" width="13.421875" style="144" customWidth="1"/>
    <col min="14892" max="14892" width="11.7109375" style="144" customWidth="1"/>
    <col min="14893" max="14904" width="9.140625" style="144" hidden="1" customWidth="1"/>
    <col min="14905" max="14905" width="57.00390625" style="144" customWidth="1"/>
    <col min="14906" max="14918" width="9.140625" style="144" customWidth="1"/>
    <col min="14919" max="14939" width="9.140625" style="144" hidden="1" customWidth="1"/>
    <col min="14940" max="15104" width="9.140625" style="144" customWidth="1"/>
    <col min="15105" max="15105" width="7.140625" style="144" customWidth="1"/>
    <col min="15106" max="15106" width="1.421875" style="144" customWidth="1"/>
    <col min="15107" max="15107" width="3.57421875" style="144" customWidth="1"/>
    <col min="15108" max="15137" width="2.28125" style="144" customWidth="1"/>
    <col min="15138" max="15138" width="2.8515625" style="144" customWidth="1"/>
    <col min="15139" max="15139" width="27.140625" style="144" customWidth="1"/>
    <col min="15140" max="15141" width="2.140625" style="144" customWidth="1"/>
    <col min="15142" max="15142" width="7.140625" style="144" customWidth="1"/>
    <col min="15143" max="15143" width="2.8515625" style="144" customWidth="1"/>
    <col min="15144" max="15144" width="11.421875" style="144" customWidth="1"/>
    <col min="15145" max="15145" width="6.421875" style="144" customWidth="1"/>
    <col min="15146" max="15146" width="3.57421875" style="144" customWidth="1"/>
    <col min="15147" max="15147" width="13.421875" style="144" customWidth="1"/>
    <col min="15148" max="15148" width="11.7109375" style="144" customWidth="1"/>
    <col min="15149" max="15160" width="9.140625" style="144" hidden="1" customWidth="1"/>
    <col min="15161" max="15161" width="57.00390625" style="144" customWidth="1"/>
    <col min="15162" max="15174" width="9.140625" style="144" customWidth="1"/>
    <col min="15175" max="15195" width="9.140625" style="144" hidden="1" customWidth="1"/>
    <col min="15196" max="15360" width="9.140625" style="144" customWidth="1"/>
    <col min="15361" max="15361" width="7.140625" style="144" customWidth="1"/>
    <col min="15362" max="15362" width="1.421875" style="144" customWidth="1"/>
    <col min="15363" max="15363" width="3.57421875" style="144" customWidth="1"/>
    <col min="15364" max="15393" width="2.28125" style="144" customWidth="1"/>
    <col min="15394" max="15394" width="2.8515625" style="144" customWidth="1"/>
    <col min="15395" max="15395" width="27.140625" style="144" customWidth="1"/>
    <col min="15396" max="15397" width="2.140625" style="144" customWidth="1"/>
    <col min="15398" max="15398" width="7.140625" style="144" customWidth="1"/>
    <col min="15399" max="15399" width="2.8515625" style="144" customWidth="1"/>
    <col min="15400" max="15400" width="11.421875" style="144" customWidth="1"/>
    <col min="15401" max="15401" width="6.421875" style="144" customWidth="1"/>
    <col min="15402" max="15402" width="3.57421875" style="144" customWidth="1"/>
    <col min="15403" max="15403" width="13.421875" style="144" customWidth="1"/>
    <col min="15404" max="15404" width="11.7109375" style="144" customWidth="1"/>
    <col min="15405" max="15416" width="9.140625" style="144" hidden="1" customWidth="1"/>
    <col min="15417" max="15417" width="57.00390625" style="144" customWidth="1"/>
    <col min="15418" max="15430" width="9.140625" style="144" customWidth="1"/>
    <col min="15431" max="15451" width="9.140625" style="144" hidden="1" customWidth="1"/>
    <col min="15452" max="15616" width="9.140625" style="144" customWidth="1"/>
    <col min="15617" max="15617" width="7.140625" style="144" customWidth="1"/>
    <col min="15618" max="15618" width="1.421875" style="144" customWidth="1"/>
    <col min="15619" max="15619" width="3.57421875" style="144" customWidth="1"/>
    <col min="15620" max="15649" width="2.28125" style="144" customWidth="1"/>
    <col min="15650" max="15650" width="2.8515625" style="144" customWidth="1"/>
    <col min="15651" max="15651" width="27.140625" style="144" customWidth="1"/>
    <col min="15652" max="15653" width="2.140625" style="144" customWidth="1"/>
    <col min="15654" max="15654" width="7.140625" style="144" customWidth="1"/>
    <col min="15655" max="15655" width="2.8515625" style="144" customWidth="1"/>
    <col min="15656" max="15656" width="11.421875" style="144" customWidth="1"/>
    <col min="15657" max="15657" width="6.421875" style="144" customWidth="1"/>
    <col min="15658" max="15658" width="3.57421875" style="144" customWidth="1"/>
    <col min="15659" max="15659" width="13.421875" style="144" customWidth="1"/>
    <col min="15660" max="15660" width="11.7109375" style="144" customWidth="1"/>
    <col min="15661" max="15672" width="9.140625" style="144" hidden="1" customWidth="1"/>
    <col min="15673" max="15673" width="57.00390625" style="144" customWidth="1"/>
    <col min="15674" max="15686" width="9.140625" style="144" customWidth="1"/>
    <col min="15687" max="15707" width="9.140625" style="144" hidden="1" customWidth="1"/>
    <col min="15708" max="15872" width="9.140625" style="144" customWidth="1"/>
    <col min="15873" max="15873" width="7.140625" style="144" customWidth="1"/>
    <col min="15874" max="15874" width="1.421875" style="144" customWidth="1"/>
    <col min="15875" max="15875" width="3.57421875" style="144" customWidth="1"/>
    <col min="15876" max="15905" width="2.28125" style="144" customWidth="1"/>
    <col min="15906" max="15906" width="2.8515625" style="144" customWidth="1"/>
    <col min="15907" max="15907" width="27.140625" style="144" customWidth="1"/>
    <col min="15908" max="15909" width="2.140625" style="144" customWidth="1"/>
    <col min="15910" max="15910" width="7.140625" style="144" customWidth="1"/>
    <col min="15911" max="15911" width="2.8515625" style="144" customWidth="1"/>
    <col min="15912" max="15912" width="11.421875" style="144" customWidth="1"/>
    <col min="15913" max="15913" width="6.421875" style="144" customWidth="1"/>
    <col min="15914" max="15914" width="3.57421875" style="144" customWidth="1"/>
    <col min="15915" max="15915" width="13.421875" style="144" customWidth="1"/>
    <col min="15916" max="15916" width="11.7109375" style="144" customWidth="1"/>
    <col min="15917" max="15928" width="9.140625" style="144" hidden="1" customWidth="1"/>
    <col min="15929" max="15929" width="57.00390625" style="144" customWidth="1"/>
    <col min="15930" max="15942" width="9.140625" style="144" customWidth="1"/>
    <col min="15943" max="15963" width="9.140625" style="144" hidden="1" customWidth="1"/>
    <col min="15964" max="16128" width="9.140625" style="144" customWidth="1"/>
    <col min="16129" max="16129" width="7.140625" style="144" customWidth="1"/>
    <col min="16130" max="16130" width="1.421875" style="144" customWidth="1"/>
    <col min="16131" max="16131" width="3.57421875" style="144" customWidth="1"/>
    <col min="16132" max="16161" width="2.28125" style="144" customWidth="1"/>
    <col min="16162" max="16162" width="2.8515625" style="144" customWidth="1"/>
    <col min="16163" max="16163" width="27.140625" style="144" customWidth="1"/>
    <col min="16164" max="16165" width="2.140625" style="144" customWidth="1"/>
    <col min="16166" max="16166" width="7.140625" style="144" customWidth="1"/>
    <col min="16167" max="16167" width="2.8515625" style="144" customWidth="1"/>
    <col min="16168" max="16168" width="11.421875" style="144" customWidth="1"/>
    <col min="16169" max="16169" width="6.421875" style="144" customWidth="1"/>
    <col min="16170" max="16170" width="3.57421875" style="144" customWidth="1"/>
    <col min="16171" max="16171" width="13.421875" style="144" customWidth="1"/>
    <col min="16172" max="16172" width="11.7109375" style="144" customWidth="1"/>
    <col min="16173" max="16184" width="9.140625" style="144" hidden="1" customWidth="1"/>
    <col min="16185" max="16185" width="57.00390625" style="144" customWidth="1"/>
    <col min="16186" max="16198" width="9.140625" style="144" customWidth="1"/>
    <col min="16199" max="16219" width="9.140625" style="144" hidden="1" customWidth="1"/>
    <col min="16220" max="16384" width="9.140625" style="144" customWidth="1"/>
  </cols>
  <sheetData>
    <row r="1" spans="1:74" ht="21.4" customHeight="1">
      <c r="A1" s="137" t="s">
        <v>1216</v>
      </c>
      <c r="B1" s="138"/>
      <c r="C1" s="138"/>
      <c r="D1" s="139" t="s">
        <v>1217</v>
      </c>
      <c r="E1" s="138"/>
      <c r="F1" s="138"/>
      <c r="G1" s="138"/>
      <c r="H1" s="138"/>
      <c r="I1" s="138"/>
      <c r="J1" s="138"/>
      <c r="K1" s="140" t="s">
        <v>1218</v>
      </c>
      <c r="L1" s="140"/>
      <c r="M1" s="140"/>
      <c r="N1" s="140"/>
      <c r="O1" s="140"/>
      <c r="P1" s="140"/>
      <c r="Q1" s="140"/>
      <c r="R1" s="140"/>
      <c r="S1" s="140"/>
      <c r="T1" s="138"/>
      <c r="U1" s="138"/>
      <c r="V1" s="138"/>
      <c r="W1" s="140" t="s">
        <v>1219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1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3" t="s">
        <v>1220</v>
      </c>
      <c r="BB1" s="143" t="s">
        <v>1221</v>
      </c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T1" s="145" t="s">
        <v>1222</v>
      </c>
      <c r="BU1" s="145" t="s">
        <v>1222</v>
      </c>
      <c r="BV1" s="145" t="s">
        <v>1223</v>
      </c>
    </row>
    <row r="2" spans="3:72" ht="36.95" customHeight="1">
      <c r="AR2" s="506" t="s">
        <v>1224</v>
      </c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S2" s="146" t="s">
        <v>1225</v>
      </c>
      <c r="BT2" s="146" t="s">
        <v>1226</v>
      </c>
    </row>
    <row r="3" spans="2:72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9"/>
      <c r="BS3" s="146" t="s">
        <v>1225</v>
      </c>
      <c r="BT3" s="146" t="s">
        <v>1227</v>
      </c>
    </row>
    <row r="4" spans="2:71" ht="36.95" customHeight="1">
      <c r="B4" s="150"/>
      <c r="C4" s="151"/>
      <c r="D4" s="152" t="s">
        <v>1572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3"/>
      <c r="AS4" s="154" t="s">
        <v>1228</v>
      </c>
      <c r="BE4" s="155" t="s">
        <v>1229</v>
      </c>
      <c r="BS4" s="146" t="s">
        <v>1230</v>
      </c>
    </row>
    <row r="5" spans="2:71" ht="14.45" customHeight="1">
      <c r="B5" s="150"/>
      <c r="C5" s="151"/>
      <c r="D5" s="156" t="s">
        <v>1231</v>
      </c>
      <c r="E5" s="151"/>
      <c r="F5" s="151"/>
      <c r="G5" s="151"/>
      <c r="H5" s="151"/>
      <c r="I5" s="151"/>
      <c r="J5" s="151"/>
      <c r="K5" s="508" t="s">
        <v>381</v>
      </c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151"/>
      <c r="AQ5" s="153"/>
      <c r="BE5" s="510" t="s">
        <v>1232</v>
      </c>
      <c r="BS5" s="146" t="s">
        <v>1225</v>
      </c>
    </row>
    <row r="6" spans="2:71" ht="36.95" customHeight="1">
      <c r="B6" s="150"/>
      <c r="C6" s="151"/>
      <c r="D6" s="157" t="s">
        <v>696</v>
      </c>
      <c r="E6" s="151"/>
      <c r="F6" s="151"/>
      <c r="G6" s="151"/>
      <c r="H6" s="151"/>
      <c r="I6" s="151"/>
      <c r="J6" s="151"/>
      <c r="K6" s="513" t="s">
        <v>1233</v>
      </c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151"/>
      <c r="AQ6" s="153"/>
      <c r="BE6" s="507"/>
      <c r="BS6" s="146" t="s">
        <v>1234</v>
      </c>
    </row>
    <row r="7" spans="2:71" ht="14.45" customHeight="1">
      <c r="B7" s="150"/>
      <c r="C7" s="151"/>
      <c r="D7" s="158" t="s">
        <v>1235</v>
      </c>
      <c r="E7" s="151"/>
      <c r="F7" s="151"/>
      <c r="G7" s="151"/>
      <c r="H7" s="151"/>
      <c r="I7" s="151"/>
      <c r="J7" s="151"/>
      <c r="K7" s="159" t="s">
        <v>1221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8" t="s">
        <v>1236</v>
      </c>
      <c r="AL7" s="151"/>
      <c r="AM7" s="151"/>
      <c r="AN7" s="159" t="s">
        <v>1221</v>
      </c>
      <c r="AO7" s="151"/>
      <c r="AP7" s="151"/>
      <c r="AQ7" s="153"/>
      <c r="BE7" s="507"/>
      <c r="BS7" s="146" t="s">
        <v>1237</v>
      </c>
    </row>
    <row r="8" spans="2:71" ht="14.45" customHeight="1">
      <c r="B8" s="150"/>
      <c r="C8" s="151"/>
      <c r="D8" s="158" t="s">
        <v>1238</v>
      </c>
      <c r="E8" s="151"/>
      <c r="F8" s="151"/>
      <c r="G8" s="151"/>
      <c r="H8" s="151"/>
      <c r="I8" s="151"/>
      <c r="J8" s="151"/>
      <c r="K8" s="159" t="s">
        <v>1239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8" t="s">
        <v>1240</v>
      </c>
      <c r="AL8" s="151"/>
      <c r="AM8" s="151"/>
      <c r="AN8" s="160">
        <v>42545</v>
      </c>
      <c r="AO8" s="151"/>
      <c r="AP8" s="151"/>
      <c r="AQ8" s="153"/>
      <c r="BE8" s="507"/>
      <c r="BS8" s="146" t="s">
        <v>1241</v>
      </c>
    </row>
    <row r="9" spans="2:71" ht="14.45" customHeight="1"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3"/>
      <c r="BE9" s="507"/>
      <c r="BS9" s="146" t="s">
        <v>1242</v>
      </c>
    </row>
    <row r="10" spans="2:71" ht="14.45" customHeight="1">
      <c r="B10" s="150"/>
      <c r="C10" s="151"/>
      <c r="D10" s="158" t="s">
        <v>1243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8" t="s">
        <v>1244</v>
      </c>
      <c r="AL10" s="151"/>
      <c r="AM10" s="151"/>
      <c r="AN10" s="159" t="s">
        <v>1221</v>
      </c>
      <c r="AO10" s="151"/>
      <c r="AP10" s="151"/>
      <c r="AQ10" s="153"/>
      <c r="BE10" s="507"/>
      <c r="BS10" s="146" t="s">
        <v>1234</v>
      </c>
    </row>
    <row r="11" spans="2:71" ht="18.4" customHeight="1">
      <c r="B11" s="150"/>
      <c r="C11" s="151"/>
      <c r="D11" s="151"/>
      <c r="E11" s="159" t="s">
        <v>1245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8" t="s">
        <v>1246</v>
      </c>
      <c r="AL11" s="151"/>
      <c r="AM11" s="151"/>
      <c r="AN11" s="159" t="s">
        <v>1221</v>
      </c>
      <c r="AO11" s="151"/>
      <c r="AP11" s="151"/>
      <c r="AQ11" s="153"/>
      <c r="BE11" s="507"/>
      <c r="BS11" s="146" t="s">
        <v>1234</v>
      </c>
    </row>
    <row r="12" spans="2:71" ht="6.95" customHeight="1"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3"/>
      <c r="BE12" s="507"/>
      <c r="BS12" s="146" t="s">
        <v>1234</v>
      </c>
    </row>
    <row r="13" spans="2:71" ht="14.45" customHeight="1">
      <c r="B13" s="150"/>
      <c r="C13" s="151"/>
      <c r="D13" s="158" t="s">
        <v>1247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8" t="s">
        <v>1244</v>
      </c>
      <c r="AL13" s="151"/>
      <c r="AM13" s="151"/>
      <c r="AN13" s="161" t="s">
        <v>1671</v>
      </c>
      <c r="AO13" s="151"/>
      <c r="AP13" s="151"/>
      <c r="AQ13" s="153"/>
      <c r="BE13" s="507"/>
      <c r="BS13" s="146" t="s">
        <v>1234</v>
      </c>
    </row>
    <row r="14" spans="2:71" ht="15">
      <c r="B14" s="150"/>
      <c r="C14" s="151"/>
      <c r="D14" s="151"/>
      <c r="E14" s="514" t="s">
        <v>1670</v>
      </c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158" t="s">
        <v>1246</v>
      </c>
      <c r="AL14" s="151"/>
      <c r="AM14" s="151"/>
      <c r="AN14" s="161" t="s">
        <v>1672</v>
      </c>
      <c r="AO14" s="151"/>
      <c r="AP14" s="151"/>
      <c r="AQ14" s="153"/>
      <c r="BE14" s="507"/>
      <c r="BS14" s="146" t="s">
        <v>1234</v>
      </c>
    </row>
    <row r="15" spans="2:71" ht="6.95" customHeight="1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3"/>
      <c r="BE15" s="507"/>
      <c r="BS15" s="146" t="s">
        <v>1222</v>
      </c>
    </row>
    <row r="16" spans="2:71" ht="14.45" customHeight="1">
      <c r="B16" s="150"/>
      <c r="C16" s="151"/>
      <c r="D16" s="158" t="s">
        <v>1248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8" t="s">
        <v>1244</v>
      </c>
      <c r="AL16" s="151"/>
      <c r="AM16" s="151"/>
      <c r="AN16" s="159" t="s">
        <v>1221</v>
      </c>
      <c r="AO16" s="151"/>
      <c r="AP16" s="151"/>
      <c r="AQ16" s="153"/>
      <c r="BE16" s="507"/>
      <c r="BS16" s="146" t="s">
        <v>1222</v>
      </c>
    </row>
    <row r="17" spans="2:71" ht="18.4" customHeight="1">
      <c r="B17" s="150"/>
      <c r="C17" s="151"/>
      <c r="D17" s="151"/>
      <c r="E17" s="159" t="s">
        <v>1249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8" t="s">
        <v>1246</v>
      </c>
      <c r="AL17" s="151"/>
      <c r="AM17" s="151"/>
      <c r="AN17" s="159" t="s">
        <v>1221</v>
      </c>
      <c r="AO17" s="151"/>
      <c r="AP17" s="151"/>
      <c r="AQ17" s="153"/>
      <c r="BE17" s="507"/>
      <c r="BS17" s="146" t="s">
        <v>1250</v>
      </c>
    </row>
    <row r="18" spans="2:71" ht="6.95" customHeight="1"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3"/>
      <c r="BE18" s="507"/>
      <c r="BS18" s="146" t="s">
        <v>1225</v>
      </c>
    </row>
    <row r="19" spans="2:71" ht="14.45" customHeight="1">
      <c r="B19" s="150"/>
      <c r="C19" s="151"/>
      <c r="D19" s="158" t="s">
        <v>1251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3"/>
      <c r="BE19" s="507"/>
      <c r="BS19" s="146" t="s">
        <v>1225</v>
      </c>
    </row>
    <row r="20" spans="2:71" ht="22.5" customHeight="1">
      <c r="B20" s="150"/>
      <c r="C20" s="151"/>
      <c r="D20" s="151"/>
      <c r="E20" s="515" t="s">
        <v>1221</v>
      </c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151"/>
      <c r="AP20" s="151"/>
      <c r="AQ20" s="153"/>
      <c r="BE20" s="507"/>
      <c r="BS20" s="146" t="s">
        <v>1222</v>
      </c>
    </row>
    <row r="21" spans="2:57" ht="6.95" customHeight="1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3"/>
      <c r="BE21" s="507"/>
    </row>
    <row r="22" spans="2:57" ht="6.95" customHeight="1">
      <c r="B22" s="150"/>
      <c r="C22" s="15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51"/>
      <c r="AQ22" s="153"/>
      <c r="BE22" s="507"/>
    </row>
    <row r="23" spans="2:57" s="163" customFormat="1" ht="25.9" customHeight="1">
      <c r="B23" s="164"/>
      <c r="C23" s="165"/>
      <c r="D23" s="166" t="s">
        <v>1252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516">
        <f>AG51</f>
        <v>11688988.5979873</v>
      </c>
      <c r="AL23" s="517"/>
      <c r="AM23" s="517"/>
      <c r="AN23" s="517"/>
      <c r="AO23" s="517"/>
      <c r="AP23" s="165"/>
      <c r="AQ23" s="168"/>
      <c r="BE23" s="511"/>
    </row>
    <row r="24" spans="2:57" s="163" customFormat="1" ht="6.95" customHeight="1">
      <c r="B24" s="16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8"/>
      <c r="BE24" s="511"/>
    </row>
    <row r="25" spans="2:57" s="163" customFormat="1" ht="15"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518" t="s">
        <v>1253</v>
      </c>
      <c r="M25" s="519"/>
      <c r="N25" s="519"/>
      <c r="O25" s="519"/>
      <c r="P25" s="165"/>
      <c r="Q25" s="165"/>
      <c r="R25" s="165"/>
      <c r="S25" s="165"/>
      <c r="T25" s="165"/>
      <c r="U25" s="165"/>
      <c r="V25" s="165"/>
      <c r="W25" s="518" t="s">
        <v>1254</v>
      </c>
      <c r="X25" s="519"/>
      <c r="Y25" s="519"/>
      <c r="Z25" s="519"/>
      <c r="AA25" s="519"/>
      <c r="AB25" s="519"/>
      <c r="AC25" s="519"/>
      <c r="AD25" s="519"/>
      <c r="AE25" s="519"/>
      <c r="AF25" s="165"/>
      <c r="AG25" s="165"/>
      <c r="AH25" s="165"/>
      <c r="AI25" s="165"/>
      <c r="AJ25" s="165"/>
      <c r="AK25" s="518" t="s">
        <v>1255</v>
      </c>
      <c r="AL25" s="519"/>
      <c r="AM25" s="519"/>
      <c r="AN25" s="519"/>
      <c r="AO25" s="519"/>
      <c r="AP25" s="165"/>
      <c r="AQ25" s="168"/>
      <c r="BE25" s="511"/>
    </row>
    <row r="26" spans="2:57" s="169" customFormat="1" ht="14.45" customHeight="1">
      <c r="B26" s="170"/>
      <c r="C26" s="171"/>
      <c r="D26" s="314" t="s">
        <v>1256</v>
      </c>
      <c r="E26" s="315"/>
      <c r="F26" s="314" t="s">
        <v>1257</v>
      </c>
      <c r="G26" s="315"/>
      <c r="H26" s="315"/>
      <c r="I26" s="315"/>
      <c r="J26" s="315"/>
      <c r="K26" s="315"/>
      <c r="L26" s="520">
        <v>0.21</v>
      </c>
      <c r="M26" s="521"/>
      <c r="N26" s="521"/>
      <c r="O26" s="521"/>
      <c r="P26" s="315"/>
      <c r="Q26" s="315"/>
      <c r="R26" s="315"/>
      <c r="S26" s="315"/>
      <c r="T26" s="315"/>
      <c r="U26" s="315"/>
      <c r="V26" s="315"/>
      <c r="W26" s="522">
        <f>AG51</f>
        <v>11688988.5979873</v>
      </c>
      <c r="X26" s="521"/>
      <c r="Y26" s="521"/>
      <c r="Z26" s="521"/>
      <c r="AA26" s="521"/>
      <c r="AB26" s="521"/>
      <c r="AC26" s="521"/>
      <c r="AD26" s="521"/>
      <c r="AE26" s="521"/>
      <c r="AF26" s="315"/>
      <c r="AG26" s="315"/>
      <c r="AH26" s="315"/>
      <c r="AI26" s="315"/>
      <c r="AJ26" s="315"/>
      <c r="AK26" s="522">
        <f>W26*L26</f>
        <v>2454687.605577333</v>
      </c>
      <c r="AL26" s="521"/>
      <c r="AM26" s="521"/>
      <c r="AN26" s="521"/>
      <c r="AO26" s="521"/>
      <c r="AP26" s="171"/>
      <c r="AQ26" s="173"/>
      <c r="BE26" s="512"/>
    </row>
    <row r="27" spans="2:57" s="169" customFormat="1" ht="14.45" customHeight="1">
      <c r="B27" s="170"/>
      <c r="C27" s="171"/>
      <c r="D27" s="171"/>
      <c r="E27" s="171"/>
      <c r="F27" s="172" t="s">
        <v>1258</v>
      </c>
      <c r="G27" s="171"/>
      <c r="H27" s="171"/>
      <c r="I27" s="171"/>
      <c r="J27" s="171"/>
      <c r="K27" s="171"/>
      <c r="L27" s="523">
        <v>0.15</v>
      </c>
      <c r="M27" s="524"/>
      <c r="N27" s="524"/>
      <c r="O27" s="524"/>
      <c r="P27" s="171"/>
      <c r="Q27" s="171"/>
      <c r="R27" s="171"/>
      <c r="S27" s="171"/>
      <c r="T27" s="171"/>
      <c r="U27" s="171"/>
      <c r="V27" s="171"/>
      <c r="W27" s="525">
        <v>0</v>
      </c>
      <c r="X27" s="524"/>
      <c r="Y27" s="524"/>
      <c r="Z27" s="524"/>
      <c r="AA27" s="524"/>
      <c r="AB27" s="524"/>
      <c r="AC27" s="524"/>
      <c r="AD27" s="524"/>
      <c r="AE27" s="524"/>
      <c r="AF27" s="171"/>
      <c r="AG27" s="171"/>
      <c r="AH27" s="171"/>
      <c r="AI27" s="171"/>
      <c r="AJ27" s="171"/>
      <c r="AK27" s="525">
        <f>W27</f>
        <v>0</v>
      </c>
      <c r="AL27" s="524"/>
      <c r="AM27" s="524"/>
      <c r="AN27" s="524"/>
      <c r="AO27" s="524"/>
      <c r="AP27" s="171"/>
      <c r="AQ27" s="173"/>
      <c r="BE27" s="512"/>
    </row>
    <row r="28" spans="2:57" s="169" customFormat="1" ht="14.45" customHeight="1" hidden="1">
      <c r="B28" s="170"/>
      <c r="C28" s="171"/>
      <c r="D28" s="171"/>
      <c r="E28" s="171"/>
      <c r="F28" s="172" t="s">
        <v>1259</v>
      </c>
      <c r="G28" s="171"/>
      <c r="H28" s="171"/>
      <c r="I28" s="171"/>
      <c r="J28" s="171"/>
      <c r="K28" s="171"/>
      <c r="L28" s="523">
        <v>0.21</v>
      </c>
      <c r="M28" s="524"/>
      <c r="N28" s="524"/>
      <c r="O28" s="524"/>
      <c r="P28" s="171"/>
      <c r="Q28" s="171"/>
      <c r="R28" s="171"/>
      <c r="S28" s="171"/>
      <c r="T28" s="171"/>
      <c r="U28" s="171"/>
      <c r="V28" s="171"/>
      <c r="W28" s="525" t="e">
        <f>ROUND(BB51,2)</f>
        <v>#REF!</v>
      </c>
      <c r="X28" s="524"/>
      <c r="Y28" s="524"/>
      <c r="Z28" s="524"/>
      <c r="AA28" s="524"/>
      <c r="AB28" s="524"/>
      <c r="AC28" s="524"/>
      <c r="AD28" s="524"/>
      <c r="AE28" s="524"/>
      <c r="AF28" s="171"/>
      <c r="AG28" s="171"/>
      <c r="AH28" s="171"/>
      <c r="AI28" s="171"/>
      <c r="AJ28" s="171"/>
      <c r="AK28" s="525">
        <v>0</v>
      </c>
      <c r="AL28" s="524"/>
      <c r="AM28" s="524"/>
      <c r="AN28" s="524"/>
      <c r="AO28" s="524"/>
      <c r="AP28" s="171"/>
      <c r="AQ28" s="173"/>
      <c r="BE28" s="512"/>
    </row>
    <row r="29" spans="2:57" s="169" customFormat="1" ht="14.45" customHeight="1" hidden="1">
      <c r="B29" s="170"/>
      <c r="C29" s="171"/>
      <c r="D29" s="171"/>
      <c r="E29" s="171"/>
      <c r="F29" s="172" t="s">
        <v>1260</v>
      </c>
      <c r="G29" s="171"/>
      <c r="H29" s="171"/>
      <c r="I29" s="171"/>
      <c r="J29" s="171"/>
      <c r="K29" s="171"/>
      <c r="L29" s="523">
        <v>0.15</v>
      </c>
      <c r="M29" s="524"/>
      <c r="N29" s="524"/>
      <c r="O29" s="524"/>
      <c r="P29" s="171"/>
      <c r="Q29" s="171"/>
      <c r="R29" s="171"/>
      <c r="S29" s="171"/>
      <c r="T29" s="171"/>
      <c r="U29" s="171"/>
      <c r="V29" s="171"/>
      <c r="W29" s="525" t="e">
        <f>ROUND(BC51,2)</f>
        <v>#REF!</v>
      </c>
      <c r="X29" s="524"/>
      <c r="Y29" s="524"/>
      <c r="Z29" s="524"/>
      <c r="AA29" s="524"/>
      <c r="AB29" s="524"/>
      <c r="AC29" s="524"/>
      <c r="AD29" s="524"/>
      <c r="AE29" s="524"/>
      <c r="AF29" s="171"/>
      <c r="AG29" s="171"/>
      <c r="AH29" s="171"/>
      <c r="AI29" s="171"/>
      <c r="AJ29" s="171"/>
      <c r="AK29" s="525">
        <v>0</v>
      </c>
      <c r="AL29" s="524"/>
      <c r="AM29" s="524"/>
      <c r="AN29" s="524"/>
      <c r="AO29" s="524"/>
      <c r="AP29" s="171"/>
      <c r="AQ29" s="173"/>
      <c r="BE29" s="512"/>
    </row>
    <row r="30" spans="2:57" s="169" customFormat="1" ht="14.45" customHeight="1" hidden="1">
      <c r="B30" s="170"/>
      <c r="C30" s="171"/>
      <c r="D30" s="171"/>
      <c r="E30" s="171"/>
      <c r="F30" s="172" t="s">
        <v>1261</v>
      </c>
      <c r="G30" s="171"/>
      <c r="H30" s="171"/>
      <c r="I30" s="171"/>
      <c r="J30" s="171"/>
      <c r="K30" s="171"/>
      <c r="L30" s="523">
        <v>0</v>
      </c>
      <c r="M30" s="524"/>
      <c r="N30" s="524"/>
      <c r="O30" s="524"/>
      <c r="P30" s="171"/>
      <c r="Q30" s="171"/>
      <c r="R30" s="171"/>
      <c r="S30" s="171"/>
      <c r="T30" s="171"/>
      <c r="U30" s="171"/>
      <c r="V30" s="171"/>
      <c r="W30" s="525" t="e">
        <f>ROUND(BD51,2)</f>
        <v>#REF!</v>
      </c>
      <c r="X30" s="524"/>
      <c r="Y30" s="524"/>
      <c r="Z30" s="524"/>
      <c r="AA30" s="524"/>
      <c r="AB30" s="524"/>
      <c r="AC30" s="524"/>
      <c r="AD30" s="524"/>
      <c r="AE30" s="524"/>
      <c r="AF30" s="171"/>
      <c r="AG30" s="171"/>
      <c r="AH30" s="171"/>
      <c r="AI30" s="171"/>
      <c r="AJ30" s="171"/>
      <c r="AK30" s="525">
        <v>0</v>
      </c>
      <c r="AL30" s="524"/>
      <c r="AM30" s="524"/>
      <c r="AN30" s="524"/>
      <c r="AO30" s="524"/>
      <c r="AP30" s="171"/>
      <c r="AQ30" s="173"/>
      <c r="BE30" s="512"/>
    </row>
    <row r="31" spans="2:57" s="163" customFormat="1" ht="6.95" customHeight="1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8"/>
      <c r="BE31" s="511"/>
    </row>
    <row r="32" spans="2:57" s="163" customFormat="1" ht="25.9" customHeight="1">
      <c r="B32" s="164"/>
      <c r="C32" s="174"/>
      <c r="D32" s="175" t="s">
        <v>1262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 t="s">
        <v>1263</v>
      </c>
      <c r="U32" s="176"/>
      <c r="V32" s="176"/>
      <c r="W32" s="176"/>
      <c r="X32" s="528" t="s">
        <v>1264</v>
      </c>
      <c r="Y32" s="529"/>
      <c r="Z32" s="529"/>
      <c r="AA32" s="529"/>
      <c r="AB32" s="529"/>
      <c r="AC32" s="176"/>
      <c r="AD32" s="176"/>
      <c r="AE32" s="176"/>
      <c r="AF32" s="176"/>
      <c r="AG32" s="176"/>
      <c r="AH32" s="176"/>
      <c r="AI32" s="176"/>
      <c r="AJ32" s="176"/>
      <c r="AK32" s="530">
        <f>SUM(AK23:AK30)</f>
        <v>14143676.203564633</v>
      </c>
      <c r="AL32" s="529"/>
      <c r="AM32" s="529"/>
      <c r="AN32" s="529"/>
      <c r="AO32" s="531"/>
      <c r="AP32" s="174"/>
      <c r="AQ32" s="178"/>
      <c r="BE32" s="511"/>
    </row>
    <row r="33" spans="2:43" s="163" customFormat="1" ht="6.9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8"/>
    </row>
    <row r="34" spans="2:43" s="163" customFormat="1" ht="6.95" customHeight="1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1"/>
    </row>
    <row r="38" spans="2:44" s="163" customFormat="1" ht="6.95" customHeight="1"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64"/>
    </row>
    <row r="39" spans="2:44" s="163" customFormat="1" ht="36.95" customHeight="1">
      <c r="B39" s="164"/>
      <c r="C39" s="184" t="s">
        <v>1573</v>
      </c>
      <c r="AI39" s="324" t="s">
        <v>381</v>
      </c>
      <c r="AR39" s="164"/>
    </row>
    <row r="40" spans="2:44" s="163" customFormat="1" ht="6.95" customHeight="1">
      <c r="B40" s="164"/>
      <c r="AR40" s="164"/>
    </row>
    <row r="41" spans="2:44" s="185" customFormat="1" ht="14.45" customHeight="1">
      <c r="B41" s="186"/>
      <c r="C41" s="187" t="s">
        <v>1231</v>
      </c>
      <c r="L41" s="185" t="s">
        <v>381</v>
      </c>
      <c r="M41" s="185" t="s">
        <v>381</v>
      </c>
      <c r="AR41" s="186"/>
    </row>
    <row r="42" spans="2:44" s="188" customFormat="1" ht="36.95" customHeight="1">
      <c r="B42" s="189"/>
      <c r="C42" s="190" t="s">
        <v>696</v>
      </c>
      <c r="L42" s="526" t="str">
        <f>K6</f>
        <v>Zš a Mš  Radlická, obj. Na Pláni 59/3186 Praha 5 - Radlice - vybudování dvou tříd Mš v bývalém školském objektu</v>
      </c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7"/>
      <c r="AL42" s="527"/>
      <c r="AM42" s="527"/>
      <c r="AN42" s="527"/>
      <c r="AO42" s="527"/>
      <c r="AR42" s="189"/>
    </row>
    <row r="43" spans="2:44" s="163" customFormat="1" ht="6.95" customHeight="1">
      <c r="B43" s="164"/>
      <c r="AR43" s="164"/>
    </row>
    <row r="44" spans="2:44" s="163" customFormat="1" ht="15">
      <c r="B44" s="164"/>
      <c r="C44" s="187" t="s">
        <v>1238</v>
      </c>
      <c r="L44" s="191" t="str">
        <f>IF(K8="","",K8)</f>
        <v>Praha 5</v>
      </c>
      <c r="AI44" s="187" t="s">
        <v>1240</v>
      </c>
      <c r="AM44" s="532">
        <v>42545</v>
      </c>
      <c r="AN44" s="511"/>
      <c r="AR44" s="164"/>
    </row>
    <row r="45" spans="2:44" s="163" customFormat="1" ht="6.95" customHeight="1">
      <c r="B45" s="164"/>
      <c r="AR45" s="164"/>
    </row>
    <row r="46" spans="2:56" s="163" customFormat="1" ht="15">
      <c r="B46" s="164"/>
      <c r="C46" s="187" t="s">
        <v>1243</v>
      </c>
      <c r="L46" s="185" t="str">
        <f>IF(E11="","",E11)</f>
        <v>Městská část Praha 5 náměstí  14 října 4 150 22 Praha 5</v>
      </c>
      <c r="AI46" s="187" t="s">
        <v>1248</v>
      </c>
      <c r="AM46" s="533" t="s">
        <v>1265</v>
      </c>
      <c r="AN46" s="511"/>
      <c r="AO46" s="511"/>
      <c r="AP46" s="511"/>
      <c r="AR46" s="164"/>
      <c r="AS46" s="534" t="s">
        <v>1266</v>
      </c>
      <c r="AT46" s="535"/>
      <c r="AU46" s="192"/>
      <c r="AV46" s="192"/>
      <c r="AW46" s="192"/>
      <c r="AX46" s="192"/>
      <c r="AY46" s="192"/>
      <c r="AZ46" s="192"/>
      <c r="BA46" s="192"/>
      <c r="BB46" s="192"/>
      <c r="BC46" s="192"/>
      <c r="BD46" s="193"/>
    </row>
    <row r="47" spans="2:56" s="163" customFormat="1" ht="15">
      <c r="B47" s="164"/>
      <c r="C47" s="187" t="s">
        <v>1247</v>
      </c>
      <c r="L47" s="185" t="str">
        <f>IF(E14="Vyplň údaj","",E14)</f>
        <v>Dřevotvar - řemesla a stavby s.r.o.</v>
      </c>
      <c r="AR47" s="164"/>
      <c r="AS47" s="536"/>
      <c r="AT47" s="519"/>
      <c r="AU47" s="165"/>
      <c r="AV47" s="165"/>
      <c r="AW47" s="165"/>
      <c r="AX47" s="165"/>
      <c r="AY47" s="165"/>
      <c r="AZ47" s="165"/>
      <c r="BA47" s="165"/>
      <c r="BB47" s="165"/>
      <c r="BC47" s="165"/>
      <c r="BD47" s="194"/>
    </row>
    <row r="48" spans="2:56" s="163" customFormat="1" ht="10.9" customHeight="1">
      <c r="B48" s="164"/>
      <c r="AR48" s="164"/>
      <c r="AS48" s="536"/>
      <c r="AT48" s="519"/>
      <c r="AU48" s="165"/>
      <c r="AV48" s="165"/>
      <c r="AW48" s="165"/>
      <c r="AX48" s="165"/>
      <c r="AY48" s="165"/>
      <c r="AZ48" s="165"/>
      <c r="BA48" s="165"/>
      <c r="BB48" s="165"/>
      <c r="BC48" s="165"/>
      <c r="BD48" s="194"/>
    </row>
    <row r="49" spans="2:56" s="163" customFormat="1" ht="29.25" customHeight="1">
      <c r="B49" s="164"/>
      <c r="C49" s="537" t="s">
        <v>856</v>
      </c>
      <c r="D49" s="538"/>
      <c r="E49" s="538"/>
      <c r="F49" s="538"/>
      <c r="G49" s="538"/>
      <c r="H49" s="195"/>
      <c r="I49" s="539" t="s">
        <v>1267</v>
      </c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  <c r="AE49" s="538"/>
      <c r="AF49" s="538"/>
      <c r="AG49" s="540" t="s">
        <v>1268</v>
      </c>
      <c r="AH49" s="538"/>
      <c r="AI49" s="538"/>
      <c r="AJ49" s="538"/>
      <c r="AK49" s="538"/>
      <c r="AL49" s="538"/>
      <c r="AM49" s="538"/>
      <c r="AN49" s="539"/>
      <c r="AO49" s="538"/>
      <c r="AP49" s="538"/>
      <c r="AQ49" s="196" t="s">
        <v>381</v>
      </c>
      <c r="AR49" s="164"/>
      <c r="AS49" s="197" t="s">
        <v>1269</v>
      </c>
      <c r="AT49" s="198" t="s">
        <v>1270</v>
      </c>
      <c r="AU49" s="198" t="s">
        <v>1271</v>
      </c>
      <c r="AV49" s="198" t="s">
        <v>1272</v>
      </c>
      <c r="AW49" s="198" t="s">
        <v>1273</v>
      </c>
      <c r="AX49" s="198" t="s">
        <v>1274</v>
      </c>
      <c r="AY49" s="198" t="s">
        <v>1275</v>
      </c>
      <c r="AZ49" s="198" t="s">
        <v>1276</v>
      </c>
      <c r="BA49" s="198" t="s">
        <v>1277</v>
      </c>
      <c r="BB49" s="198" t="s">
        <v>1278</v>
      </c>
      <c r="BC49" s="198" t="s">
        <v>1279</v>
      </c>
      <c r="BD49" s="199" t="s">
        <v>1280</v>
      </c>
    </row>
    <row r="50" spans="2:56" s="163" customFormat="1" ht="10.9" customHeight="1">
      <c r="B50" s="164"/>
      <c r="AR50" s="164"/>
      <c r="AS50" s="200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3"/>
    </row>
    <row r="51" spans="2:90" s="188" customFormat="1" ht="32.45" customHeight="1">
      <c r="B51" s="189"/>
      <c r="C51" s="201" t="s">
        <v>1281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541">
        <f>AG52+AG53+AG54+AG55+AG57+AG59+AG61+AG63+AG65</f>
        <v>11688988.5979873</v>
      </c>
      <c r="AH51" s="541"/>
      <c r="AI51" s="541"/>
      <c r="AJ51" s="541"/>
      <c r="AK51" s="541"/>
      <c r="AL51" s="541"/>
      <c r="AM51" s="541"/>
      <c r="AN51" s="542" t="s">
        <v>381</v>
      </c>
      <c r="AO51" s="542"/>
      <c r="AP51" s="542"/>
      <c r="AQ51" s="203" t="s">
        <v>1221</v>
      </c>
      <c r="AR51" s="189"/>
      <c r="AS51" s="204">
        <f>ROUND(SUM(AS52:AS55),2)</f>
        <v>0</v>
      </c>
      <c r="AT51" s="205" t="e">
        <f>ROUND(SUM(AV51:AW51),2)</f>
        <v>#REF!</v>
      </c>
      <c r="AU51" s="206" t="e">
        <f>ROUND(SUM(AU52:AU55),5)</f>
        <v>#REF!</v>
      </c>
      <c r="AV51" s="205" t="e">
        <f>ROUND(AZ51*L26,2)</f>
        <v>#REF!</v>
      </c>
      <c r="AW51" s="205" t="e">
        <f>ROUND(BA51*L27,2)</f>
        <v>#REF!</v>
      </c>
      <c r="AX51" s="205" t="e">
        <f>ROUND(BB51*L26,2)</f>
        <v>#REF!</v>
      </c>
      <c r="AY51" s="205" t="e">
        <f>ROUND(BC51*L27,2)</f>
        <v>#REF!</v>
      </c>
      <c r="AZ51" s="205" t="e">
        <f>ROUND(SUM(AZ52:AZ55),2)</f>
        <v>#REF!</v>
      </c>
      <c r="BA51" s="205" t="e">
        <f>ROUND(SUM(BA52:BA55),2)</f>
        <v>#REF!</v>
      </c>
      <c r="BB51" s="205" t="e">
        <f>ROUND(SUM(BB52:BB55),2)</f>
        <v>#REF!</v>
      </c>
      <c r="BC51" s="205" t="e">
        <f>ROUND(SUM(BC52:BC55),2)</f>
        <v>#REF!</v>
      </c>
      <c r="BD51" s="207" t="e">
        <f>ROUND(SUM(BD52:BD55),2)</f>
        <v>#REF!</v>
      </c>
      <c r="BS51" s="190" t="s">
        <v>1282</v>
      </c>
      <c r="BT51" s="190" t="s">
        <v>1283</v>
      </c>
      <c r="BU51" s="208" t="s">
        <v>1284</v>
      </c>
      <c r="BV51" s="190" t="s">
        <v>1285</v>
      </c>
      <c r="BW51" s="190" t="s">
        <v>1223</v>
      </c>
      <c r="BX51" s="190" t="s">
        <v>1286</v>
      </c>
      <c r="CL51" s="190" t="s">
        <v>1221</v>
      </c>
    </row>
    <row r="52" spans="1:91" s="218" customFormat="1" ht="27.4" customHeight="1">
      <c r="A52" s="209" t="s">
        <v>1287</v>
      </c>
      <c r="B52" s="210"/>
      <c r="C52" s="211"/>
      <c r="D52" s="543">
        <v>1</v>
      </c>
      <c r="E52" s="544"/>
      <c r="F52" s="544"/>
      <c r="G52" s="544"/>
      <c r="H52" s="544"/>
      <c r="I52" s="212"/>
      <c r="J52" s="543" t="s">
        <v>1288</v>
      </c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5">
        <f>'3)HLAVNÍ OBJEKT STAVEBNÍ ČÁST'!F47</f>
        <v>7509534.024717299</v>
      </c>
      <c r="AH52" s="546"/>
      <c r="AI52" s="546"/>
      <c r="AJ52" s="546"/>
      <c r="AK52" s="546"/>
      <c r="AL52" s="546"/>
      <c r="AM52" s="546"/>
      <c r="AN52" s="547" t="s">
        <v>381</v>
      </c>
      <c r="AO52" s="544"/>
      <c r="AP52" s="544"/>
      <c r="AQ52" s="213" t="s">
        <v>381</v>
      </c>
      <c r="AR52" s="210"/>
      <c r="AS52" s="214">
        <v>0</v>
      </c>
      <c r="AT52" s="215" t="e">
        <f>ROUND(SUM(AV52:AW52),2)</f>
        <v>#REF!</v>
      </c>
      <c r="AU52" s="216" t="e">
        <f>#REF!</f>
        <v>#REF!</v>
      </c>
      <c r="AV52" s="215" t="e">
        <f>#REF!</f>
        <v>#REF!</v>
      </c>
      <c r="AW52" s="215" t="e">
        <f>#REF!</f>
        <v>#REF!</v>
      </c>
      <c r="AX52" s="215" t="e">
        <f>#REF!</f>
        <v>#REF!</v>
      </c>
      <c r="AY52" s="215" t="e">
        <f>#REF!</f>
        <v>#REF!</v>
      </c>
      <c r="AZ52" s="215" t="e">
        <f>#REF!</f>
        <v>#REF!</v>
      </c>
      <c r="BA52" s="215" t="e">
        <f>#REF!</f>
        <v>#REF!</v>
      </c>
      <c r="BB52" s="215" t="e">
        <f>#REF!</f>
        <v>#REF!</v>
      </c>
      <c r="BC52" s="215" t="e">
        <f>#REF!</f>
        <v>#REF!</v>
      </c>
      <c r="BD52" s="217" t="e">
        <f>#REF!</f>
        <v>#REF!</v>
      </c>
      <c r="BT52" s="219" t="s">
        <v>1237</v>
      </c>
      <c r="BV52" s="219" t="s">
        <v>1285</v>
      </c>
      <c r="BW52" s="219" t="s">
        <v>1289</v>
      </c>
      <c r="BX52" s="219" t="s">
        <v>1223</v>
      </c>
      <c r="CL52" s="219" t="s">
        <v>1221</v>
      </c>
      <c r="CM52" s="219" t="s">
        <v>1290</v>
      </c>
    </row>
    <row r="53" spans="1:91" s="218" customFormat="1" ht="27.4" customHeight="1">
      <c r="A53" s="209" t="s">
        <v>1287</v>
      </c>
      <c r="B53" s="210"/>
      <c r="C53" s="211"/>
      <c r="D53" s="220"/>
      <c r="E53" s="212"/>
      <c r="F53" s="212"/>
      <c r="G53" s="212"/>
      <c r="H53" s="212"/>
      <c r="I53" s="212"/>
      <c r="J53" s="220"/>
      <c r="K53" s="212"/>
      <c r="L53" s="212"/>
      <c r="M53" s="212"/>
      <c r="N53" s="212" t="s">
        <v>1291</v>
      </c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545">
        <f>'9)ZT+VZT+UT'!L24</f>
        <v>1548972.10287</v>
      </c>
      <c r="AH53" s="546"/>
      <c r="AI53" s="546"/>
      <c r="AJ53" s="546"/>
      <c r="AK53" s="546"/>
      <c r="AL53" s="546"/>
      <c r="AM53" s="546"/>
      <c r="AN53" s="547" t="s">
        <v>381</v>
      </c>
      <c r="AO53" s="544"/>
      <c r="AP53" s="544"/>
      <c r="AQ53" s="213" t="s">
        <v>381</v>
      </c>
      <c r="AR53" s="210"/>
      <c r="AS53" s="214">
        <v>0</v>
      </c>
      <c r="AT53" s="215" t="e">
        <f>ROUND(SUM(AV53:AW53),2)</f>
        <v>#REF!</v>
      </c>
      <c r="AU53" s="216" t="e">
        <f>#REF!</f>
        <v>#REF!</v>
      </c>
      <c r="AV53" s="215" t="e">
        <f>#REF!</f>
        <v>#REF!</v>
      </c>
      <c r="AW53" s="215" t="e">
        <f>#REF!</f>
        <v>#REF!</v>
      </c>
      <c r="AX53" s="215" t="e">
        <f>#REF!</f>
        <v>#REF!</v>
      </c>
      <c r="AY53" s="215" t="e">
        <f>#REF!</f>
        <v>#REF!</v>
      </c>
      <c r="AZ53" s="215" t="e">
        <f>#REF!</f>
        <v>#REF!</v>
      </c>
      <c r="BA53" s="215" t="e">
        <f>#REF!</f>
        <v>#REF!</v>
      </c>
      <c r="BB53" s="215" t="e">
        <f>#REF!</f>
        <v>#REF!</v>
      </c>
      <c r="BC53" s="215" t="e">
        <f>#REF!</f>
        <v>#REF!</v>
      </c>
      <c r="BD53" s="217" t="e">
        <f>#REF!</f>
        <v>#REF!</v>
      </c>
      <c r="BT53" s="219" t="s">
        <v>1237</v>
      </c>
      <c r="BV53" s="219" t="s">
        <v>1285</v>
      </c>
      <c r="BW53" s="219" t="s">
        <v>1292</v>
      </c>
      <c r="BX53" s="219" t="s">
        <v>1223</v>
      </c>
      <c r="CL53" s="219" t="s">
        <v>1221</v>
      </c>
      <c r="CM53" s="219" t="s">
        <v>1290</v>
      </c>
    </row>
    <row r="54" spans="1:91" s="218" customFormat="1" ht="27.4" customHeight="1">
      <c r="A54" s="209" t="s">
        <v>1287</v>
      </c>
      <c r="B54" s="210"/>
      <c r="C54" s="211"/>
      <c r="D54" s="220"/>
      <c r="E54" s="212"/>
      <c r="F54" s="212"/>
      <c r="G54" s="212"/>
      <c r="H54" s="212"/>
      <c r="I54" s="212"/>
      <c r="J54" s="220"/>
      <c r="K54" s="212"/>
      <c r="L54" s="212"/>
      <c r="M54" s="212"/>
      <c r="N54" s="212" t="s">
        <v>1293</v>
      </c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545">
        <f>'7)ELEKTRO'!F146</f>
        <v>386841.795</v>
      </c>
      <c r="AH54" s="546"/>
      <c r="AI54" s="546"/>
      <c r="AJ54" s="546"/>
      <c r="AK54" s="546"/>
      <c r="AL54" s="546"/>
      <c r="AM54" s="546"/>
      <c r="AN54" s="547" t="s">
        <v>381</v>
      </c>
      <c r="AO54" s="544"/>
      <c r="AP54" s="544"/>
      <c r="AQ54" s="213" t="s">
        <v>381</v>
      </c>
      <c r="AR54" s="210"/>
      <c r="AS54" s="214">
        <v>0</v>
      </c>
      <c r="AT54" s="215" t="e">
        <f>ROUND(SUM(AV54:AW54),2)</f>
        <v>#REF!</v>
      </c>
      <c r="AU54" s="216" t="e">
        <f>#REF!</f>
        <v>#REF!</v>
      </c>
      <c r="AV54" s="215" t="e">
        <f>#REF!</f>
        <v>#REF!</v>
      </c>
      <c r="AW54" s="215" t="e">
        <f>#REF!</f>
        <v>#REF!</v>
      </c>
      <c r="AX54" s="215" t="e">
        <f>#REF!</f>
        <v>#REF!</v>
      </c>
      <c r="AY54" s="215" t="e">
        <f>#REF!</f>
        <v>#REF!</v>
      </c>
      <c r="AZ54" s="215" t="e">
        <f>#REF!</f>
        <v>#REF!</v>
      </c>
      <c r="BA54" s="215" t="e">
        <f>#REF!</f>
        <v>#REF!</v>
      </c>
      <c r="BB54" s="215" t="e">
        <f>#REF!</f>
        <v>#REF!</v>
      </c>
      <c r="BC54" s="215" t="e">
        <f>#REF!</f>
        <v>#REF!</v>
      </c>
      <c r="BD54" s="217" t="e">
        <f>#REF!</f>
        <v>#REF!</v>
      </c>
      <c r="BT54" s="219" t="s">
        <v>1237</v>
      </c>
      <c r="BV54" s="219" t="s">
        <v>1285</v>
      </c>
      <c r="BW54" s="219" t="s">
        <v>1294</v>
      </c>
      <c r="BX54" s="219" t="s">
        <v>1223</v>
      </c>
      <c r="CL54" s="219" t="s">
        <v>1221</v>
      </c>
      <c r="CM54" s="219" t="s">
        <v>1290</v>
      </c>
    </row>
    <row r="55" spans="1:91" s="218" customFormat="1" ht="27.4" customHeight="1">
      <c r="A55" s="209" t="s">
        <v>1287</v>
      </c>
      <c r="B55" s="210"/>
      <c r="C55" s="211"/>
      <c r="D55" s="220"/>
      <c r="E55" s="212"/>
      <c r="F55" s="212"/>
      <c r="G55" s="212"/>
      <c r="H55" s="212"/>
      <c r="I55" s="212"/>
      <c r="J55" s="220"/>
      <c r="K55" s="212"/>
      <c r="L55" s="212"/>
      <c r="M55" s="212"/>
      <c r="N55" s="212" t="s">
        <v>1295</v>
      </c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545">
        <f>'8)SLP'!H14</f>
        <v>397821.0158</v>
      </c>
      <c r="AH55" s="546"/>
      <c r="AI55" s="546"/>
      <c r="AJ55" s="546"/>
      <c r="AK55" s="546"/>
      <c r="AL55" s="546"/>
      <c r="AM55" s="546"/>
      <c r="AN55" s="547" t="s">
        <v>381</v>
      </c>
      <c r="AO55" s="544"/>
      <c r="AP55" s="544"/>
      <c r="AQ55" s="213" t="s">
        <v>381</v>
      </c>
      <c r="AR55" s="210"/>
      <c r="AS55" s="221">
        <v>0</v>
      </c>
      <c r="AT55" s="222">
        <f>ROUND(SUM(AV55:AW55),2)</f>
        <v>0</v>
      </c>
      <c r="AU55" s="223">
        <f>'[1]06 - Ostatní náklady'!P82</f>
        <v>0</v>
      </c>
      <c r="AV55" s="222">
        <f>'[1]06 - Ostatní náklady'!J30</f>
        <v>0</v>
      </c>
      <c r="AW55" s="222">
        <f>'[1]06 - Ostatní náklady'!J31</f>
        <v>0</v>
      </c>
      <c r="AX55" s="222">
        <f>'[1]06 - Ostatní náklady'!J32</f>
        <v>0</v>
      </c>
      <c r="AY55" s="222">
        <f>'[1]06 - Ostatní náklady'!J33</f>
        <v>0</v>
      </c>
      <c r="AZ55" s="222">
        <f>'[1]06 - Ostatní náklady'!F30</f>
        <v>0</v>
      </c>
      <c r="BA55" s="222">
        <f>'[1]06 - Ostatní náklady'!F31</f>
        <v>0</v>
      </c>
      <c r="BB55" s="222">
        <f>'[1]06 - Ostatní náklady'!F32</f>
        <v>0</v>
      </c>
      <c r="BC55" s="222">
        <f>'[1]06 - Ostatní náklady'!F33</f>
        <v>0</v>
      </c>
      <c r="BD55" s="224">
        <f>'[1]06 - Ostatní náklady'!F34</f>
        <v>0</v>
      </c>
      <c r="BT55" s="219" t="s">
        <v>1237</v>
      </c>
      <c r="BV55" s="219" t="s">
        <v>1285</v>
      </c>
      <c r="BW55" s="219" t="s">
        <v>1296</v>
      </c>
      <c r="BX55" s="219" t="s">
        <v>1223</v>
      </c>
      <c r="CL55" s="219" t="s">
        <v>1221</v>
      </c>
      <c r="CM55" s="219" t="s">
        <v>1290</v>
      </c>
    </row>
    <row r="56" spans="2:44" s="163" customFormat="1" ht="6.95" customHeight="1">
      <c r="B56" s="164"/>
      <c r="C56" s="317"/>
      <c r="D56" s="231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318"/>
      <c r="AH56" s="319"/>
      <c r="AI56" s="319"/>
      <c r="AJ56" s="319"/>
      <c r="AK56" s="319"/>
      <c r="AL56" s="319"/>
      <c r="AM56" s="319"/>
      <c r="AN56" s="232"/>
      <c r="AO56" s="230"/>
      <c r="AP56" s="230" t="s">
        <v>381</v>
      </c>
      <c r="AQ56" s="320" t="s">
        <v>381</v>
      </c>
      <c r="AR56" s="316"/>
    </row>
    <row r="57" spans="2:43" ht="16.5">
      <c r="B57" s="150"/>
      <c r="C57" s="322"/>
      <c r="D57" s="548">
        <v>2</v>
      </c>
      <c r="E57" s="549"/>
      <c r="F57" s="549"/>
      <c r="G57" s="549"/>
      <c r="H57" s="549"/>
      <c r="I57" s="230"/>
      <c r="J57" s="548" t="s">
        <v>1297</v>
      </c>
      <c r="K57" s="549"/>
      <c r="L57" s="549"/>
      <c r="M57" s="549"/>
      <c r="N57" s="549"/>
      <c r="O57" s="549"/>
      <c r="P57" s="549"/>
      <c r="Q57" s="549"/>
      <c r="R57" s="549"/>
      <c r="S57" s="549"/>
      <c r="T57" s="549"/>
      <c r="U57" s="549"/>
      <c r="V57" s="549"/>
      <c r="W57" s="549"/>
      <c r="X57" s="549"/>
      <c r="Y57" s="549"/>
      <c r="Z57" s="549"/>
      <c r="AA57" s="549"/>
      <c r="AB57" s="549"/>
      <c r="AC57" s="549"/>
      <c r="AD57" s="549"/>
      <c r="AE57" s="549"/>
      <c r="AF57" s="549"/>
      <c r="AG57" s="550">
        <f>'5)OPLOCENÍ'!F21</f>
        <v>604014.6766</v>
      </c>
      <c r="AH57" s="551"/>
      <c r="AI57" s="551"/>
      <c r="AJ57" s="551"/>
      <c r="AK57" s="551"/>
      <c r="AL57" s="551"/>
      <c r="AM57" s="551"/>
      <c r="AN57" s="552" t="s">
        <v>381</v>
      </c>
      <c r="AO57" s="549"/>
      <c r="AP57" s="549"/>
      <c r="AQ57" s="320" t="s">
        <v>381</v>
      </c>
    </row>
    <row r="58" spans="2:43" ht="16.5">
      <c r="B58" s="150"/>
      <c r="C58" s="322"/>
      <c r="D58" s="231"/>
      <c r="E58" s="230"/>
      <c r="F58" s="230"/>
      <c r="G58" s="230"/>
      <c r="H58" s="230"/>
      <c r="I58" s="230"/>
      <c r="J58" s="231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318"/>
      <c r="AH58" s="319"/>
      <c r="AI58" s="319"/>
      <c r="AJ58" s="319"/>
      <c r="AK58" s="319"/>
      <c r="AL58" s="319"/>
      <c r="AM58" s="319"/>
      <c r="AN58" s="232"/>
      <c r="AO58" s="230"/>
      <c r="AP58" s="230"/>
      <c r="AQ58" s="320"/>
    </row>
    <row r="59" spans="2:43" ht="16.5">
      <c r="B59" s="150"/>
      <c r="C59" s="322"/>
      <c r="D59" s="548">
        <v>3</v>
      </c>
      <c r="E59" s="549"/>
      <c r="F59" s="549"/>
      <c r="G59" s="549"/>
      <c r="H59" s="549"/>
      <c r="I59" s="230"/>
      <c r="J59" s="548" t="s">
        <v>1298</v>
      </c>
      <c r="K59" s="549"/>
      <c r="L59" s="549"/>
      <c r="M59" s="549"/>
      <c r="N59" s="549"/>
      <c r="O59" s="549"/>
      <c r="P59" s="549"/>
      <c r="Q59" s="549"/>
      <c r="R59" s="549"/>
      <c r="S59" s="549"/>
      <c r="T59" s="549"/>
      <c r="U59" s="549"/>
      <c r="V59" s="549"/>
      <c r="W59" s="549"/>
      <c r="X59" s="549"/>
      <c r="Y59" s="549"/>
      <c r="Z59" s="549"/>
      <c r="AA59" s="549"/>
      <c r="AB59" s="549"/>
      <c r="AC59" s="549"/>
      <c r="AD59" s="549"/>
      <c r="AE59" s="549"/>
      <c r="AF59" s="549"/>
      <c r="AG59" s="550">
        <f>'4)VENKOVNÍ ÚPRAVY'!F17</f>
        <v>834498.697</v>
      </c>
      <c r="AH59" s="551"/>
      <c r="AI59" s="551"/>
      <c r="AJ59" s="551"/>
      <c r="AK59" s="551"/>
      <c r="AL59" s="551"/>
      <c r="AM59" s="551"/>
      <c r="AN59" s="552" t="s">
        <v>381</v>
      </c>
      <c r="AO59" s="549"/>
      <c r="AP59" s="549"/>
      <c r="AQ59" s="320" t="s">
        <v>381</v>
      </c>
    </row>
    <row r="60" spans="2:43" ht="16.5">
      <c r="B60" s="150"/>
      <c r="C60" s="322"/>
      <c r="D60" s="231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318"/>
      <c r="AH60" s="319"/>
      <c r="AI60" s="319"/>
      <c r="AJ60" s="319"/>
      <c r="AK60" s="319"/>
      <c r="AL60" s="319"/>
      <c r="AM60" s="319"/>
      <c r="AN60" s="232"/>
      <c r="AO60" s="230"/>
      <c r="AP60" s="230"/>
      <c r="AQ60" s="320"/>
    </row>
    <row r="61" spans="2:43" ht="16.5" customHeight="1">
      <c r="B61" s="150"/>
      <c r="C61" s="322"/>
      <c r="D61" s="231">
        <v>4</v>
      </c>
      <c r="E61" s="230"/>
      <c r="F61" s="230"/>
      <c r="G61" s="230"/>
      <c r="H61" s="230"/>
      <c r="I61" s="230"/>
      <c r="J61" s="548" t="s">
        <v>1640</v>
      </c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49"/>
      <c r="W61" s="549"/>
      <c r="X61" s="549"/>
      <c r="Y61" s="549"/>
      <c r="Z61" s="549"/>
      <c r="AA61" s="549"/>
      <c r="AB61" s="549"/>
      <c r="AC61" s="549"/>
      <c r="AD61" s="549"/>
      <c r="AE61" s="549"/>
      <c r="AF61" s="549"/>
      <c r="AG61" s="550">
        <f>'6)VP a KP PŘÍPOJKA'!F17</f>
        <v>83401.1</v>
      </c>
      <c r="AH61" s="551"/>
      <c r="AI61" s="551"/>
      <c r="AJ61" s="551"/>
      <c r="AK61" s="551"/>
      <c r="AL61" s="551"/>
      <c r="AM61" s="551"/>
      <c r="AN61" s="552" t="s">
        <v>381</v>
      </c>
      <c r="AO61" s="549"/>
      <c r="AP61" s="549"/>
      <c r="AQ61" s="320" t="s">
        <v>381</v>
      </c>
    </row>
    <row r="62" spans="2:43" ht="16.5">
      <c r="B62" s="150"/>
      <c r="C62" s="322"/>
      <c r="D62" s="231"/>
      <c r="E62" s="230"/>
      <c r="F62" s="230"/>
      <c r="G62" s="230"/>
      <c r="H62" s="230"/>
      <c r="I62" s="230"/>
      <c r="J62" s="231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318"/>
      <c r="AH62" s="319"/>
      <c r="AI62" s="319"/>
      <c r="AJ62" s="319"/>
      <c r="AK62" s="319"/>
      <c r="AL62" s="319"/>
      <c r="AM62" s="319"/>
      <c r="AN62" s="232"/>
      <c r="AO62" s="230"/>
      <c r="AP62" s="230"/>
      <c r="AQ62" s="320"/>
    </row>
    <row r="63" spans="2:43" ht="16.5">
      <c r="B63" s="150"/>
      <c r="C63" s="322"/>
      <c r="D63" s="548">
        <v>5</v>
      </c>
      <c r="E63" s="549"/>
      <c r="F63" s="549"/>
      <c r="G63" s="549"/>
      <c r="H63" s="549"/>
      <c r="I63" s="483"/>
      <c r="J63" s="548" t="s">
        <v>1299</v>
      </c>
      <c r="K63" s="549"/>
      <c r="L63" s="549"/>
      <c r="M63" s="549"/>
      <c r="N63" s="549"/>
      <c r="O63" s="549"/>
      <c r="P63" s="549"/>
      <c r="Q63" s="549"/>
      <c r="R63" s="549"/>
      <c r="S63" s="549"/>
      <c r="T63" s="549"/>
      <c r="U63" s="549"/>
      <c r="V63" s="549"/>
      <c r="W63" s="549"/>
      <c r="X63" s="549"/>
      <c r="Y63" s="549"/>
      <c r="Z63" s="549"/>
      <c r="AA63" s="549"/>
      <c r="AB63" s="549"/>
      <c r="AC63" s="549"/>
      <c r="AD63" s="549"/>
      <c r="AE63" s="549"/>
      <c r="AF63" s="549"/>
      <c r="AG63" s="550">
        <f>'2)OSTATNÍ'!J102</f>
        <v>323905.186</v>
      </c>
      <c r="AH63" s="551"/>
      <c r="AI63" s="551"/>
      <c r="AJ63" s="551"/>
      <c r="AK63" s="551"/>
      <c r="AL63" s="551"/>
      <c r="AM63" s="551"/>
      <c r="AN63" s="552" t="s">
        <v>381</v>
      </c>
      <c r="AO63" s="549"/>
      <c r="AP63" s="549"/>
      <c r="AQ63" s="320" t="s">
        <v>381</v>
      </c>
    </row>
    <row r="64" spans="2:43" s="480" customFormat="1" ht="16.5">
      <c r="B64" s="489"/>
      <c r="C64" s="322"/>
      <c r="D64" s="482"/>
      <c r="E64" s="483"/>
      <c r="F64" s="483"/>
      <c r="G64" s="483"/>
      <c r="H64" s="483"/>
      <c r="I64" s="483"/>
      <c r="J64" s="482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4"/>
      <c r="AH64" s="485"/>
      <c r="AI64" s="485"/>
      <c r="AJ64" s="485"/>
      <c r="AK64" s="485"/>
      <c r="AL64" s="485"/>
      <c r="AM64" s="485"/>
      <c r="AN64" s="486"/>
      <c r="AO64" s="483"/>
      <c r="AP64" s="483"/>
      <c r="AQ64" s="320"/>
    </row>
    <row r="65" spans="2:43" s="480" customFormat="1" ht="16.5">
      <c r="B65" s="490"/>
      <c r="C65" s="323"/>
      <c r="D65" s="502"/>
      <c r="E65" s="503"/>
      <c r="F65" s="503"/>
      <c r="G65" s="503"/>
      <c r="H65" s="503"/>
      <c r="I65" s="487"/>
      <c r="J65" s="502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4"/>
      <c r="AH65" s="505"/>
      <c r="AI65" s="505"/>
      <c r="AJ65" s="505"/>
      <c r="AK65" s="505"/>
      <c r="AL65" s="505"/>
      <c r="AM65" s="505"/>
      <c r="AN65" s="488"/>
      <c r="AO65" s="487"/>
      <c r="AP65" s="487"/>
      <c r="AQ65" s="321"/>
    </row>
    <row r="66" spans="2:43" ht="16.5">
      <c r="B66" s="481"/>
      <c r="C66" s="211"/>
      <c r="D66" s="220"/>
      <c r="E66" s="226"/>
      <c r="F66" s="226"/>
      <c r="G66" s="226"/>
      <c r="H66" s="226"/>
      <c r="I66" s="226"/>
      <c r="J66" s="227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8"/>
      <c r="AH66" s="226"/>
      <c r="AI66" s="226"/>
      <c r="AJ66" s="226"/>
      <c r="AK66" s="226"/>
      <c r="AL66" s="226"/>
      <c r="AM66" s="226"/>
      <c r="AN66" s="228"/>
      <c r="AO66" s="226"/>
      <c r="AP66" s="226"/>
      <c r="AQ66" s="229"/>
    </row>
    <row r="67" spans="3:43" ht="16.5">
      <c r="C67" s="211"/>
      <c r="D67" s="220"/>
      <c r="E67" s="226"/>
      <c r="F67" s="226"/>
      <c r="G67" s="226"/>
      <c r="H67" s="226"/>
      <c r="I67" s="226"/>
      <c r="J67" s="227"/>
      <c r="K67" s="226" t="s">
        <v>381</v>
      </c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8"/>
      <c r="AH67" s="226"/>
      <c r="AI67" s="226"/>
      <c r="AJ67" s="226"/>
      <c r="AK67" s="226"/>
      <c r="AL67" s="226"/>
      <c r="AM67" s="226"/>
      <c r="AN67" s="228"/>
      <c r="AO67" s="226"/>
      <c r="AP67" s="226"/>
      <c r="AQ67" s="229"/>
    </row>
    <row r="68" spans="3:43" ht="16.5">
      <c r="C68" s="211"/>
      <c r="D68" s="22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2"/>
      <c r="AH68" s="230"/>
      <c r="AI68" s="230"/>
      <c r="AJ68" s="230"/>
      <c r="AK68" s="230"/>
      <c r="AL68" s="230"/>
      <c r="AM68" s="230"/>
      <c r="AN68" s="232"/>
      <c r="AO68" s="230"/>
      <c r="AP68" s="230"/>
      <c r="AQ68" s="233"/>
    </row>
    <row r="69" spans="3:43" ht="16.5">
      <c r="C69" s="211"/>
      <c r="D69" s="22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2"/>
      <c r="AH69" s="230"/>
      <c r="AI69" s="230"/>
      <c r="AJ69" s="230"/>
      <c r="AK69" s="230"/>
      <c r="AL69" s="230"/>
      <c r="AM69" s="230"/>
      <c r="AN69" s="232"/>
      <c r="AO69" s="230"/>
      <c r="AP69" s="230"/>
      <c r="AQ69" s="233"/>
    </row>
    <row r="70" spans="3:43" ht="16.5">
      <c r="C70" s="211"/>
      <c r="D70" s="220"/>
      <c r="E70" s="212"/>
      <c r="F70" s="212"/>
      <c r="G70" s="212"/>
      <c r="H70" s="212"/>
      <c r="I70" s="212"/>
      <c r="J70" s="220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25"/>
      <c r="AH70" s="212"/>
      <c r="AI70" s="212"/>
      <c r="AJ70" s="212"/>
      <c r="AK70" s="212"/>
      <c r="AL70" s="212"/>
      <c r="AM70" s="212"/>
      <c r="AN70" s="225"/>
      <c r="AO70" s="212"/>
      <c r="AP70" s="212"/>
      <c r="AQ70" s="213"/>
    </row>
    <row r="71" spans="3:43" ht="16.5">
      <c r="C71" s="211"/>
      <c r="D71" s="220"/>
      <c r="E71" s="212"/>
      <c r="F71" s="212"/>
      <c r="G71" s="212"/>
      <c r="H71" s="212"/>
      <c r="I71" s="212"/>
      <c r="J71" s="220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25"/>
      <c r="AH71" s="212"/>
      <c r="AI71" s="212"/>
      <c r="AJ71" s="212"/>
      <c r="AK71" s="212"/>
      <c r="AL71" s="212"/>
      <c r="AM71" s="212"/>
      <c r="AN71" s="225"/>
      <c r="AO71" s="212"/>
      <c r="AP71" s="212"/>
      <c r="AQ71" s="213"/>
    </row>
    <row r="72" spans="3:43" ht="15"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</row>
    <row r="73" spans="3:43" ht="15"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</row>
    <row r="74" spans="1:43" ht="15">
      <c r="A74" s="466"/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6"/>
    </row>
  </sheetData>
  <mergeCells count="65">
    <mergeCell ref="J61:AF61"/>
    <mergeCell ref="AG61:AM61"/>
    <mergeCell ref="AN61:AP61"/>
    <mergeCell ref="D63:H63"/>
    <mergeCell ref="J63:AF63"/>
    <mergeCell ref="AG63:AM63"/>
    <mergeCell ref="AN63:AP63"/>
    <mergeCell ref="D57:H57"/>
    <mergeCell ref="J57:AF57"/>
    <mergeCell ref="AG57:AM57"/>
    <mergeCell ref="AN57:AP57"/>
    <mergeCell ref="D59:H59"/>
    <mergeCell ref="J59:AF59"/>
    <mergeCell ref="AG59:AM59"/>
    <mergeCell ref="AN59:AP59"/>
    <mergeCell ref="AG53:AM53"/>
    <mergeCell ref="AN53:AP53"/>
    <mergeCell ref="AG54:AM54"/>
    <mergeCell ref="AN54:AP54"/>
    <mergeCell ref="AG55:AM55"/>
    <mergeCell ref="AN55:AP55"/>
    <mergeCell ref="AG51:AM51"/>
    <mergeCell ref="AN51:AP51"/>
    <mergeCell ref="D52:H52"/>
    <mergeCell ref="J52:AF52"/>
    <mergeCell ref="AG52:AM52"/>
    <mergeCell ref="AN52:AP52"/>
    <mergeCell ref="AM44:AN44"/>
    <mergeCell ref="AM46:AP46"/>
    <mergeCell ref="AS46:AT48"/>
    <mergeCell ref="C49:G49"/>
    <mergeCell ref="I49:AF49"/>
    <mergeCell ref="AG49:AM49"/>
    <mergeCell ref="AN49:AP49"/>
    <mergeCell ref="L27:O27"/>
    <mergeCell ref="W27:AE27"/>
    <mergeCell ref="AK27:AO27"/>
    <mergeCell ref="L42:AO42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D65:H65"/>
    <mergeCell ref="J65:AF65"/>
    <mergeCell ref="AG65:AM65"/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O 01 - Stavební obj...'!C2" tooltip="01 - SO 01 - Stavební obj..." display="/"/>
    <hyperlink ref="A53" location="'02 - SO 02 - Oplocení'!C2" tooltip="02 - SO 02 - Oplocení" display="/"/>
    <hyperlink ref="A54" location="'03 - SO 03 - Elektro stav...'!C2" tooltip="03 - SO 03 - Elektro stav..." display="/"/>
    <hyperlink ref="A55" location="'06 - Ostatní náklady'!C2" tooltip="06 - Ostatní náklady" display="/"/>
  </hyperlinks>
  <printOptions/>
  <pageMargins left="0.7" right="0.7" top="0.787401575" bottom="0.787401575" header="0.3" footer="0.3"/>
  <pageSetup horizontalDpi="600" verticalDpi="600" orientation="landscape" paperSize="9" scale="75" r:id="rId2"/>
  <rowBreaks count="1" manualBreakCount="1">
    <brk id="35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view="pageBreakPreview" zoomScale="60" workbookViewId="0" topLeftCell="A1">
      <selection activeCell="M14" sqref="M14"/>
    </sheetView>
  </sheetViews>
  <sheetFormatPr defaultColWidth="9.140625" defaultRowHeight="15"/>
  <cols>
    <col min="1" max="1" width="9.8515625" style="1" customWidth="1"/>
    <col min="2" max="2" width="41.28125" style="1" customWidth="1"/>
    <col min="3" max="3" width="3.7109375" style="1" customWidth="1"/>
    <col min="4" max="4" width="11.7109375" style="2" customWidth="1"/>
    <col min="5" max="5" width="10.7109375" style="3" customWidth="1"/>
    <col min="6" max="6" width="11.7109375" style="3" customWidth="1"/>
  </cols>
  <sheetData>
    <row r="2" spans="1:7" ht="18.75">
      <c r="A2" s="491" t="s">
        <v>438</v>
      </c>
      <c r="B2" s="8" t="s">
        <v>439</v>
      </c>
      <c r="C2" s="8"/>
      <c r="D2" s="9"/>
      <c r="E2" s="10"/>
      <c r="F2" s="10"/>
      <c r="G2" s="49"/>
    </row>
    <row r="3" spans="1:7" ht="18.75">
      <c r="A3" s="491" t="s">
        <v>440</v>
      </c>
      <c r="B3" s="8" t="s">
        <v>417</v>
      </c>
      <c r="C3" s="8"/>
      <c r="D3" s="9"/>
      <c r="E3" s="10"/>
      <c r="F3" s="10"/>
      <c r="G3" s="49"/>
    </row>
    <row r="4" spans="1:7" ht="18.75">
      <c r="A4" s="491"/>
      <c r="B4" s="8"/>
      <c r="C4" s="8"/>
      <c r="D4" s="9"/>
      <c r="E4" s="10"/>
      <c r="F4" s="10"/>
      <c r="G4" s="49"/>
    </row>
    <row r="5" spans="1:2" ht="15.75">
      <c r="A5" s="492"/>
      <c r="B5" s="493" t="s">
        <v>1585</v>
      </c>
    </row>
    <row r="6" ht="15">
      <c r="B6" s="4" t="s">
        <v>1615</v>
      </c>
    </row>
    <row r="7" ht="15">
      <c r="B7" s="4"/>
    </row>
    <row r="8" ht="15">
      <c r="B8" s="4" t="s">
        <v>1586</v>
      </c>
    </row>
    <row r="10" spans="1:6" ht="15">
      <c r="A10" s="11"/>
      <c r="B10" s="11" t="s">
        <v>397</v>
      </c>
      <c r="C10" s="11"/>
      <c r="D10" s="12"/>
      <c r="E10" s="13"/>
      <c r="F10" s="13">
        <f>F21</f>
        <v>1175.6399999999999</v>
      </c>
    </row>
    <row r="11" spans="1:6" ht="15">
      <c r="A11" s="11"/>
      <c r="B11" s="11" t="s">
        <v>1587</v>
      </c>
      <c r="C11" s="11"/>
      <c r="D11" s="12"/>
      <c r="E11" s="13"/>
      <c r="F11" s="13">
        <f>F28</f>
        <v>14165.640000000001</v>
      </c>
    </row>
    <row r="12" spans="1:6" ht="15">
      <c r="A12" s="11"/>
      <c r="B12" s="11" t="s">
        <v>1588</v>
      </c>
      <c r="C12" s="11"/>
      <c r="D12" s="12"/>
      <c r="E12" s="13"/>
      <c r="F12" s="13">
        <f>F38</f>
        <v>68563.90599999999</v>
      </c>
    </row>
    <row r="13" spans="1:6" ht="15">
      <c r="A13" s="11"/>
      <c r="B13" s="15" t="s">
        <v>435</v>
      </c>
      <c r="C13" s="15"/>
      <c r="D13" s="16"/>
      <c r="E13" s="17"/>
      <c r="F13" s="17">
        <f>SUM(F10:F12)</f>
        <v>83905.18599999999</v>
      </c>
    </row>
    <row r="14" spans="1:6" ht="15">
      <c r="A14" s="11"/>
      <c r="B14" s="18"/>
      <c r="C14" s="18"/>
      <c r="D14" s="19"/>
      <c r="E14" s="20"/>
      <c r="F14" s="20"/>
    </row>
    <row r="15" spans="1:6" ht="15">
      <c r="A15" s="54"/>
      <c r="B15" s="11"/>
      <c r="C15" s="11"/>
      <c r="D15" s="12"/>
      <c r="E15" s="13"/>
      <c r="F15" s="13"/>
    </row>
    <row r="16" spans="1:6" ht="15">
      <c r="A16" s="54"/>
      <c r="B16" s="11"/>
      <c r="C16" s="11"/>
      <c r="D16" s="12"/>
      <c r="E16" s="13"/>
      <c r="F16" s="13"/>
    </row>
    <row r="17" spans="1:6" ht="15">
      <c r="A17" s="54"/>
      <c r="B17" s="21" t="s">
        <v>397</v>
      </c>
      <c r="C17" s="11"/>
      <c r="D17" s="12"/>
      <c r="E17" s="13"/>
      <c r="F17" s="13"/>
    </row>
    <row r="18" spans="1:6" ht="15">
      <c r="A18" s="54">
        <v>979082111</v>
      </c>
      <c r="B18" s="11" t="s">
        <v>1589</v>
      </c>
      <c r="C18" s="11" t="s">
        <v>94</v>
      </c>
      <c r="D18" s="12">
        <v>4.04</v>
      </c>
      <c r="E18" s="13">
        <v>203</v>
      </c>
      <c r="F18" s="13">
        <f>D18*E18</f>
        <v>820.12</v>
      </c>
    </row>
    <row r="19" spans="1:6" ht="15">
      <c r="A19" s="54">
        <v>979082121</v>
      </c>
      <c r="B19" s="11" t="s">
        <v>1590</v>
      </c>
      <c r="C19" s="11" t="s">
        <v>94</v>
      </c>
      <c r="D19" s="12">
        <v>16.16</v>
      </c>
      <c r="E19" s="13">
        <v>22</v>
      </c>
      <c r="F19" s="13">
        <f>D19*E19</f>
        <v>355.52</v>
      </c>
    </row>
    <row r="20" spans="1:6" ht="15">
      <c r="A20" s="54"/>
      <c r="B20" s="21" t="s">
        <v>1591</v>
      </c>
      <c r="C20" s="21"/>
      <c r="D20" s="494"/>
      <c r="E20" s="13"/>
      <c r="F20" s="13"/>
    </row>
    <row r="21" spans="1:6" ht="15">
      <c r="A21" s="11"/>
      <c r="B21" s="15" t="s">
        <v>379</v>
      </c>
      <c r="C21" s="15"/>
      <c r="D21" s="16"/>
      <c r="E21" s="17"/>
      <c r="F21" s="17">
        <f>SUM(F18:F19)</f>
        <v>1175.6399999999999</v>
      </c>
    </row>
    <row r="22" spans="1:6" ht="15">
      <c r="A22" s="11"/>
      <c r="B22" s="18"/>
      <c r="C22" s="18"/>
      <c r="D22" s="19"/>
      <c r="E22" s="20"/>
      <c r="F22" s="20"/>
    </row>
    <row r="23" spans="1:6" ht="15">
      <c r="A23" s="11"/>
      <c r="B23" s="21" t="s">
        <v>1592</v>
      </c>
      <c r="C23" s="11"/>
      <c r="D23" s="12"/>
      <c r="E23" s="13"/>
      <c r="F23" s="13"/>
    </row>
    <row r="24" spans="1:6" ht="15">
      <c r="A24" s="11" t="s">
        <v>1593</v>
      </c>
      <c r="B24" s="11" t="s">
        <v>1594</v>
      </c>
      <c r="C24" s="11" t="s">
        <v>2</v>
      </c>
      <c r="D24" s="12">
        <v>136.8</v>
      </c>
      <c r="E24" s="13">
        <v>24</v>
      </c>
      <c r="F24" s="13">
        <f>D24*E24</f>
        <v>3283.2000000000003</v>
      </c>
    </row>
    <row r="25" spans="1:6" ht="15">
      <c r="A25" s="11" t="s">
        <v>1595</v>
      </c>
      <c r="B25" s="11" t="s">
        <v>1596</v>
      </c>
      <c r="C25" s="11" t="s">
        <v>2</v>
      </c>
      <c r="D25" s="12">
        <v>136.8</v>
      </c>
      <c r="E25" s="13">
        <v>0.55</v>
      </c>
      <c r="F25" s="13">
        <f aca="true" t="shared" si="0" ref="F25:F27">D25*E25</f>
        <v>75.24000000000001</v>
      </c>
    </row>
    <row r="26" spans="1:6" ht="15">
      <c r="A26" s="11" t="s">
        <v>1597</v>
      </c>
      <c r="B26" s="11" t="s">
        <v>1598</v>
      </c>
      <c r="C26" s="11" t="s">
        <v>9</v>
      </c>
      <c r="D26" s="12">
        <v>114</v>
      </c>
      <c r="E26" s="13">
        <v>78</v>
      </c>
      <c r="F26" s="13">
        <f t="shared" si="0"/>
        <v>8892</v>
      </c>
    </row>
    <row r="27" spans="1:6" ht="15">
      <c r="A27" s="11" t="s">
        <v>1599</v>
      </c>
      <c r="B27" s="11" t="s">
        <v>1600</v>
      </c>
      <c r="C27" s="11" t="s">
        <v>2</v>
      </c>
      <c r="D27" s="12">
        <v>136.8</v>
      </c>
      <c r="E27" s="13">
        <v>14</v>
      </c>
      <c r="F27" s="13">
        <f t="shared" si="0"/>
        <v>1915.2000000000003</v>
      </c>
    </row>
    <row r="28" spans="1:6" ht="15">
      <c r="A28" s="11"/>
      <c r="B28" s="15" t="s">
        <v>379</v>
      </c>
      <c r="C28" s="15"/>
      <c r="D28" s="16"/>
      <c r="E28" s="17"/>
      <c r="F28" s="17">
        <f>SUM(F24:F27)</f>
        <v>14165.640000000001</v>
      </c>
    </row>
    <row r="29" spans="1:6" ht="15">
      <c r="A29" s="11"/>
      <c r="B29" s="11"/>
      <c r="C29" s="11"/>
      <c r="D29" s="12"/>
      <c r="E29" s="13"/>
      <c r="F29" s="13"/>
    </row>
    <row r="30" spans="1:6" ht="15">
      <c r="A30" s="11"/>
      <c r="B30" s="21" t="s">
        <v>1601</v>
      </c>
      <c r="C30" s="11"/>
      <c r="D30" s="12"/>
      <c r="E30" s="13"/>
      <c r="F30" s="13"/>
    </row>
    <row r="31" spans="1:6" ht="15">
      <c r="A31" s="11" t="s">
        <v>1602</v>
      </c>
      <c r="B31" s="11" t="s">
        <v>1603</v>
      </c>
      <c r="C31" s="11" t="s">
        <v>19</v>
      </c>
      <c r="D31" s="12">
        <v>114</v>
      </c>
      <c r="E31" s="13">
        <v>82</v>
      </c>
      <c r="F31" s="13">
        <f>D31*E31</f>
        <v>9348</v>
      </c>
    </row>
    <row r="32" spans="1:6" ht="15">
      <c r="A32" s="11" t="s">
        <v>1604</v>
      </c>
      <c r="B32" s="11" t="s">
        <v>1605</v>
      </c>
      <c r="C32" s="11" t="s">
        <v>9</v>
      </c>
      <c r="D32" s="12">
        <v>114</v>
      </c>
      <c r="E32" s="13">
        <v>341</v>
      </c>
      <c r="F32" s="13">
        <f aca="true" t="shared" si="1" ref="F32:F37">D32*E32</f>
        <v>38874</v>
      </c>
    </row>
    <row r="33" spans="1:6" ht="15">
      <c r="A33" s="11" t="s">
        <v>1606</v>
      </c>
      <c r="B33" s="11" t="s">
        <v>1607</v>
      </c>
      <c r="C33" s="11" t="s">
        <v>2</v>
      </c>
      <c r="D33" s="12">
        <v>1.505</v>
      </c>
      <c r="E33" s="13">
        <v>6890</v>
      </c>
      <c r="F33" s="13">
        <f t="shared" si="1"/>
        <v>10369.449999999999</v>
      </c>
    </row>
    <row r="34" spans="1:6" ht="15">
      <c r="A34" s="11" t="s">
        <v>215</v>
      </c>
      <c r="B34" s="11" t="s">
        <v>216</v>
      </c>
      <c r="C34" s="11" t="s">
        <v>2</v>
      </c>
      <c r="D34" s="12">
        <v>3.876</v>
      </c>
      <c r="E34" s="13">
        <v>502</v>
      </c>
      <c r="F34" s="13">
        <f t="shared" si="1"/>
        <v>1945.752</v>
      </c>
    </row>
    <row r="35" spans="1:6" ht="15">
      <c r="A35" s="11" t="s">
        <v>1608</v>
      </c>
      <c r="B35" s="11" t="s">
        <v>1609</v>
      </c>
      <c r="C35" s="11" t="s">
        <v>94</v>
      </c>
      <c r="D35" s="12">
        <v>2.409</v>
      </c>
      <c r="E35" s="13">
        <v>256</v>
      </c>
      <c r="F35" s="13">
        <f t="shared" si="1"/>
        <v>616.704</v>
      </c>
    </row>
    <row r="36" spans="1:6" ht="15">
      <c r="A36" s="11" t="s">
        <v>1610</v>
      </c>
      <c r="B36" s="11" t="s">
        <v>1611</v>
      </c>
      <c r="C36" s="11" t="s">
        <v>9</v>
      </c>
      <c r="D36" s="12">
        <v>114</v>
      </c>
      <c r="E36" s="13">
        <v>34</v>
      </c>
      <c r="F36" s="13">
        <f t="shared" si="1"/>
        <v>3876</v>
      </c>
    </row>
    <row r="37" spans="1:6" ht="15">
      <c r="A37" s="11" t="s">
        <v>1612</v>
      </c>
      <c r="B37" s="11" t="s">
        <v>1613</v>
      </c>
      <c r="C37" s="11" t="s">
        <v>9</v>
      </c>
      <c r="D37" s="12">
        <v>114</v>
      </c>
      <c r="E37" s="13">
        <v>31</v>
      </c>
      <c r="F37" s="13">
        <f t="shared" si="1"/>
        <v>3534</v>
      </c>
    </row>
    <row r="38" spans="1:6" ht="15">
      <c r="A38" s="11"/>
      <c r="B38" s="15" t="s">
        <v>379</v>
      </c>
      <c r="C38" s="15"/>
      <c r="D38" s="16"/>
      <c r="E38" s="17"/>
      <c r="F38" s="17">
        <f>SUM(F31:F37)</f>
        <v>68563.90599999999</v>
      </c>
    </row>
    <row r="39" spans="2:6" ht="15">
      <c r="B39" s="5"/>
      <c r="C39" s="5"/>
      <c r="D39" s="6"/>
      <c r="E39" s="7"/>
      <c r="F39" s="7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47"/>
  <sheetViews>
    <sheetView view="pageBreakPreview" zoomScale="60" workbookViewId="0" topLeftCell="A86">
      <selection activeCell="I158" sqref="I158"/>
    </sheetView>
  </sheetViews>
  <sheetFormatPr defaultColWidth="9.140625" defaultRowHeight="15"/>
  <cols>
    <col min="1" max="1" width="0.2890625" style="344" customWidth="1"/>
    <col min="2" max="2" width="1.421875" style="344" customWidth="1"/>
    <col min="3" max="3" width="3.57421875" style="344" customWidth="1"/>
    <col min="4" max="4" width="3.7109375" style="344" customWidth="1"/>
    <col min="5" max="5" width="14.7109375" style="344" customWidth="1"/>
    <col min="6" max="6" width="60.7109375" style="344" customWidth="1"/>
    <col min="7" max="7" width="4.57421875" style="344" customWidth="1"/>
    <col min="8" max="8" width="6.57421875" style="344" customWidth="1"/>
    <col min="9" max="9" width="10.8515625" style="367" customWidth="1"/>
    <col min="10" max="10" width="22.28125" style="344" customWidth="1"/>
    <col min="11" max="11" width="0.13671875" style="344" customWidth="1"/>
    <col min="12" max="12" width="9.140625" style="344" customWidth="1"/>
    <col min="13" max="18" width="8.00390625" style="344" hidden="1" customWidth="1"/>
    <col min="19" max="19" width="7.00390625" style="344" hidden="1" customWidth="1"/>
    <col min="20" max="20" width="25.421875" style="344" hidden="1" customWidth="1"/>
    <col min="21" max="21" width="14.00390625" style="344" hidden="1" customWidth="1"/>
    <col min="22" max="22" width="10.57421875" style="344" customWidth="1"/>
    <col min="23" max="23" width="14.00390625" style="344" customWidth="1"/>
    <col min="24" max="24" width="10.57421875" style="344" customWidth="1"/>
    <col min="25" max="25" width="12.8515625" style="344" customWidth="1"/>
    <col min="26" max="26" width="9.421875" style="344" customWidth="1"/>
    <col min="27" max="27" width="12.8515625" style="344" customWidth="1"/>
    <col min="28" max="28" width="14.00390625" style="344" customWidth="1"/>
    <col min="29" max="29" width="9.421875" style="344" customWidth="1"/>
    <col min="30" max="30" width="12.8515625" style="344" customWidth="1"/>
    <col min="31" max="31" width="14.00390625" style="344" customWidth="1"/>
    <col min="32" max="43" width="9.140625" style="344" customWidth="1"/>
    <col min="44" max="65" width="8.00390625" style="344" hidden="1" customWidth="1"/>
    <col min="66" max="256" width="9.140625" style="344" customWidth="1"/>
    <col min="257" max="257" width="7.140625" style="344" customWidth="1"/>
    <col min="258" max="258" width="1.421875" style="344" customWidth="1"/>
    <col min="259" max="259" width="3.57421875" style="344" customWidth="1"/>
    <col min="260" max="260" width="3.7109375" style="344" customWidth="1"/>
    <col min="261" max="261" width="14.7109375" style="344" customWidth="1"/>
    <col min="262" max="262" width="64.28125" style="344" customWidth="1"/>
    <col min="263" max="263" width="7.421875" style="344" customWidth="1"/>
    <col min="264" max="264" width="9.57421875" style="344" customWidth="1"/>
    <col min="265" max="265" width="10.8515625" style="344" customWidth="1"/>
    <col min="266" max="266" width="20.140625" style="344" customWidth="1"/>
    <col min="267" max="267" width="13.28125" style="344" customWidth="1"/>
    <col min="268" max="268" width="9.140625" style="344" customWidth="1"/>
    <col min="269" max="277" width="9.140625" style="344" hidden="1" customWidth="1"/>
    <col min="278" max="278" width="10.57421875" style="344" customWidth="1"/>
    <col min="279" max="279" width="14.00390625" style="344" customWidth="1"/>
    <col min="280" max="280" width="10.57421875" style="344" customWidth="1"/>
    <col min="281" max="281" width="12.8515625" style="344" customWidth="1"/>
    <col min="282" max="282" width="9.421875" style="344" customWidth="1"/>
    <col min="283" max="283" width="12.8515625" style="344" customWidth="1"/>
    <col min="284" max="284" width="14.00390625" style="344" customWidth="1"/>
    <col min="285" max="285" width="9.421875" style="344" customWidth="1"/>
    <col min="286" max="286" width="12.8515625" style="344" customWidth="1"/>
    <col min="287" max="287" width="14.00390625" style="344" customWidth="1"/>
    <col min="288" max="299" width="9.140625" style="344" customWidth="1"/>
    <col min="300" max="321" width="9.140625" style="344" hidden="1" customWidth="1"/>
    <col min="322" max="512" width="9.140625" style="344" customWidth="1"/>
    <col min="513" max="513" width="7.140625" style="344" customWidth="1"/>
    <col min="514" max="514" width="1.421875" style="344" customWidth="1"/>
    <col min="515" max="515" width="3.57421875" style="344" customWidth="1"/>
    <col min="516" max="516" width="3.7109375" style="344" customWidth="1"/>
    <col min="517" max="517" width="14.7109375" style="344" customWidth="1"/>
    <col min="518" max="518" width="64.28125" style="344" customWidth="1"/>
    <col min="519" max="519" width="7.421875" style="344" customWidth="1"/>
    <col min="520" max="520" width="9.57421875" style="344" customWidth="1"/>
    <col min="521" max="521" width="10.8515625" style="344" customWidth="1"/>
    <col min="522" max="522" width="20.140625" style="344" customWidth="1"/>
    <col min="523" max="523" width="13.28125" style="344" customWidth="1"/>
    <col min="524" max="524" width="9.140625" style="344" customWidth="1"/>
    <col min="525" max="533" width="9.140625" style="344" hidden="1" customWidth="1"/>
    <col min="534" max="534" width="10.57421875" style="344" customWidth="1"/>
    <col min="535" max="535" width="14.00390625" style="344" customWidth="1"/>
    <col min="536" max="536" width="10.57421875" style="344" customWidth="1"/>
    <col min="537" max="537" width="12.8515625" style="344" customWidth="1"/>
    <col min="538" max="538" width="9.421875" style="344" customWidth="1"/>
    <col min="539" max="539" width="12.8515625" style="344" customWidth="1"/>
    <col min="540" max="540" width="14.00390625" style="344" customWidth="1"/>
    <col min="541" max="541" width="9.421875" style="344" customWidth="1"/>
    <col min="542" max="542" width="12.8515625" style="344" customWidth="1"/>
    <col min="543" max="543" width="14.00390625" style="344" customWidth="1"/>
    <col min="544" max="555" width="9.140625" style="344" customWidth="1"/>
    <col min="556" max="577" width="9.140625" style="344" hidden="1" customWidth="1"/>
    <col min="578" max="768" width="9.140625" style="344" customWidth="1"/>
    <col min="769" max="769" width="7.140625" style="344" customWidth="1"/>
    <col min="770" max="770" width="1.421875" style="344" customWidth="1"/>
    <col min="771" max="771" width="3.57421875" style="344" customWidth="1"/>
    <col min="772" max="772" width="3.7109375" style="344" customWidth="1"/>
    <col min="773" max="773" width="14.7109375" style="344" customWidth="1"/>
    <col min="774" max="774" width="64.28125" style="344" customWidth="1"/>
    <col min="775" max="775" width="7.421875" style="344" customWidth="1"/>
    <col min="776" max="776" width="9.57421875" style="344" customWidth="1"/>
    <col min="777" max="777" width="10.8515625" style="344" customWidth="1"/>
    <col min="778" max="778" width="20.140625" style="344" customWidth="1"/>
    <col min="779" max="779" width="13.28125" style="344" customWidth="1"/>
    <col min="780" max="780" width="9.140625" style="344" customWidth="1"/>
    <col min="781" max="789" width="9.140625" style="344" hidden="1" customWidth="1"/>
    <col min="790" max="790" width="10.57421875" style="344" customWidth="1"/>
    <col min="791" max="791" width="14.00390625" style="344" customWidth="1"/>
    <col min="792" max="792" width="10.57421875" style="344" customWidth="1"/>
    <col min="793" max="793" width="12.8515625" style="344" customWidth="1"/>
    <col min="794" max="794" width="9.421875" style="344" customWidth="1"/>
    <col min="795" max="795" width="12.8515625" style="344" customWidth="1"/>
    <col min="796" max="796" width="14.00390625" style="344" customWidth="1"/>
    <col min="797" max="797" width="9.421875" style="344" customWidth="1"/>
    <col min="798" max="798" width="12.8515625" style="344" customWidth="1"/>
    <col min="799" max="799" width="14.00390625" style="344" customWidth="1"/>
    <col min="800" max="811" width="9.140625" style="344" customWidth="1"/>
    <col min="812" max="833" width="9.140625" style="344" hidden="1" customWidth="1"/>
    <col min="834" max="1024" width="9.140625" style="344" customWidth="1"/>
    <col min="1025" max="1025" width="7.140625" style="344" customWidth="1"/>
    <col min="1026" max="1026" width="1.421875" style="344" customWidth="1"/>
    <col min="1027" max="1027" width="3.57421875" style="344" customWidth="1"/>
    <col min="1028" max="1028" width="3.7109375" style="344" customWidth="1"/>
    <col min="1029" max="1029" width="14.7109375" style="344" customWidth="1"/>
    <col min="1030" max="1030" width="64.28125" style="344" customWidth="1"/>
    <col min="1031" max="1031" width="7.421875" style="344" customWidth="1"/>
    <col min="1032" max="1032" width="9.57421875" style="344" customWidth="1"/>
    <col min="1033" max="1033" width="10.8515625" style="344" customWidth="1"/>
    <col min="1034" max="1034" width="20.140625" style="344" customWidth="1"/>
    <col min="1035" max="1035" width="13.28125" style="344" customWidth="1"/>
    <col min="1036" max="1036" width="9.140625" style="344" customWidth="1"/>
    <col min="1037" max="1045" width="9.140625" style="344" hidden="1" customWidth="1"/>
    <col min="1046" max="1046" width="10.57421875" style="344" customWidth="1"/>
    <col min="1047" max="1047" width="14.00390625" style="344" customWidth="1"/>
    <col min="1048" max="1048" width="10.57421875" style="344" customWidth="1"/>
    <col min="1049" max="1049" width="12.8515625" style="344" customWidth="1"/>
    <col min="1050" max="1050" width="9.421875" style="344" customWidth="1"/>
    <col min="1051" max="1051" width="12.8515625" style="344" customWidth="1"/>
    <col min="1052" max="1052" width="14.00390625" style="344" customWidth="1"/>
    <col min="1053" max="1053" width="9.421875" style="344" customWidth="1"/>
    <col min="1054" max="1054" width="12.8515625" style="344" customWidth="1"/>
    <col min="1055" max="1055" width="14.00390625" style="344" customWidth="1"/>
    <col min="1056" max="1067" width="9.140625" style="344" customWidth="1"/>
    <col min="1068" max="1089" width="9.140625" style="344" hidden="1" customWidth="1"/>
    <col min="1090" max="1280" width="9.140625" style="344" customWidth="1"/>
    <col min="1281" max="1281" width="7.140625" style="344" customWidth="1"/>
    <col min="1282" max="1282" width="1.421875" style="344" customWidth="1"/>
    <col min="1283" max="1283" width="3.57421875" style="344" customWidth="1"/>
    <col min="1284" max="1284" width="3.7109375" style="344" customWidth="1"/>
    <col min="1285" max="1285" width="14.7109375" style="344" customWidth="1"/>
    <col min="1286" max="1286" width="64.28125" style="344" customWidth="1"/>
    <col min="1287" max="1287" width="7.421875" style="344" customWidth="1"/>
    <col min="1288" max="1288" width="9.57421875" style="344" customWidth="1"/>
    <col min="1289" max="1289" width="10.8515625" style="344" customWidth="1"/>
    <col min="1290" max="1290" width="20.140625" style="344" customWidth="1"/>
    <col min="1291" max="1291" width="13.28125" style="344" customWidth="1"/>
    <col min="1292" max="1292" width="9.140625" style="344" customWidth="1"/>
    <col min="1293" max="1301" width="9.140625" style="344" hidden="1" customWidth="1"/>
    <col min="1302" max="1302" width="10.57421875" style="344" customWidth="1"/>
    <col min="1303" max="1303" width="14.00390625" style="344" customWidth="1"/>
    <col min="1304" max="1304" width="10.57421875" style="344" customWidth="1"/>
    <col min="1305" max="1305" width="12.8515625" style="344" customWidth="1"/>
    <col min="1306" max="1306" width="9.421875" style="344" customWidth="1"/>
    <col min="1307" max="1307" width="12.8515625" style="344" customWidth="1"/>
    <col min="1308" max="1308" width="14.00390625" style="344" customWidth="1"/>
    <col min="1309" max="1309" width="9.421875" style="344" customWidth="1"/>
    <col min="1310" max="1310" width="12.8515625" style="344" customWidth="1"/>
    <col min="1311" max="1311" width="14.00390625" style="344" customWidth="1"/>
    <col min="1312" max="1323" width="9.140625" style="344" customWidth="1"/>
    <col min="1324" max="1345" width="9.140625" style="344" hidden="1" customWidth="1"/>
    <col min="1346" max="1536" width="9.140625" style="344" customWidth="1"/>
    <col min="1537" max="1537" width="7.140625" style="344" customWidth="1"/>
    <col min="1538" max="1538" width="1.421875" style="344" customWidth="1"/>
    <col min="1539" max="1539" width="3.57421875" style="344" customWidth="1"/>
    <col min="1540" max="1540" width="3.7109375" style="344" customWidth="1"/>
    <col min="1541" max="1541" width="14.7109375" style="344" customWidth="1"/>
    <col min="1542" max="1542" width="64.28125" style="344" customWidth="1"/>
    <col min="1543" max="1543" width="7.421875" style="344" customWidth="1"/>
    <col min="1544" max="1544" width="9.57421875" style="344" customWidth="1"/>
    <col min="1545" max="1545" width="10.8515625" style="344" customWidth="1"/>
    <col min="1546" max="1546" width="20.140625" style="344" customWidth="1"/>
    <col min="1547" max="1547" width="13.28125" style="344" customWidth="1"/>
    <col min="1548" max="1548" width="9.140625" style="344" customWidth="1"/>
    <col min="1549" max="1557" width="9.140625" style="344" hidden="1" customWidth="1"/>
    <col min="1558" max="1558" width="10.57421875" style="344" customWidth="1"/>
    <col min="1559" max="1559" width="14.00390625" style="344" customWidth="1"/>
    <col min="1560" max="1560" width="10.57421875" style="344" customWidth="1"/>
    <col min="1561" max="1561" width="12.8515625" style="344" customWidth="1"/>
    <col min="1562" max="1562" width="9.421875" style="344" customWidth="1"/>
    <col min="1563" max="1563" width="12.8515625" style="344" customWidth="1"/>
    <col min="1564" max="1564" width="14.00390625" style="344" customWidth="1"/>
    <col min="1565" max="1565" width="9.421875" style="344" customWidth="1"/>
    <col min="1566" max="1566" width="12.8515625" style="344" customWidth="1"/>
    <col min="1567" max="1567" width="14.00390625" style="344" customWidth="1"/>
    <col min="1568" max="1579" width="9.140625" style="344" customWidth="1"/>
    <col min="1580" max="1601" width="9.140625" style="344" hidden="1" customWidth="1"/>
    <col min="1602" max="1792" width="9.140625" style="344" customWidth="1"/>
    <col min="1793" max="1793" width="7.140625" style="344" customWidth="1"/>
    <col min="1794" max="1794" width="1.421875" style="344" customWidth="1"/>
    <col min="1795" max="1795" width="3.57421875" style="344" customWidth="1"/>
    <col min="1796" max="1796" width="3.7109375" style="344" customWidth="1"/>
    <col min="1797" max="1797" width="14.7109375" style="344" customWidth="1"/>
    <col min="1798" max="1798" width="64.28125" style="344" customWidth="1"/>
    <col min="1799" max="1799" width="7.421875" style="344" customWidth="1"/>
    <col min="1800" max="1800" width="9.57421875" style="344" customWidth="1"/>
    <col min="1801" max="1801" width="10.8515625" style="344" customWidth="1"/>
    <col min="1802" max="1802" width="20.140625" style="344" customWidth="1"/>
    <col min="1803" max="1803" width="13.28125" style="344" customWidth="1"/>
    <col min="1804" max="1804" width="9.140625" style="344" customWidth="1"/>
    <col min="1805" max="1813" width="9.140625" style="344" hidden="1" customWidth="1"/>
    <col min="1814" max="1814" width="10.57421875" style="344" customWidth="1"/>
    <col min="1815" max="1815" width="14.00390625" style="344" customWidth="1"/>
    <col min="1816" max="1816" width="10.57421875" style="344" customWidth="1"/>
    <col min="1817" max="1817" width="12.8515625" style="344" customWidth="1"/>
    <col min="1818" max="1818" width="9.421875" style="344" customWidth="1"/>
    <col min="1819" max="1819" width="12.8515625" style="344" customWidth="1"/>
    <col min="1820" max="1820" width="14.00390625" style="344" customWidth="1"/>
    <col min="1821" max="1821" width="9.421875" style="344" customWidth="1"/>
    <col min="1822" max="1822" width="12.8515625" style="344" customWidth="1"/>
    <col min="1823" max="1823" width="14.00390625" style="344" customWidth="1"/>
    <col min="1824" max="1835" width="9.140625" style="344" customWidth="1"/>
    <col min="1836" max="1857" width="9.140625" style="344" hidden="1" customWidth="1"/>
    <col min="1858" max="2048" width="9.140625" style="344" customWidth="1"/>
    <col min="2049" max="2049" width="7.140625" style="344" customWidth="1"/>
    <col min="2050" max="2050" width="1.421875" style="344" customWidth="1"/>
    <col min="2051" max="2051" width="3.57421875" style="344" customWidth="1"/>
    <col min="2052" max="2052" width="3.7109375" style="344" customWidth="1"/>
    <col min="2053" max="2053" width="14.7109375" style="344" customWidth="1"/>
    <col min="2054" max="2054" width="64.28125" style="344" customWidth="1"/>
    <col min="2055" max="2055" width="7.421875" style="344" customWidth="1"/>
    <col min="2056" max="2056" width="9.57421875" style="344" customWidth="1"/>
    <col min="2057" max="2057" width="10.8515625" style="344" customWidth="1"/>
    <col min="2058" max="2058" width="20.140625" style="344" customWidth="1"/>
    <col min="2059" max="2059" width="13.28125" style="344" customWidth="1"/>
    <col min="2060" max="2060" width="9.140625" style="344" customWidth="1"/>
    <col min="2061" max="2069" width="9.140625" style="344" hidden="1" customWidth="1"/>
    <col min="2070" max="2070" width="10.57421875" style="344" customWidth="1"/>
    <col min="2071" max="2071" width="14.00390625" style="344" customWidth="1"/>
    <col min="2072" max="2072" width="10.57421875" style="344" customWidth="1"/>
    <col min="2073" max="2073" width="12.8515625" style="344" customWidth="1"/>
    <col min="2074" max="2074" width="9.421875" style="344" customWidth="1"/>
    <col min="2075" max="2075" width="12.8515625" style="344" customWidth="1"/>
    <col min="2076" max="2076" width="14.00390625" style="344" customWidth="1"/>
    <col min="2077" max="2077" width="9.421875" style="344" customWidth="1"/>
    <col min="2078" max="2078" width="12.8515625" style="344" customWidth="1"/>
    <col min="2079" max="2079" width="14.00390625" style="344" customWidth="1"/>
    <col min="2080" max="2091" width="9.140625" style="344" customWidth="1"/>
    <col min="2092" max="2113" width="9.140625" style="344" hidden="1" customWidth="1"/>
    <col min="2114" max="2304" width="9.140625" style="344" customWidth="1"/>
    <col min="2305" max="2305" width="7.140625" style="344" customWidth="1"/>
    <col min="2306" max="2306" width="1.421875" style="344" customWidth="1"/>
    <col min="2307" max="2307" width="3.57421875" style="344" customWidth="1"/>
    <col min="2308" max="2308" width="3.7109375" style="344" customWidth="1"/>
    <col min="2309" max="2309" width="14.7109375" style="344" customWidth="1"/>
    <col min="2310" max="2310" width="64.28125" style="344" customWidth="1"/>
    <col min="2311" max="2311" width="7.421875" style="344" customWidth="1"/>
    <col min="2312" max="2312" width="9.57421875" style="344" customWidth="1"/>
    <col min="2313" max="2313" width="10.8515625" style="344" customWidth="1"/>
    <col min="2314" max="2314" width="20.140625" style="344" customWidth="1"/>
    <col min="2315" max="2315" width="13.28125" style="344" customWidth="1"/>
    <col min="2316" max="2316" width="9.140625" style="344" customWidth="1"/>
    <col min="2317" max="2325" width="9.140625" style="344" hidden="1" customWidth="1"/>
    <col min="2326" max="2326" width="10.57421875" style="344" customWidth="1"/>
    <col min="2327" max="2327" width="14.00390625" style="344" customWidth="1"/>
    <col min="2328" max="2328" width="10.57421875" style="344" customWidth="1"/>
    <col min="2329" max="2329" width="12.8515625" style="344" customWidth="1"/>
    <col min="2330" max="2330" width="9.421875" style="344" customWidth="1"/>
    <col min="2331" max="2331" width="12.8515625" style="344" customWidth="1"/>
    <col min="2332" max="2332" width="14.00390625" style="344" customWidth="1"/>
    <col min="2333" max="2333" width="9.421875" style="344" customWidth="1"/>
    <col min="2334" max="2334" width="12.8515625" style="344" customWidth="1"/>
    <col min="2335" max="2335" width="14.00390625" style="344" customWidth="1"/>
    <col min="2336" max="2347" width="9.140625" style="344" customWidth="1"/>
    <col min="2348" max="2369" width="9.140625" style="344" hidden="1" customWidth="1"/>
    <col min="2370" max="2560" width="9.140625" style="344" customWidth="1"/>
    <col min="2561" max="2561" width="7.140625" style="344" customWidth="1"/>
    <col min="2562" max="2562" width="1.421875" style="344" customWidth="1"/>
    <col min="2563" max="2563" width="3.57421875" style="344" customWidth="1"/>
    <col min="2564" max="2564" width="3.7109375" style="344" customWidth="1"/>
    <col min="2565" max="2565" width="14.7109375" style="344" customWidth="1"/>
    <col min="2566" max="2566" width="64.28125" style="344" customWidth="1"/>
    <col min="2567" max="2567" width="7.421875" style="344" customWidth="1"/>
    <col min="2568" max="2568" width="9.57421875" style="344" customWidth="1"/>
    <col min="2569" max="2569" width="10.8515625" style="344" customWidth="1"/>
    <col min="2570" max="2570" width="20.140625" style="344" customWidth="1"/>
    <col min="2571" max="2571" width="13.28125" style="344" customWidth="1"/>
    <col min="2572" max="2572" width="9.140625" style="344" customWidth="1"/>
    <col min="2573" max="2581" width="9.140625" style="344" hidden="1" customWidth="1"/>
    <col min="2582" max="2582" width="10.57421875" style="344" customWidth="1"/>
    <col min="2583" max="2583" width="14.00390625" style="344" customWidth="1"/>
    <col min="2584" max="2584" width="10.57421875" style="344" customWidth="1"/>
    <col min="2585" max="2585" width="12.8515625" style="344" customWidth="1"/>
    <col min="2586" max="2586" width="9.421875" style="344" customWidth="1"/>
    <col min="2587" max="2587" width="12.8515625" style="344" customWidth="1"/>
    <col min="2588" max="2588" width="14.00390625" style="344" customWidth="1"/>
    <col min="2589" max="2589" width="9.421875" style="344" customWidth="1"/>
    <col min="2590" max="2590" width="12.8515625" style="344" customWidth="1"/>
    <col min="2591" max="2591" width="14.00390625" style="344" customWidth="1"/>
    <col min="2592" max="2603" width="9.140625" style="344" customWidth="1"/>
    <col min="2604" max="2625" width="9.140625" style="344" hidden="1" customWidth="1"/>
    <col min="2626" max="2816" width="9.140625" style="344" customWidth="1"/>
    <col min="2817" max="2817" width="7.140625" style="344" customWidth="1"/>
    <col min="2818" max="2818" width="1.421875" style="344" customWidth="1"/>
    <col min="2819" max="2819" width="3.57421875" style="344" customWidth="1"/>
    <col min="2820" max="2820" width="3.7109375" style="344" customWidth="1"/>
    <col min="2821" max="2821" width="14.7109375" style="344" customWidth="1"/>
    <col min="2822" max="2822" width="64.28125" style="344" customWidth="1"/>
    <col min="2823" max="2823" width="7.421875" style="344" customWidth="1"/>
    <col min="2824" max="2824" width="9.57421875" style="344" customWidth="1"/>
    <col min="2825" max="2825" width="10.8515625" style="344" customWidth="1"/>
    <col min="2826" max="2826" width="20.140625" style="344" customWidth="1"/>
    <col min="2827" max="2827" width="13.28125" style="344" customWidth="1"/>
    <col min="2828" max="2828" width="9.140625" style="344" customWidth="1"/>
    <col min="2829" max="2837" width="9.140625" style="344" hidden="1" customWidth="1"/>
    <col min="2838" max="2838" width="10.57421875" style="344" customWidth="1"/>
    <col min="2839" max="2839" width="14.00390625" style="344" customWidth="1"/>
    <col min="2840" max="2840" width="10.57421875" style="344" customWidth="1"/>
    <col min="2841" max="2841" width="12.8515625" style="344" customWidth="1"/>
    <col min="2842" max="2842" width="9.421875" style="344" customWidth="1"/>
    <col min="2843" max="2843" width="12.8515625" style="344" customWidth="1"/>
    <col min="2844" max="2844" width="14.00390625" style="344" customWidth="1"/>
    <col min="2845" max="2845" width="9.421875" style="344" customWidth="1"/>
    <col min="2846" max="2846" width="12.8515625" style="344" customWidth="1"/>
    <col min="2847" max="2847" width="14.00390625" style="344" customWidth="1"/>
    <col min="2848" max="2859" width="9.140625" style="344" customWidth="1"/>
    <col min="2860" max="2881" width="9.140625" style="344" hidden="1" customWidth="1"/>
    <col min="2882" max="3072" width="9.140625" style="344" customWidth="1"/>
    <col min="3073" max="3073" width="7.140625" style="344" customWidth="1"/>
    <col min="3074" max="3074" width="1.421875" style="344" customWidth="1"/>
    <col min="3075" max="3075" width="3.57421875" style="344" customWidth="1"/>
    <col min="3076" max="3076" width="3.7109375" style="344" customWidth="1"/>
    <col min="3077" max="3077" width="14.7109375" style="344" customWidth="1"/>
    <col min="3078" max="3078" width="64.28125" style="344" customWidth="1"/>
    <col min="3079" max="3079" width="7.421875" style="344" customWidth="1"/>
    <col min="3080" max="3080" width="9.57421875" style="344" customWidth="1"/>
    <col min="3081" max="3081" width="10.8515625" style="344" customWidth="1"/>
    <col min="3082" max="3082" width="20.140625" style="344" customWidth="1"/>
    <col min="3083" max="3083" width="13.28125" style="344" customWidth="1"/>
    <col min="3084" max="3084" width="9.140625" style="344" customWidth="1"/>
    <col min="3085" max="3093" width="9.140625" style="344" hidden="1" customWidth="1"/>
    <col min="3094" max="3094" width="10.57421875" style="344" customWidth="1"/>
    <col min="3095" max="3095" width="14.00390625" style="344" customWidth="1"/>
    <col min="3096" max="3096" width="10.57421875" style="344" customWidth="1"/>
    <col min="3097" max="3097" width="12.8515625" style="344" customWidth="1"/>
    <col min="3098" max="3098" width="9.421875" style="344" customWidth="1"/>
    <col min="3099" max="3099" width="12.8515625" style="344" customWidth="1"/>
    <col min="3100" max="3100" width="14.00390625" style="344" customWidth="1"/>
    <col min="3101" max="3101" width="9.421875" style="344" customWidth="1"/>
    <col min="3102" max="3102" width="12.8515625" style="344" customWidth="1"/>
    <col min="3103" max="3103" width="14.00390625" style="344" customWidth="1"/>
    <col min="3104" max="3115" width="9.140625" style="344" customWidth="1"/>
    <col min="3116" max="3137" width="9.140625" style="344" hidden="1" customWidth="1"/>
    <col min="3138" max="3328" width="9.140625" style="344" customWidth="1"/>
    <col min="3329" max="3329" width="7.140625" style="344" customWidth="1"/>
    <col min="3330" max="3330" width="1.421875" style="344" customWidth="1"/>
    <col min="3331" max="3331" width="3.57421875" style="344" customWidth="1"/>
    <col min="3332" max="3332" width="3.7109375" style="344" customWidth="1"/>
    <col min="3333" max="3333" width="14.7109375" style="344" customWidth="1"/>
    <col min="3334" max="3334" width="64.28125" style="344" customWidth="1"/>
    <col min="3335" max="3335" width="7.421875" style="344" customWidth="1"/>
    <col min="3336" max="3336" width="9.57421875" style="344" customWidth="1"/>
    <col min="3337" max="3337" width="10.8515625" style="344" customWidth="1"/>
    <col min="3338" max="3338" width="20.140625" style="344" customWidth="1"/>
    <col min="3339" max="3339" width="13.28125" style="344" customWidth="1"/>
    <col min="3340" max="3340" width="9.140625" style="344" customWidth="1"/>
    <col min="3341" max="3349" width="9.140625" style="344" hidden="1" customWidth="1"/>
    <col min="3350" max="3350" width="10.57421875" style="344" customWidth="1"/>
    <col min="3351" max="3351" width="14.00390625" style="344" customWidth="1"/>
    <col min="3352" max="3352" width="10.57421875" style="344" customWidth="1"/>
    <col min="3353" max="3353" width="12.8515625" style="344" customWidth="1"/>
    <col min="3354" max="3354" width="9.421875" style="344" customWidth="1"/>
    <col min="3355" max="3355" width="12.8515625" style="344" customWidth="1"/>
    <col min="3356" max="3356" width="14.00390625" style="344" customWidth="1"/>
    <col min="3357" max="3357" width="9.421875" style="344" customWidth="1"/>
    <col min="3358" max="3358" width="12.8515625" style="344" customWidth="1"/>
    <col min="3359" max="3359" width="14.00390625" style="344" customWidth="1"/>
    <col min="3360" max="3371" width="9.140625" style="344" customWidth="1"/>
    <col min="3372" max="3393" width="9.140625" style="344" hidden="1" customWidth="1"/>
    <col min="3394" max="3584" width="9.140625" style="344" customWidth="1"/>
    <col min="3585" max="3585" width="7.140625" style="344" customWidth="1"/>
    <col min="3586" max="3586" width="1.421875" style="344" customWidth="1"/>
    <col min="3587" max="3587" width="3.57421875" style="344" customWidth="1"/>
    <col min="3588" max="3588" width="3.7109375" style="344" customWidth="1"/>
    <col min="3589" max="3589" width="14.7109375" style="344" customWidth="1"/>
    <col min="3590" max="3590" width="64.28125" style="344" customWidth="1"/>
    <col min="3591" max="3591" width="7.421875" style="344" customWidth="1"/>
    <col min="3592" max="3592" width="9.57421875" style="344" customWidth="1"/>
    <col min="3593" max="3593" width="10.8515625" style="344" customWidth="1"/>
    <col min="3594" max="3594" width="20.140625" style="344" customWidth="1"/>
    <col min="3595" max="3595" width="13.28125" style="344" customWidth="1"/>
    <col min="3596" max="3596" width="9.140625" style="344" customWidth="1"/>
    <col min="3597" max="3605" width="9.140625" style="344" hidden="1" customWidth="1"/>
    <col min="3606" max="3606" width="10.57421875" style="344" customWidth="1"/>
    <col min="3607" max="3607" width="14.00390625" style="344" customWidth="1"/>
    <col min="3608" max="3608" width="10.57421875" style="344" customWidth="1"/>
    <col min="3609" max="3609" width="12.8515625" style="344" customWidth="1"/>
    <col min="3610" max="3610" width="9.421875" style="344" customWidth="1"/>
    <col min="3611" max="3611" width="12.8515625" style="344" customWidth="1"/>
    <col min="3612" max="3612" width="14.00390625" style="344" customWidth="1"/>
    <col min="3613" max="3613" width="9.421875" style="344" customWidth="1"/>
    <col min="3614" max="3614" width="12.8515625" style="344" customWidth="1"/>
    <col min="3615" max="3615" width="14.00390625" style="344" customWidth="1"/>
    <col min="3616" max="3627" width="9.140625" style="344" customWidth="1"/>
    <col min="3628" max="3649" width="9.140625" style="344" hidden="1" customWidth="1"/>
    <col min="3650" max="3840" width="9.140625" style="344" customWidth="1"/>
    <col min="3841" max="3841" width="7.140625" style="344" customWidth="1"/>
    <col min="3842" max="3842" width="1.421875" style="344" customWidth="1"/>
    <col min="3843" max="3843" width="3.57421875" style="344" customWidth="1"/>
    <col min="3844" max="3844" width="3.7109375" style="344" customWidth="1"/>
    <col min="3845" max="3845" width="14.7109375" style="344" customWidth="1"/>
    <col min="3846" max="3846" width="64.28125" style="344" customWidth="1"/>
    <col min="3847" max="3847" width="7.421875" style="344" customWidth="1"/>
    <col min="3848" max="3848" width="9.57421875" style="344" customWidth="1"/>
    <col min="3849" max="3849" width="10.8515625" style="344" customWidth="1"/>
    <col min="3850" max="3850" width="20.140625" style="344" customWidth="1"/>
    <col min="3851" max="3851" width="13.28125" style="344" customWidth="1"/>
    <col min="3852" max="3852" width="9.140625" style="344" customWidth="1"/>
    <col min="3853" max="3861" width="9.140625" style="344" hidden="1" customWidth="1"/>
    <col min="3862" max="3862" width="10.57421875" style="344" customWidth="1"/>
    <col min="3863" max="3863" width="14.00390625" style="344" customWidth="1"/>
    <col min="3864" max="3864" width="10.57421875" style="344" customWidth="1"/>
    <col min="3865" max="3865" width="12.8515625" style="344" customWidth="1"/>
    <col min="3866" max="3866" width="9.421875" style="344" customWidth="1"/>
    <col min="3867" max="3867" width="12.8515625" style="344" customWidth="1"/>
    <col min="3868" max="3868" width="14.00390625" style="344" customWidth="1"/>
    <col min="3869" max="3869" width="9.421875" style="344" customWidth="1"/>
    <col min="3870" max="3870" width="12.8515625" style="344" customWidth="1"/>
    <col min="3871" max="3871" width="14.00390625" style="344" customWidth="1"/>
    <col min="3872" max="3883" width="9.140625" style="344" customWidth="1"/>
    <col min="3884" max="3905" width="9.140625" style="344" hidden="1" customWidth="1"/>
    <col min="3906" max="4096" width="9.140625" style="344" customWidth="1"/>
    <col min="4097" max="4097" width="7.140625" style="344" customWidth="1"/>
    <col min="4098" max="4098" width="1.421875" style="344" customWidth="1"/>
    <col min="4099" max="4099" width="3.57421875" style="344" customWidth="1"/>
    <col min="4100" max="4100" width="3.7109375" style="344" customWidth="1"/>
    <col min="4101" max="4101" width="14.7109375" style="344" customWidth="1"/>
    <col min="4102" max="4102" width="64.28125" style="344" customWidth="1"/>
    <col min="4103" max="4103" width="7.421875" style="344" customWidth="1"/>
    <col min="4104" max="4104" width="9.57421875" style="344" customWidth="1"/>
    <col min="4105" max="4105" width="10.8515625" style="344" customWidth="1"/>
    <col min="4106" max="4106" width="20.140625" style="344" customWidth="1"/>
    <col min="4107" max="4107" width="13.28125" style="344" customWidth="1"/>
    <col min="4108" max="4108" width="9.140625" style="344" customWidth="1"/>
    <col min="4109" max="4117" width="9.140625" style="344" hidden="1" customWidth="1"/>
    <col min="4118" max="4118" width="10.57421875" style="344" customWidth="1"/>
    <col min="4119" max="4119" width="14.00390625" style="344" customWidth="1"/>
    <col min="4120" max="4120" width="10.57421875" style="344" customWidth="1"/>
    <col min="4121" max="4121" width="12.8515625" style="344" customWidth="1"/>
    <col min="4122" max="4122" width="9.421875" style="344" customWidth="1"/>
    <col min="4123" max="4123" width="12.8515625" style="344" customWidth="1"/>
    <col min="4124" max="4124" width="14.00390625" style="344" customWidth="1"/>
    <col min="4125" max="4125" width="9.421875" style="344" customWidth="1"/>
    <col min="4126" max="4126" width="12.8515625" style="344" customWidth="1"/>
    <col min="4127" max="4127" width="14.00390625" style="344" customWidth="1"/>
    <col min="4128" max="4139" width="9.140625" style="344" customWidth="1"/>
    <col min="4140" max="4161" width="9.140625" style="344" hidden="1" customWidth="1"/>
    <col min="4162" max="4352" width="9.140625" style="344" customWidth="1"/>
    <col min="4353" max="4353" width="7.140625" style="344" customWidth="1"/>
    <col min="4354" max="4354" width="1.421875" style="344" customWidth="1"/>
    <col min="4355" max="4355" width="3.57421875" style="344" customWidth="1"/>
    <col min="4356" max="4356" width="3.7109375" style="344" customWidth="1"/>
    <col min="4357" max="4357" width="14.7109375" style="344" customWidth="1"/>
    <col min="4358" max="4358" width="64.28125" style="344" customWidth="1"/>
    <col min="4359" max="4359" width="7.421875" style="344" customWidth="1"/>
    <col min="4360" max="4360" width="9.57421875" style="344" customWidth="1"/>
    <col min="4361" max="4361" width="10.8515625" style="344" customWidth="1"/>
    <col min="4362" max="4362" width="20.140625" style="344" customWidth="1"/>
    <col min="4363" max="4363" width="13.28125" style="344" customWidth="1"/>
    <col min="4364" max="4364" width="9.140625" style="344" customWidth="1"/>
    <col min="4365" max="4373" width="9.140625" style="344" hidden="1" customWidth="1"/>
    <col min="4374" max="4374" width="10.57421875" style="344" customWidth="1"/>
    <col min="4375" max="4375" width="14.00390625" style="344" customWidth="1"/>
    <col min="4376" max="4376" width="10.57421875" style="344" customWidth="1"/>
    <col min="4377" max="4377" width="12.8515625" style="344" customWidth="1"/>
    <col min="4378" max="4378" width="9.421875" style="344" customWidth="1"/>
    <col min="4379" max="4379" width="12.8515625" style="344" customWidth="1"/>
    <col min="4380" max="4380" width="14.00390625" style="344" customWidth="1"/>
    <col min="4381" max="4381" width="9.421875" style="344" customWidth="1"/>
    <col min="4382" max="4382" width="12.8515625" style="344" customWidth="1"/>
    <col min="4383" max="4383" width="14.00390625" style="344" customWidth="1"/>
    <col min="4384" max="4395" width="9.140625" style="344" customWidth="1"/>
    <col min="4396" max="4417" width="9.140625" style="344" hidden="1" customWidth="1"/>
    <col min="4418" max="4608" width="9.140625" style="344" customWidth="1"/>
    <col min="4609" max="4609" width="7.140625" style="344" customWidth="1"/>
    <col min="4610" max="4610" width="1.421875" style="344" customWidth="1"/>
    <col min="4611" max="4611" width="3.57421875" style="344" customWidth="1"/>
    <col min="4612" max="4612" width="3.7109375" style="344" customWidth="1"/>
    <col min="4613" max="4613" width="14.7109375" style="344" customWidth="1"/>
    <col min="4614" max="4614" width="64.28125" style="344" customWidth="1"/>
    <col min="4615" max="4615" width="7.421875" style="344" customWidth="1"/>
    <col min="4616" max="4616" width="9.57421875" style="344" customWidth="1"/>
    <col min="4617" max="4617" width="10.8515625" style="344" customWidth="1"/>
    <col min="4618" max="4618" width="20.140625" style="344" customWidth="1"/>
    <col min="4619" max="4619" width="13.28125" style="344" customWidth="1"/>
    <col min="4620" max="4620" width="9.140625" style="344" customWidth="1"/>
    <col min="4621" max="4629" width="9.140625" style="344" hidden="1" customWidth="1"/>
    <col min="4630" max="4630" width="10.57421875" style="344" customWidth="1"/>
    <col min="4631" max="4631" width="14.00390625" style="344" customWidth="1"/>
    <col min="4632" max="4632" width="10.57421875" style="344" customWidth="1"/>
    <col min="4633" max="4633" width="12.8515625" style="344" customWidth="1"/>
    <col min="4634" max="4634" width="9.421875" style="344" customWidth="1"/>
    <col min="4635" max="4635" width="12.8515625" style="344" customWidth="1"/>
    <col min="4636" max="4636" width="14.00390625" style="344" customWidth="1"/>
    <col min="4637" max="4637" width="9.421875" style="344" customWidth="1"/>
    <col min="4638" max="4638" width="12.8515625" style="344" customWidth="1"/>
    <col min="4639" max="4639" width="14.00390625" style="344" customWidth="1"/>
    <col min="4640" max="4651" width="9.140625" style="344" customWidth="1"/>
    <col min="4652" max="4673" width="9.140625" style="344" hidden="1" customWidth="1"/>
    <col min="4674" max="4864" width="9.140625" style="344" customWidth="1"/>
    <col min="4865" max="4865" width="7.140625" style="344" customWidth="1"/>
    <col min="4866" max="4866" width="1.421875" style="344" customWidth="1"/>
    <col min="4867" max="4867" width="3.57421875" style="344" customWidth="1"/>
    <col min="4868" max="4868" width="3.7109375" style="344" customWidth="1"/>
    <col min="4869" max="4869" width="14.7109375" style="344" customWidth="1"/>
    <col min="4870" max="4870" width="64.28125" style="344" customWidth="1"/>
    <col min="4871" max="4871" width="7.421875" style="344" customWidth="1"/>
    <col min="4872" max="4872" width="9.57421875" style="344" customWidth="1"/>
    <col min="4873" max="4873" width="10.8515625" style="344" customWidth="1"/>
    <col min="4874" max="4874" width="20.140625" style="344" customWidth="1"/>
    <col min="4875" max="4875" width="13.28125" style="344" customWidth="1"/>
    <col min="4876" max="4876" width="9.140625" style="344" customWidth="1"/>
    <col min="4877" max="4885" width="9.140625" style="344" hidden="1" customWidth="1"/>
    <col min="4886" max="4886" width="10.57421875" style="344" customWidth="1"/>
    <col min="4887" max="4887" width="14.00390625" style="344" customWidth="1"/>
    <col min="4888" max="4888" width="10.57421875" style="344" customWidth="1"/>
    <col min="4889" max="4889" width="12.8515625" style="344" customWidth="1"/>
    <col min="4890" max="4890" width="9.421875" style="344" customWidth="1"/>
    <col min="4891" max="4891" width="12.8515625" style="344" customWidth="1"/>
    <col min="4892" max="4892" width="14.00390625" style="344" customWidth="1"/>
    <col min="4893" max="4893" width="9.421875" style="344" customWidth="1"/>
    <col min="4894" max="4894" width="12.8515625" style="344" customWidth="1"/>
    <col min="4895" max="4895" width="14.00390625" style="344" customWidth="1"/>
    <col min="4896" max="4907" width="9.140625" style="344" customWidth="1"/>
    <col min="4908" max="4929" width="9.140625" style="344" hidden="1" customWidth="1"/>
    <col min="4930" max="5120" width="9.140625" style="344" customWidth="1"/>
    <col min="5121" max="5121" width="7.140625" style="344" customWidth="1"/>
    <col min="5122" max="5122" width="1.421875" style="344" customWidth="1"/>
    <col min="5123" max="5123" width="3.57421875" style="344" customWidth="1"/>
    <col min="5124" max="5124" width="3.7109375" style="344" customWidth="1"/>
    <col min="5125" max="5125" width="14.7109375" style="344" customWidth="1"/>
    <col min="5126" max="5126" width="64.28125" style="344" customWidth="1"/>
    <col min="5127" max="5127" width="7.421875" style="344" customWidth="1"/>
    <col min="5128" max="5128" width="9.57421875" style="344" customWidth="1"/>
    <col min="5129" max="5129" width="10.8515625" style="344" customWidth="1"/>
    <col min="5130" max="5130" width="20.140625" style="344" customWidth="1"/>
    <col min="5131" max="5131" width="13.28125" style="344" customWidth="1"/>
    <col min="5132" max="5132" width="9.140625" style="344" customWidth="1"/>
    <col min="5133" max="5141" width="9.140625" style="344" hidden="1" customWidth="1"/>
    <col min="5142" max="5142" width="10.57421875" style="344" customWidth="1"/>
    <col min="5143" max="5143" width="14.00390625" style="344" customWidth="1"/>
    <col min="5144" max="5144" width="10.57421875" style="344" customWidth="1"/>
    <col min="5145" max="5145" width="12.8515625" style="344" customWidth="1"/>
    <col min="5146" max="5146" width="9.421875" style="344" customWidth="1"/>
    <col min="5147" max="5147" width="12.8515625" style="344" customWidth="1"/>
    <col min="5148" max="5148" width="14.00390625" style="344" customWidth="1"/>
    <col min="5149" max="5149" width="9.421875" style="344" customWidth="1"/>
    <col min="5150" max="5150" width="12.8515625" style="344" customWidth="1"/>
    <col min="5151" max="5151" width="14.00390625" style="344" customWidth="1"/>
    <col min="5152" max="5163" width="9.140625" style="344" customWidth="1"/>
    <col min="5164" max="5185" width="9.140625" style="344" hidden="1" customWidth="1"/>
    <col min="5186" max="5376" width="9.140625" style="344" customWidth="1"/>
    <col min="5377" max="5377" width="7.140625" style="344" customWidth="1"/>
    <col min="5378" max="5378" width="1.421875" style="344" customWidth="1"/>
    <col min="5379" max="5379" width="3.57421875" style="344" customWidth="1"/>
    <col min="5380" max="5380" width="3.7109375" style="344" customWidth="1"/>
    <col min="5381" max="5381" width="14.7109375" style="344" customWidth="1"/>
    <col min="5382" max="5382" width="64.28125" style="344" customWidth="1"/>
    <col min="5383" max="5383" width="7.421875" style="344" customWidth="1"/>
    <col min="5384" max="5384" width="9.57421875" style="344" customWidth="1"/>
    <col min="5385" max="5385" width="10.8515625" style="344" customWidth="1"/>
    <col min="5386" max="5386" width="20.140625" style="344" customWidth="1"/>
    <col min="5387" max="5387" width="13.28125" style="344" customWidth="1"/>
    <col min="5388" max="5388" width="9.140625" style="344" customWidth="1"/>
    <col min="5389" max="5397" width="9.140625" style="344" hidden="1" customWidth="1"/>
    <col min="5398" max="5398" width="10.57421875" style="344" customWidth="1"/>
    <col min="5399" max="5399" width="14.00390625" style="344" customWidth="1"/>
    <col min="5400" max="5400" width="10.57421875" style="344" customWidth="1"/>
    <col min="5401" max="5401" width="12.8515625" style="344" customWidth="1"/>
    <col min="5402" max="5402" width="9.421875" style="344" customWidth="1"/>
    <col min="5403" max="5403" width="12.8515625" style="344" customWidth="1"/>
    <col min="5404" max="5404" width="14.00390625" style="344" customWidth="1"/>
    <col min="5405" max="5405" width="9.421875" style="344" customWidth="1"/>
    <col min="5406" max="5406" width="12.8515625" style="344" customWidth="1"/>
    <col min="5407" max="5407" width="14.00390625" style="344" customWidth="1"/>
    <col min="5408" max="5419" width="9.140625" style="344" customWidth="1"/>
    <col min="5420" max="5441" width="9.140625" style="344" hidden="1" customWidth="1"/>
    <col min="5442" max="5632" width="9.140625" style="344" customWidth="1"/>
    <col min="5633" max="5633" width="7.140625" style="344" customWidth="1"/>
    <col min="5634" max="5634" width="1.421875" style="344" customWidth="1"/>
    <col min="5635" max="5635" width="3.57421875" style="344" customWidth="1"/>
    <col min="5636" max="5636" width="3.7109375" style="344" customWidth="1"/>
    <col min="5637" max="5637" width="14.7109375" style="344" customWidth="1"/>
    <col min="5638" max="5638" width="64.28125" style="344" customWidth="1"/>
    <col min="5639" max="5639" width="7.421875" style="344" customWidth="1"/>
    <col min="5640" max="5640" width="9.57421875" style="344" customWidth="1"/>
    <col min="5641" max="5641" width="10.8515625" style="344" customWidth="1"/>
    <col min="5642" max="5642" width="20.140625" style="344" customWidth="1"/>
    <col min="5643" max="5643" width="13.28125" style="344" customWidth="1"/>
    <col min="5644" max="5644" width="9.140625" style="344" customWidth="1"/>
    <col min="5645" max="5653" width="9.140625" style="344" hidden="1" customWidth="1"/>
    <col min="5654" max="5654" width="10.57421875" style="344" customWidth="1"/>
    <col min="5655" max="5655" width="14.00390625" style="344" customWidth="1"/>
    <col min="5656" max="5656" width="10.57421875" style="344" customWidth="1"/>
    <col min="5657" max="5657" width="12.8515625" style="344" customWidth="1"/>
    <col min="5658" max="5658" width="9.421875" style="344" customWidth="1"/>
    <col min="5659" max="5659" width="12.8515625" style="344" customWidth="1"/>
    <col min="5660" max="5660" width="14.00390625" style="344" customWidth="1"/>
    <col min="5661" max="5661" width="9.421875" style="344" customWidth="1"/>
    <col min="5662" max="5662" width="12.8515625" style="344" customWidth="1"/>
    <col min="5663" max="5663" width="14.00390625" style="344" customWidth="1"/>
    <col min="5664" max="5675" width="9.140625" style="344" customWidth="1"/>
    <col min="5676" max="5697" width="9.140625" style="344" hidden="1" customWidth="1"/>
    <col min="5698" max="5888" width="9.140625" style="344" customWidth="1"/>
    <col min="5889" max="5889" width="7.140625" style="344" customWidth="1"/>
    <col min="5890" max="5890" width="1.421875" style="344" customWidth="1"/>
    <col min="5891" max="5891" width="3.57421875" style="344" customWidth="1"/>
    <col min="5892" max="5892" width="3.7109375" style="344" customWidth="1"/>
    <col min="5893" max="5893" width="14.7109375" style="344" customWidth="1"/>
    <col min="5894" max="5894" width="64.28125" style="344" customWidth="1"/>
    <col min="5895" max="5895" width="7.421875" style="344" customWidth="1"/>
    <col min="5896" max="5896" width="9.57421875" style="344" customWidth="1"/>
    <col min="5897" max="5897" width="10.8515625" style="344" customWidth="1"/>
    <col min="5898" max="5898" width="20.140625" style="344" customWidth="1"/>
    <col min="5899" max="5899" width="13.28125" style="344" customWidth="1"/>
    <col min="5900" max="5900" width="9.140625" style="344" customWidth="1"/>
    <col min="5901" max="5909" width="9.140625" style="344" hidden="1" customWidth="1"/>
    <col min="5910" max="5910" width="10.57421875" style="344" customWidth="1"/>
    <col min="5911" max="5911" width="14.00390625" style="344" customWidth="1"/>
    <col min="5912" max="5912" width="10.57421875" style="344" customWidth="1"/>
    <col min="5913" max="5913" width="12.8515625" style="344" customWidth="1"/>
    <col min="5914" max="5914" width="9.421875" style="344" customWidth="1"/>
    <col min="5915" max="5915" width="12.8515625" style="344" customWidth="1"/>
    <col min="5916" max="5916" width="14.00390625" style="344" customWidth="1"/>
    <col min="5917" max="5917" width="9.421875" style="344" customWidth="1"/>
    <col min="5918" max="5918" width="12.8515625" style="344" customWidth="1"/>
    <col min="5919" max="5919" width="14.00390625" style="344" customWidth="1"/>
    <col min="5920" max="5931" width="9.140625" style="344" customWidth="1"/>
    <col min="5932" max="5953" width="9.140625" style="344" hidden="1" customWidth="1"/>
    <col min="5954" max="6144" width="9.140625" style="344" customWidth="1"/>
    <col min="6145" max="6145" width="7.140625" style="344" customWidth="1"/>
    <col min="6146" max="6146" width="1.421875" style="344" customWidth="1"/>
    <col min="6147" max="6147" width="3.57421875" style="344" customWidth="1"/>
    <col min="6148" max="6148" width="3.7109375" style="344" customWidth="1"/>
    <col min="6149" max="6149" width="14.7109375" style="344" customWidth="1"/>
    <col min="6150" max="6150" width="64.28125" style="344" customWidth="1"/>
    <col min="6151" max="6151" width="7.421875" style="344" customWidth="1"/>
    <col min="6152" max="6152" width="9.57421875" style="344" customWidth="1"/>
    <col min="6153" max="6153" width="10.8515625" style="344" customWidth="1"/>
    <col min="6154" max="6154" width="20.140625" style="344" customWidth="1"/>
    <col min="6155" max="6155" width="13.28125" style="344" customWidth="1"/>
    <col min="6156" max="6156" width="9.140625" style="344" customWidth="1"/>
    <col min="6157" max="6165" width="9.140625" style="344" hidden="1" customWidth="1"/>
    <col min="6166" max="6166" width="10.57421875" style="344" customWidth="1"/>
    <col min="6167" max="6167" width="14.00390625" style="344" customWidth="1"/>
    <col min="6168" max="6168" width="10.57421875" style="344" customWidth="1"/>
    <col min="6169" max="6169" width="12.8515625" style="344" customWidth="1"/>
    <col min="6170" max="6170" width="9.421875" style="344" customWidth="1"/>
    <col min="6171" max="6171" width="12.8515625" style="344" customWidth="1"/>
    <col min="6172" max="6172" width="14.00390625" style="344" customWidth="1"/>
    <col min="6173" max="6173" width="9.421875" style="344" customWidth="1"/>
    <col min="6174" max="6174" width="12.8515625" style="344" customWidth="1"/>
    <col min="6175" max="6175" width="14.00390625" style="344" customWidth="1"/>
    <col min="6176" max="6187" width="9.140625" style="344" customWidth="1"/>
    <col min="6188" max="6209" width="9.140625" style="344" hidden="1" customWidth="1"/>
    <col min="6210" max="6400" width="9.140625" style="344" customWidth="1"/>
    <col min="6401" max="6401" width="7.140625" style="344" customWidth="1"/>
    <col min="6402" max="6402" width="1.421875" style="344" customWidth="1"/>
    <col min="6403" max="6403" width="3.57421875" style="344" customWidth="1"/>
    <col min="6404" max="6404" width="3.7109375" style="344" customWidth="1"/>
    <col min="6405" max="6405" width="14.7109375" style="344" customWidth="1"/>
    <col min="6406" max="6406" width="64.28125" style="344" customWidth="1"/>
    <col min="6407" max="6407" width="7.421875" style="344" customWidth="1"/>
    <col min="6408" max="6408" width="9.57421875" style="344" customWidth="1"/>
    <col min="6409" max="6409" width="10.8515625" style="344" customWidth="1"/>
    <col min="6410" max="6410" width="20.140625" style="344" customWidth="1"/>
    <col min="6411" max="6411" width="13.28125" style="344" customWidth="1"/>
    <col min="6412" max="6412" width="9.140625" style="344" customWidth="1"/>
    <col min="6413" max="6421" width="9.140625" style="344" hidden="1" customWidth="1"/>
    <col min="6422" max="6422" width="10.57421875" style="344" customWidth="1"/>
    <col min="6423" max="6423" width="14.00390625" style="344" customWidth="1"/>
    <col min="6424" max="6424" width="10.57421875" style="344" customWidth="1"/>
    <col min="6425" max="6425" width="12.8515625" style="344" customWidth="1"/>
    <col min="6426" max="6426" width="9.421875" style="344" customWidth="1"/>
    <col min="6427" max="6427" width="12.8515625" style="344" customWidth="1"/>
    <col min="6428" max="6428" width="14.00390625" style="344" customWidth="1"/>
    <col min="6429" max="6429" width="9.421875" style="344" customWidth="1"/>
    <col min="6430" max="6430" width="12.8515625" style="344" customWidth="1"/>
    <col min="6431" max="6431" width="14.00390625" style="344" customWidth="1"/>
    <col min="6432" max="6443" width="9.140625" style="344" customWidth="1"/>
    <col min="6444" max="6465" width="9.140625" style="344" hidden="1" customWidth="1"/>
    <col min="6466" max="6656" width="9.140625" style="344" customWidth="1"/>
    <col min="6657" max="6657" width="7.140625" style="344" customWidth="1"/>
    <col min="6658" max="6658" width="1.421875" style="344" customWidth="1"/>
    <col min="6659" max="6659" width="3.57421875" style="344" customWidth="1"/>
    <col min="6660" max="6660" width="3.7109375" style="344" customWidth="1"/>
    <col min="6661" max="6661" width="14.7109375" style="344" customWidth="1"/>
    <col min="6662" max="6662" width="64.28125" style="344" customWidth="1"/>
    <col min="6663" max="6663" width="7.421875" style="344" customWidth="1"/>
    <col min="6664" max="6664" width="9.57421875" style="344" customWidth="1"/>
    <col min="6665" max="6665" width="10.8515625" style="344" customWidth="1"/>
    <col min="6666" max="6666" width="20.140625" style="344" customWidth="1"/>
    <col min="6667" max="6667" width="13.28125" style="344" customWidth="1"/>
    <col min="6668" max="6668" width="9.140625" style="344" customWidth="1"/>
    <col min="6669" max="6677" width="9.140625" style="344" hidden="1" customWidth="1"/>
    <col min="6678" max="6678" width="10.57421875" style="344" customWidth="1"/>
    <col min="6679" max="6679" width="14.00390625" style="344" customWidth="1"/>
    <col min="6680" max="6680" width="10.57421875" style="344" customWidth="1"/>
    <col min="6681" max="6681" width="12.8515625" style="344" customWidth="1"/>
    <col min="6682" max="6682" width="9.421875" style="344" customWidth="1"/>
    <col min="6683" max="6683" width="12.8515625" style="344" customWidth="1"/>
    <col min="6684" max="6684" width="14.00390625" style="344" customWidth="1"/>
    <col min="6685" max="6685" width="9.421875" style="344" customWidth="1"/>
    <col min="6686" max="6686" width="12.8515625" style="344" customWidth="1"/>
    <col min="6687" max="6687" width="14.00390625" style="344" customWidth="1"/>
    <col min="6688" max="6699" width="9.140625" style="344" customWidth="1"/>
    <col min="6700" max="6721" width="9.140625" style="344" hidden="1" customWidth="1"/>
    <col min="6722" max="6912" width="9.140625" style="344" customWidth="1"/>
    <col min="6913" max="6913" width="7.140625" style="344" customWidth="1"/>
    <col min="6914" max="6914" width="1.421875" style="344" customWidth="1"/>
    <col min="6915" max="6915" width="3.57421875" style="344" customWidth="1"/>
    <col min="6916" max="6916" width="3.7109375" style="344" customWidth="1"/>
    <col min="6917" max="6917" width="14.7109375" style="344" customWidth="1"/>
    <col min="6918" max="6918" width="64.28125" style="344" customWidth="1"/>
    <col min="6919" max="6919" width="7.421875" style="344" customWidth="1"/>
    <col min="6920" max="6920" width="9.57421875" style="344" customWidth="1"/>
    <col min="6921" max="6921" width="10.8515625" style="344" customWidth="1"/>
    <col min="6922" max="6922" width="20.140625" style="344" customWidth="1"/>
    <col min="6923" max="6923" width="13.28125" style="344" customWidth="1"/>
    <col min="6924" max="6924" width="9.140625" style="344" customWidth="1"/>
    <col min="6925" max="6933" width="9.140625" style="344" hidden="1" customWidth="1"/>
    <col min="6934" max="6934" width="10.57421875" style="344" customWidth="1"/>
    <col min="6935" max="6935" width="14.00390625" style="344" customWidth="1"/>
    <col min="6936" max="6936" width="10.57421875" style="344" customWidth="1"/>
    <col min="6937" max="6937" width="12.8515625" style="344" customWidth="1"/>
    <col min="6938" max="6938" width="9.421875" style="344" customWidth="1"/>
    <col min="6939" max="6939" width="12.8515625" style="344" customWidth="1"/>
    <col min="6940" max="6940" width="14.00390625" style="344" customWidth="1"/>
    <col min="6941" max="6941" width="9.421875" style="344" customWidth="1"/>
    <col min="6942" max="6942" width="12.8515625" style="344" customWidth="1"/>
    <col min="6943" max="6943" width="14.00390625" style="344" customWidth="1"/>
    <col min="6944" max="6955" width="9.140625" style="344" customWidth="1"/>
    <col min="6956" max="6977" width="9.140625" style="344" hidden="1" customWidth="1"/>
    <col min="6978" max="7168" width="9.140625" style="344" customWidth="1"/>
    <col min="7169" max="7169" width="7.140625" style="344" customWidth="1"/>
    <col min="7170" max="7170" width="1.421875" style="344" customWidth="1"/>
    <col min="7171" max="7171" width="3.57421875" style="344" customWidth="1"/>
    <col min="7172" max="7172" width="3.7109375" style="344" customWidth="1"/>
    <col min="7173" max="7173" width="14.7109375" style="344" customWidth="1"/>
    <col min="7174" max="7174" width="64.28125" style="344" customWidth="1"/>
    <col min="7175" max="7175" width="7.421875" style="344" customWidth="1"/>
    <col min="7176" max="7176" width="9.57421875" style="344" customWidth="1"/>
    <col min="7177" max="7177" width="10.8515625" style="344" customWidth="1"/>
    <col min="7178" max="7178" width="20.140625" style="344" customWidth="1"/>
    <col min="7179" max="7179" width="13.28125" style="344" customWidth="1"/>
    <col min="7180" max="7180" width="9.140625" style="344" customWidth="1"/>
    <col min="7181" max="7189" width="9.140625" style="344" hidden="1" customWidth="1"/>
    <col min="7190" max="7190" width="10.57421875" style="344" customWidth="1"/>
    <col min="7191" max="7191" width="14.00390625" style="344" customWidth="1"/>
    <col min="7192" max="7192" width="10.57421875" style="344" customWidth="1"/>
    <col min="7193" max="7193" width="12.8515625" style="344" customWidth="1"/>
    <col min="7194" max="7194" width="9.421875" style="344" customWidth="1"/>
    <col min="7195" max="7195" width="12.8515625" style="344" customWidth="1"/>
    <col min="7196" max="7196" width="14.00390625" style="344" customWidth="1"/>
    <col min="7197" max="7197" width="9.421875" style="344" customWidth="1"/>
    <col min="7198" max="7198" width="12.8515625" style="344" customWidth="1"/>
    <col min="7199" max="7199" width="14.00390625" style="344" customWidth="1"/>
    <col min="7200" max="7211" width="9.140625" style="344" customWidth="1"/>
    <col min="7212" max="7233" width="9.140625" style="344" hidden="1" customWidth="1"/>
    <col min="7234" max="7424" width="9.140625" style="344" customWidth="1"/>
    <col min="7425" max="7425" width="7.140625" style="344" customWidth="1"/>
    <col min="7426" max="7426" width="1.421875" style="344" customWidth="1"/>
    <col min="7427" max="7427" width="3.57421875" style="344" customWidth="1"/>
    <col min="7428" max="7428" width="3.7109375" style="344" customWidth="1"/>
    <col min="7429" max="7429" width="14.7109375" style="344" customWidth="1"/>
    <col min="7430" max="7430" width="64.28125" style="344" customWidth="1"/>
    <col min="7431" max="7431" width="7.421875" style="344" customWidth="1"/>
    <col min="7432" max="7432" width="9.57421875" style="344" customWidth="1"/>
    <col min="7433" max="7433" width="10.8515625" style="344" customWidth="1"/>
    <col min="7434" max="7434" width="20.140625" style="344" customWidth="1"/>
    <col min="7435" max="7435" width="13.28125" style="344" customWidth="1"/>
    <col min="7436" max="7436" width="9.140625" style="344" customWidth="1"/>
    <col min="7437" max="7445" width="9.140625" style="344" hidden="1" customWidth="1"/>
    <col min="7446" max="7446" width="10.57421875" style="344" customWidth="1"/>
    <col min="7447" max="7447" width="14.00390625" style="344" customWidth="1"/>
    <col min="7448" max="7448" width="10.57421875" style="344" customWidth="1"/>
    <col min="7449" max="7449" width="12.8515625" style="344" customWidth="1"/>
    <col min="7450" max="7450" width="9.421875" style="344" customWidth="1"/>
    <col min="7451" max="7451" width="12.8515625" style="344" customWidth="1"/>
    <col min="7452" max="7452" width="14.00390625" style="344" customWidth="1"/>
    <col min="7453" max="7453" width="9.421875" style="344" customWidth="1"/>
    <col min="7454" max="7454" width="12.8515625" style="344" customWidth="1"/>
    <col min="7455" max="7455" width="14.00390625" style="344" customWidth="1"/>
    <col min="7456" max="7467" width="9.140625" style="344" customWidth="1"/>
    <col min="7468" max="7489" width="9.140625" style="344" hidden="1" customWidth="1"/>
    <col min="7490" max="7680" width="9.140625" style="344" customWidth="1"/>
    <col min="7681" max="7681" width="7.140625" style="344" customWidth="1"/>
    <col min="7682" max="7682" width="1.421875" style="344" customWidth="1"/>
    <col min="7683" max="7683" width="3.57421875" style="344" customWidth="1"/>
    <col min="7684" max="7684" width="3.7109375" style="344" customWidth="1"/>
    <col min="7685" max="7685" width="14.7109375" style="344" customWidth="1"/>
    <col min="7686" max="7686" width="64.28125" style="344" customWidth="1"/>
    <col min="7687" max="7687" width="7.421875" style="344" customWidth="1"/>
    <col min="7688" max="7688" width="9.57421875" style="344" customWidth="1"/>
    <col min="7689" max="7689" width="10.8515625" style="344" customWidth="1"/>
    <col min="7690" max="7690" width="20.140625" style="344" customWidth="1"/>
    <col min="7691" max="7691" width="13.28125" style="344" customWidth="1"/>
    <col min="7692" max="7692" width="9.140625" style="344" customWidth="1"/>
    <col min="7693" max="7701" width="9.140625" style="344" hidden="1" customWidth="1"/>
    <col min="7702" max="7702" width="10.57421875" style="344" customWidth="1"/>
    <col min="7703" max="7703" width="14.00390625" style="344" customWidth="1"/>
    <col min="7704" max="7704" width="10.57421875" style="344" customWidth="1"/>
    <col min="7705" max="7705" width="12.8515625" style="344" customWidth="1"/>
    <col min="7706" max="7706" width="9.421875" style="344" customWidth="1"/>
    <col min="7707" max="7707" width="12.8515625" style="344" customWidth="1"/>
    <col min="7708" max="7708" width="14.00390625" style="344" customWidth="1"/>
    <col min="7709" max="7709" width="9.421875" style="344" customWidth="1"/>
    <col min="7710" max="7710" width="12.8515625" style="344" customWidth="1"/>
    <col min="7711" max="7711" width="14.00390625" style="344" customWidth="1"/>
    <col min="7712" max="7723" width="9.140625" style="344" customWidth="1"/>
    <col min="7724" max="7745" width="9.140625" style="344" hidden="1" customWidth="1"/>
    <col min="7746" max="7936" width="9.140625" style="344" customWidth="1"/>
    <col min="7937" max="7937" width="7.140625" style="344" customWidth="1"/>
    <col min="7938" max="7938" width="1.421875" style="344" customWidth="1"/>
    <col min="7939" max="7939" width="3.57421875" style="344" customWidth="1"/>
    <col min="7940" max="7940" width="3.7109375" style="344" customWidth="1"/>
    <col min="7941" max="7941" width="14.7109375" style="344" customWidth="1"/>
    <col min="7942" max="7942" width="64.28125" style="344" customWidth="1"/>
    <col min="7943" max="7943" width="7.421875" style="344" customWidth="1"/>
    <col min="7944" max="7944" width="9.57421875" style="344" customWidth="1"/>
    <col min="7945" max="7945" width="10.8515625" style="344" customWidth="1"/>
    <col min="7946" max="7946" width="20.140625" style="344" customWidth="1"/>
    <col min="7947" max="7947" width="13.28125" style="344" customWidth="1"/>
    <col min="7948" max="7948" width="9.140625" style="344" customWidth="1"/>
    <col min="7949" max="7957" width="9.140625" style="344" hidden="1" customWidth="1"/>
    <col min="7958" max="7958" width="10.57421875" style="344" customWidth="1"/>
    <col min="7959" max="7959" width="14.00390625" style="344" customWidth="1"/>
    <col min="7960" max="7960" width="10.57421875" style="344" customWidth="1"/>
    <col min="7961" max="7961" width="12.8515625" style="344" customWidth="1"/>
    <col min="7962" max="7962" width="9.421875" style="344" customWidth="1"/>
    <col min="7963" max="7963" width="12.8515625" style="344" customWidth="1"/>
    <col min="7964" max="7964" width="14.00390625" style="344" customWidth="1"/>
    <col min="7965" max="7965" width="9.421875" style="344" customWidth="1"/>
    <col min="7966" max="7966" width="12.8515625" style="344" customWidth="1"/>
    <col min="7967" max="7967" width="14.00390625" style="344" customWidth="1"/>
    <col min="7968" max="7979" width="9.140625" style="344" customWidth="1"/>
    <col min="7980" max="8001" width="9.140625" style="344" hidden="1" customWidth="1"/>
    <col min="8002" max="8192" width="9.140625" style="344" customWidth="1"/>
    <col min="8193" max="8193" width="7.140625" style="344" customWidth="1"/>
    <col min="8194" max="8194" width="1.421875" style="344" customWidth="1"/>
    <col min="8195" max="8195" width="3.57421875" style="344" customWidth="1"/>
    <col min="8196" max="8196" width="3.7109375" style="344" customWidth="1"/>
    <col min="8197" max="8197" width="14.7109375" style="344" customWidth="1"/>
    <col min="8198" max="8198" width="64.28125" style="344" customWidth="1"/>
    <col min="8199" max="8199" width="7.421875" style="344" customWidth="1"/>
    <col min="8200" max="8200" width="9.57421875" style="344" customWidth="1"/>
    <col min="8201" max="8201" width="10.8515625" style="344" customWidth="1"/>
    <col min="8202" max="8202" width="20.140625" style="344" customWidth="1"/>
    <col min="8203" max="8203" width="13.28125" style="344" customWidth="1"/>
    <col min="8204" max="8204" width="9.140625" style="344" customWidth="1"/>
    <col min="8205" max="8213" width="9.140625" style="344" hidden="1" customWidth="1"/>
    <col min="8214" max="8214" width="10.57421875" style="344" customWidth="1"/>
    <col min="8215" max="8215" width="14.00390625" style="344" customWidth="1"/>
    <col min="8216" max="8216" width="10.57421875" style="344" customWidth="1"/>
    <col min="8217" max="8217" width="12.8515625" style="344" customWidth="1"/>
    <col min="8218" max="8218" width="9.421875" style="344" customWidth="1"/>
    <col min="8219" max="8219" width="12.8515625" style="344" customWidth="1"/>
    <col min="8220" max="8220" width="14.00390625" style="344" customWidth="1"/>
    <col min="8221" max="8221" width="9.421875" style="344" customWidth="1"/>
    <col min="8222" max="8222" width="12.8515625" style="344" customWidth="1"/>
    <col min="8223" max="8223" width="14.00390625" style="344" customWidth="1"/>
    <col min="8224" max="8235" width="9.140625" style="344" customWidth="1"/>
    <col min="8236" max="8257" width="9.140625" style="344" hidden="1" customWidth="1"/>
    <col min="8258" max="8448" width="9.140625" style="344" customWidth="1"/>
    <col min="8449" max="8449" width="7.140625" style="344" customWidth="1"/>
    <col min="8450" max="8450" width="1.421875" style="344" customWidth="1"/>
    <col min="8451" max="8451" width="3.57421875" style="344" customWidth="1"/>
    <col min="8452" max="8452" width="3.7109375" style="344" customWidth="1"/>
    <col min="8453" max="8453" width="14.7109375" style="344" customWidth="1"/>
    <col min="8454" max="8454" width="64.28125" style="344" customWidth="1"/>
    <col min="8455" max="8455" width="7.421875" style="344" customWidth="1"/>
    <col min="8456" max="8456" width="9.57421875" style="344" customWidth="1"/>
    <col min="8457" max="8457" width="10.8515625" style="344" customWidth="1"/>
    <col min="8458" max="8458" width="20.140625" style="344" customWidth="1"/>
    <col min="8459" max="8459" width="13.28125" style="344" customWidth="1"/>
    <col min="8460" max="8460" width="9.140625" style="344" customWidth="1"/>
    <col min="8461" max="8469" width="9.140625" style="344" hidden="1" customWidth="1"/>
    <col min="8470" max="8470" width="10.57421875" style="344" customWidth="1"/>
    <col min="8471" max="8471" width="14.00390625" style="344" customWidth="1"/>
    <col min="8472" max="8472" width="10.57421875" style="344" customWidth="1"/>
    <col min="8473" max="8473" width="12.8515625" style="344" customWidth="1"/>
    <col min="8474" max="8474" width="9.421875" style="344" customWidth="1"/>
    <col min="8475" max="8475" width="12.8515625" style="344" customWidth="1"/>
    <col min="8476" max="8476" width="14.00390625" style="344" customWidth="1"/>
    <col min="8477" max="8477" width="9.421875" style="344" customWidth="1"/>
    <col min="8478" max="8478" width="12.8515625" style="344" customWidth="1"/>
    <col min="8479" max="8479" width="14.00390625" style="344" customWidth="1"/>
    <col min="8480" max="8491" width="9.140625" style="344" customWidth="1"/>
    <col min="8492" max="8513" width="9.140625" style="344" hidden="1" customWidth="1"/>
    <col min="8514" max="8704" width="9.140625" style="344" customWidth="1"/>
    <col min="8705" max="8705" width="7.140625" style="344" customWidth="1"/>
    <col min="8706" max="8706" width="1.421875" style="344" customWidth="1"/>
    <col min="8707" max="8707" width="3.57421875" style="344" customWidth="1"/>
    <col min="8708" max="8708" width="3.7109375" style="344" customWidth="1"/>
    <col min="8709" max="8709" width="14.7109375" style="344" customWidth="1"/>
    <col min="8710" max="8710" width="64.28125" style="344" customWidth="1"/>
    <col min="8711" max="8711" width="7.421875" style="344" customWidth="1"/>
    <col min="8712" max="8712" width="9.57421875" style="344" customWidth="1"/>
    <col min="8713" max="8713" width="10.8515625" style="344" customWidth="1"/>
    <col min="8714" max="8714" width="20.140625" style="344" customWidth="1"/>
    <col min="8715" max="8715" width="13.28125" style="344" customWidth="1"/>
    <col min="8716" max="8716" width="9.140625" style="344" customWidth="1"/>
    <col min="8717" max="8725" width="9.140625" style="344" hidden="1" customWidth="1"/>
    <col min="8726" max="8726" width="10.57421875" style="344" customWidth="1"/>
    <col min="8727" max="8727" width="14.00390625" style="344" customWidth="1"/>
    <col min="8728" max="8728" width="10.57421875" style="344" customWidth="1"/>
    <col min="8729" max="8729" width="12.8515625" style="344" customWidth="1"/>
    <col min="8730" max="8730" width="9.421875" style="344" customWidth="1"/>
    <col min="8731" max="8731" width="12.8515625" style="344" customWidth="1"/>
    <col min="8732" max="8732" width="14.00390625" style="344" customWidth="1"/>
    <col min="8733" max="8733" width="9.421875" style="344" customWidth="1"/>
    <col min="8734" max="8734" width="12.8515625" style="344" customWidth="1"/>
    <col min="8735" max="8735" width="14.00390625" style="344" customWidth="1"/>
    <col min="8736" max="8747" width="9.140625" style="344" customWidth="1"/>
    <col min="8748" max="8769" width="9.140625" style="344" hidden="1" customWidth="1"/>
    <col min="8770" max="8960" width="9.140625" style="344" customWidth="1"/>
    <col min="8961" max="8961" width="7.140625" style="344" customWidth="1"/>
    <col min="8962" max="8962" width="1.421875" style="344" customWidth="1"/>
    <col min="8963" max="8963" width="3.57421875" style="344" customWidth="1"/>
    <col min="8964" max="8964" width="3.7109375" style="344" customWidth="1"/>
    <col min="8965" max="8965" width="14.7109375" style="344" customWidth="1"/>
    <col min="8966" max="8966" width="64.28125" style="344" customWidth="1"/>
    <col min="8967" max="8967" width="7.421875" style="344" customWidth="1"/>
    <col min="8968" max="8968" width="9.57421875" style="344" customWidth="1"/>
    <col min="8969" max="8969" width="10.8515625" style="344" customWidth="1"/>
    <col min="8970" max="8970" width="20.140625" style="344" customWidth="1"/>
    <col min="8971" max="8971" width="13.28125" style="344" customWidth="1"/>
    <col min="8972" max="8972" width="9.140625" style="344" customWidth="1"/>
    <col min="8973" max="8981" width="9.140625" style="344" hidden="1" customWidth="1"/>
    <col min="8982" max="8982" width="10.57421875" style="344" customWidth="1"/>
    <col min="8983" max="8983" width="14.00390625" style="344" customWidth="1"/>
    <col min="8984" max="8984" width="10.57421875" style="344" customWidth="1"/>
    <col min="8985" max="8985" width="12.8515625" style="344" customWidth="1"/>
    <col min="8986" max="8986" width="9.421875" style="344" customWidth="1"/>
    <col min="8987" max="8987" width="12.8515625" style="344" customWidth="1"/>
    <col min="8988" max="8988" width="14.00390625" style="344" customWidth="1"/>
    <col min="8989" max="8989" width="9.421875" style="344" customWidth="1"/>
    <col min="8990" max="8990" width="12.8515625" style="344" customWidth="1"/>
    <col min="8991" max="8991" width="14.00390625" style="344" customWidth="1"/>
    <col min="8992" max="9003" width="9.140625" style="344" customWidth="1"/>
    <col min="9004" max="9025" width="9.140625" style="344" hidden="1" customWidth="1"/>
    <col min="9026" max="9216" width="9.140625" style="344" customWidth="1"/>
    <col min="9217" max="9217" width="7.140625" style="344" customWidth="1"/>
    <col min="9218" max="9218" width="1.421875" style="344" customWidth="1"/>
    <col min="9219" max="9219" width="3.57421875" style="344" customWidth="1"/>
    <col min="9220" max="9220" width="3.7109375" style="344" customWidth="1"/>
    <col min="9221" max="9221" width="14.7109375" style="344" customWidth="1"/>
    <col min="9222" max="9222" width="64.28125" style="344" customWidth="1"/>
    <col min="9223" max="9223" width="7.421875" style="344" customWidth="1"/>
    <col min="9224" max="9224" width="9.57421875" style="344" customWidth="1"/>
    <col min="9225" max="9225" width="10.8515625" style="344" customWidth="1"/>
    <col min="9226" max="9226" width="20.140625" style="344" customWidth="1"/>
    <col min="9227" max="9227" width="13.28125" style="344" customWidth="1"/>
    <col min="9228" max="9228" width="9.140625" style="344" customWidth="1"/>
    <col min="9229" max="9237" width="9.140625" style="344" hidden="1" customWidth="1"/>
    <col min="9238" max="9238" width="10.57421875" style="344" customWidth="1"/>
    <col min="9239" max="9239" width="14.00390625" style="344" customWidth="1"/>
    <col min="9240" max="9240" width="10.57421875" style="344" customWidth="1"/>
    <col min="9241" max="9241" width="12.8515625" style="344" customWidth="1"/>
    <col min="9242" max="9242" width="9.421875" style="344" customWidth="1"/>
    <col min="9243" max="9243" width="12.8515625" style="344" customWidth="1"/>
    <col min="9244" max="9244" width="14.00390625" style="344" customWidth="1"/>
    <col min="9245" max="9245" width="9.421875" style="344" customWidth="1"/>
    <col min="9246" max="9246" width="12.8515625" style="344" customWidth="1"/>
    <col min="9247" max="9247" width="14.00390625" style="344" customWidth="1"/>
    <col min="9248" max="9259" width="9.140625" style="344" customWidth="1"/>
    <col min="9260" max="9281" width="9.140625" style="344" hidden="1" customWidth="1"/>
    <col min="9282" max="9472" width="9.140625" style="344" customWidth="1"/>
    <col min="9473" max="9473" width="7.140625" style="344" customWidth="1"/>
    <col min="9474" max="9474" width="1.421875" style="344" customWidth="1"/>
    <col min="9475" max="9475" width="3.57421875" style="344" customWidth="1"/>
    <col min="9476" max="9476" width="3.7109375" style="344" customWidth="1"/>
    <col min="9477" max="9477" width="14.7109375" style="344" customWidth="1"/>
    <col min="9478" max="9478" width="64.28125" style="344" customWidth="1"/>
    <col min="9479" max="9479" width="7.421875" style="344" customWidth="1"/>
    <col min="9480" max="9480" width="9.57421875" style="344" customWidth="1"/>
    <col min="9481" max="9481" width="10.8515625" style="344" customWidth="1"/>
    <col min="9482" max="9482" width="20.140625" style="344" customWidth="1"/>
    <col min="9483" max="9483" width="13.28125" style="344" customWidth="1"/>
    <col min="9484" max="9484" width="9.140625" style="344" customWidth="1"/>
    <col min="9485" max="9493" width="9.140625" style="344" hidden="1" customWidth="1"/>
    <col min="9494" max="9494" width="10.57421875" style="344" customWidth="1"/>
    <col min="9495" max="9495" width="14.00390625" style="344" customWidth="1"/>
    <col min="9496" max="9496" width="10.57421875" style="344" customWidth="1"/>
    <col min="9497" max="9497" width="12.8515625" style="344" customWidth="1"/>
    <col min="9498" max="9498" width="9.421875" style="344" customWidth="1"/>
    <col min="9499" max="9499" width="12.8515625" style="344" customWidth="1"/>
    <col min="9500" max="9500" width="14.00390625" style="344" customWidth="1"/>
    <col min="9501" max="9501" width="9.421875" style="344" customWidth="1"/>
    <col min="9502" max="9502" width="12.8515625" style="344" customWidth="1"/>
    <col min="9503" max="9503" width="14.00390625" style="344" customWidth="1"/>
    <col min="9504" max="9515" width="9.140625" style="344" customWidth="1"/>
    <col min="9516" max="9537" width="9.140625" style="344" hidden="1" customWidth="1"/>
    <col min="9538" max="9728" width="9.140625" style="344" customWidth="1"/>
    <col min="9729" max="9729" width="7.140625" style="344" customWidth="1"/>
    <col min="9730" max="9730" width="1.421875" style="344" customWidth="1"/>
    <col min="9731" max="9731" width="3.57421875" style="344" customWidth="1"/>
    <col min="9732" max="9732" width="3.7109375" style="344" customWidth="1"/>
    <col min="9733" max="9733" width="14.7109375" style="344" customWidth="1"/>
    <col min="9734" max="9734" width="64.28125" style="344" customWidth="1"/>
    <col min="9735" max="9735" width="7.421875" style="344" customWidth="1"/>
    <col min="9736" max="9736" width="9.57421875" style="344" customWidth="1"/>
    <col min="9737" max="9737" width="10.8515625" style="344" customWidth="1"/>
    <col min="9738" max="9738" width="20.140625" style="344" customWidth="1"/>
    <col min="9739" max="9739" width="13.28125" style="344" customWidth="1"/>
    <col min="9740" max="9740" width="9.140625" style="344" customWidth="1"/>
    <col min="9741" max="9749" width="9.140625" style="344" hidden="1" customWidth="1"/>
    <col min="9750" max="9750" width="10.57421875" style="344" customWidth="1"/>
    <col min="9751" max="9751" width="14.00390625" style="344" customWidth="1"/>
    <col min="9752" max="9752" width="10.57421875" style="344" customWidth="1"/>
    <col min="9753" max="9753" width="12.8515625" style="344" customWidth="1"/>
    <col min="9754" max="9754" width="9.421875" style="344" customWidth="1"/>
    <col min="9755" max="9755" width="12.8515625" style="344" customWidth="1"/>
    <col min="9756" max="9756" width="14.00390625" style="344" customWidth="1"/>
    <col min="9757" max="9757" width="9.421875" style="344" customWidth="1"/>
    <col min="9758" max="9758" width="12.8515625" style="344" customWidth="1"/>
    <col min="9759" max="9759" width="14.00390625" style="344" customWidth="1"/>
    <col min="9760" max="9771" width="9.140625" style="344" customWidth="1"/>
    <col min="9772" max="9793" width="9.140625" style="344" hidden="1" customWidth="1"/>
    <col min="9794" max="9984" width="9.140625" style="344" customWidth="1"/>
    <col min="9985" max="9985" width="7.140625" style="344" customWidth="1"/>
    <col min="9986" max="9986" width="1.421875" style="344" customWidth="1"/>
    <col min="9987" max="9987" width="3.57421875" style="344" customWidth="1"/>
    <col min="9988" max="9988" width="3.7109375" style="344" customWidth="1"/>
    <col min="9989" max="9989" width="14.7109375" style="344" customWidth="1"/>
    <col min="9990" max="9990" width="64.28125" style="344" customWidth="1"/>
    <col min="9991" max="9991" width="7.421875" style="344" customWidth="1"/>
    <col min="9992" max="9992" width="9.57421875" style="344" customWidth="1"/>
    <col min="9993" max="9993" width="10.8515625" style="344" customWidth="1"/>
    <col min="9994" max="9994" width="20.140625" style="344" customWidth="1"/>
    <col min="9995" max="9995" width="13.28125" style="344" customWidth="1"/>
    <col min="9996" max="9996" width="9.140625" style="344" customWidth="1"/>
    <col min="9997" max="10005" width="9.140625" style="344" hidden="1" customWidth="1"/>
    <col min="10006" max="10006" width="10.57421875" style="344" customWidth="1"/>
    <col min="10007" max="10007" width="14.00390625" style="344" customWidth="1"/>
    <col min="10008" max="10008" width="10.57421875" style="344" customWidth="1"/>
    <col min="10009" max="10009" width="12.8515625" style="344" customWidth="1"/>
    <col min="10010" max="10010" width="9.421875" style="344" customWidth="1"/>
    <col min="10011" max="10011" width="12.8515625" style="344" customWidth="1"/>
    <col min="10012" max="10012" width="14.00390625" style="344" customWidth="1"/>
    <col min="10013" max="10013" width="9.421875" style="344" customWidth="1"/>
    <col min="10014" max="10014" width="12.8515625" style="344" customWidth="1"/>
    <col min="10015" max="10015" width="14.00390625" style="344" customWidth="1"/>
    <col min="10016" max="10027" width="9.140625" style="344" customWidth="1"/>
    <col min="10028" max="10049" width="9.140625" style="344" hidden="1" customWidth="1"/>
    <col min="10050" max="10240" width="9.140625" style="344" customWidth="1"/>
    <col min="10241" max="10241" width="7.140625" style="344" customWidth="1"/>
    <col min="10242" max="10242" width="1.421875" style="344" customWidth="1"/>
    <col min="10243" max="10243" width="3.57421875" style="344" customWidth="1"/>
    <col min="10244" max="10244" width="3.7109375" style="344" customWidth="1"/>
    <col min="10245" max="10245" width="14.7109375" style="344" customWidth="1"/>
    <col min="10246" max="10246" width="64.28125" style="344" customWidth="1"/>
    <col min="10247" max="10247" width="7.421875" style="344" customWidth="1"/>
    <col min="10248" max="10248" width="9.57421875" style="344" customWidth="1"/>
    <col min="10249" max="10249" width="10.8515625" style="344" customWidth="1"/>
    <col min="10250" max="10250" width="20.140625" style="344" customWidth="1"/>
    <col min="10251" max="10251" width="13.28125" style="344" customWidth="1"/>
    <col min="10252" max="10252" width="9.140625" style="344" customWidth="1"/>
    <col min="10253" max="10261" width="9.140625" style="344" hidden="1" customWidth="1"/>
    <col min="10262" max="10262" width="10.57421875" style="344" customWidth="1"/>
    <col min="10263" max="10263" width="14.00390625" style="344" customWidth="1"/>
    <col min="10264" max="10264" width="10.57421875" style="344" customWidth="1"/>
    <col min="10265" max="10265" width="12.8515625" style="344" customWidth="1"/>
    <col min="10266" max="10266" width="9.421875" style="344" customWidth="1"/>
    <col min="10267" max="10267" width="12.8515625" style="344" customWidth="1"/>
    <col min="10268" max="10268" width="14.00390625" style="344" customWidth="1"/>
    <col min="10269" max="10269" width="9.421875" style="344" customWidth="1"/>
    <col min="10270" max="10270" width="12.8515625" style="344" customWidth="1"/>
    <col min="10271" max="10271" width="14.00390625" style="344" customWidth="1"/>
    <col min="10272" max="10283" width="9.140625" style="344" customWidth="1"/>
    <col min="10284" max="10305" width="9.140625" style="344" hidden="1" customWidth="1"/>
    <col min="10306" max="10496" width="9.140625" style="344" customWidth="1"/>
    <col min="10497" max="10497" width="7.140625" style="344" customWidth="1"/>
    <col min="10498" max="10498" width="1.421875" style="344" customWidth="1"/>
    <col min="10499" max="10499" width="3.57421875" style="344" customWidth="1"/>
    <col min="10500" max="10500" width="3.7109375" style="344" customWidth="1"/>
    <col min="10501" max="10501" width="14.7109375" style="344" customWidth="1"/>
    <col min="10502" max="10502" width="64.28125" style="344" customWidth="1"/>
    <col min="10503" max="10503" width="7.421875" style="344" customWidth="1"/>
    <col min="10504" max="10504" width="9.57421875" style="344" customWidth="1"/>
    <col min="10505" max="10505" width="10.8515625" style="344" customWidth="1"/>
    <col min="10506" max="10506" width="20.140625" style="344" customWidth="1"/>
    <col min="10507" max="10507" width="13.28125" style="344" customWidth="1"/>
    <col min="10508" max="10508" width="9.140625" style="344" customWidth="1"/>
    <col min="10509" max="10517" width="9.140625" style="344" hidden="1" customWidth="1"/>
    <col min="10518" max="10518" width="10.57421875" style="344" customWidth="1"/>
    <col min="10519" max="10519" width="14.00390625" style="344" customWidth="1"/>
    <col min="10520" max="10520" width="10.57421875" style="344" customWidth="1"/>
    <col min="10521" max="10521" width="12.8515625" style="344" customWidth="1"/>
    <col min="10522" max="10522" width="9.421875" style="344" customWidth="1"/>
    <col min="10523" max="10523" width="12.8515625" style="344" customWidth="1"/>
    <col min="10524" max="10524" width="14.00390625" style="344" customWidth="1"/>
    <col min="10525" max="10525" width="9.421875" style="344" customWidth="1"/>
    <col min="10526" max="10526" width="12.8515625" style="344" customWidth="1"/>
    <col min="10527" max="10527" width="14.00390625" style="344" customWidth="1"/>
    <col min="10528" max="10539" width="9.140625" style="344" customWidth="1"/>
    <col min="10540" max="10561" width="9.140625" style="344" hidden="1" customWidth="1"/>
    <col min="10562" max="10752" width="9.140625" style="344" customWidth="1"/>
    <col min="10753" max="10753" width="7.140625" style="344" customWidth="1"/>
    <col min="10754" max="10754" width="1.421875" style="344" customWidth="1"/>
    <col min="10755" max="10755" width="3.57421875" style="344" customWidth="1"/>
    <col min="10756" max="10756" width="3.7109375" style="344" customWidth="1"/>
    <col min="10757" max="10757" width="14.7109375" style="344" customWidth="1"/>
    <col min="10758" max="10758" width="64.28125" style="344" customWidth="1"/>
    <col min="10759" max="10759" width="7.421875" style="344" customWidth="1"/>
    <col min="10760" max="10760" width="9.57421875" style="344" customWidth="1"/>
    <col min="10761" max="10761" width="10.8515625" style="344" customWidth="1"/>
    <col min="10762" max="10762" width="20.140625" style="344" customWidth="1"/>
    <col min="10763" max="10763" width="13.28125" style="344" customWidth="1"/>
    <col min="10764" max="10764" width="9.140625" style="344" customWidth="1"/>
    <col min="10765" max="10773" width="9.140625" style="344" hidden="1" customWidth="1"/>
    <col min="10774" max="10774" width="10.57421875" style="344" customWidth="1"/>
    <col min="10775" max="10775" width="14.00390625" style="344" customWidth="1"/>
    <col min="10776" max="10776" width="10.57421875" style="344" customWidth="1"/>
    <col min="10777" max="10777" width="12.8515625" style="344" customWidth="1"/>
    <col min="10778" max="10778" width="9.421875" style="344" customWidth="1"/>
    <col min="10779" max="10779" width="12.8515625" style="344" customWidth="1"/>
    <col min="10780" max="10780" width="14.00390625" style="344" customWidth="1"/>
    <col min="10781" max="10781" width="9.421875" style="344" customWidth="1"/>
    <col min="10782" max="10782" width="12.8515625" style="344" customWidth="1"/>
    <col min="10783" max="10783" width="14.00390625" style="344" customWidth="1"/>
    <col min="10784" max="10795" width="9.140625" style="344" customWidth="1"/>
    <col min="10796" max="10817" width="9.140625" style="344" hidden="1" customWidth="1"/>
    <col min="10818" max="11008" width="9.140625" style="344" customWidth="1"/>
    <col min="11009" max="11009" width="7.140625" style="344" customWidth="1"/>
    <col min="11010" max="11010" width="1.421875" style="344" customWidth="1"/>
    <col min="11011" max="11011" width="3.57421875" style="344" customWidth="1"/>
    <col min="11012" max="11012" width="3.7109375" style="344" customWidth="1"/>
    <col min="11013" max="11013" width="14.7109375" style="344" customWidth="1"/>
    <col min="11014" max="11014" width="64.28125" style="344" customWidth="1"/>
    <col min="11015" max="11015" width="7.421875" style="344" customWidth="1"/>
    <col min="11016" max="11016" width="9.57421875" style="344" customWidth="1"/>
    <col min="11017" max="11017" width="10.8515625" style="344" customWidth="1"/>
    <col min="11018" max="11018" width="20.140625" style="344" customWidth="1"/>
    <col min="11019" max="11019" width="13.28125" style="344" customWidth="1"/>
    <col min="11020" max="11020" width="9.140625" style="344" customWidth="1"/>
    <col min="11021" max="11029" width="9.140625" style="344" hidden="1" customWidth="1"/>
    <col min="11030" max="11030" width="10.57421875" style="344" customWidth="1"/>
    <col min="11031" max="11031" width="14.00390625" style="344" customWidth="1"/>
    <col min="11032" max="11032" width="10.57421875" style="344" customWidth="1"/>
    <col min="11033" max="11033" width="12.8515625" style="344" customWidth="1"/>
    <col min="11034" max="11034" width="9.421875" style="344" customWidth="1"/>
    <col min="11035" max="11035" width="12.8515625" style="344" customWidth="1"/>
    <col min="11036" max="11036" width="14.00390625" style="344" customWidth="1"/>
    <col min="11037" max="11037" width="9.421875" style="344" customWidth="1"/>
    <col min="11038" max="11038" width="12.8515625" style="344" customWidth="1"/>
    <col min="11039" max="11039" width="14.00390625" style="344" customWidth="1"/>
    <col min="11040" max="11051" width="9.140625" style="344" customWidth="1"/>
    <col min="11052" max="11073" width="9.140625" style="344" hidden="1" customWidth="1"/>
    <col min="11074" max="11264" width="9.140625" style="344" customWidth="1"/>
    <col min="11265" max="11265" width="7.140625" style="344" customWidth="1"/>
    <col min="11266" max="11266" width="1.421875" style="344" customWidth="1"/>
    <col min="11267" max="11267" width="3.57421875" style="344" customWidth="1"/>
    <col min="11268" max="11268" width="3.7109375" style="344" customWidth="1"/>
    <col min="11269" max="11269" width="14.7109375" style="344" customWidth="1"/>
    <col min="11270" max="11270" width="64.28125" style="344" customWidth="1"/>
    <col min="11271" max="11271" width="7.421875" style="344" customWidth="1"/>
    <col min="11272" max="11272" width="9.57421875" style="344" customWidth="1"/>
    <col min="11273" max="11273" width="10.8515625" style="344" customWidth="1"/>
    <col min="11274" max="11274" width="20.140625" style="344" customWidth="1"/>
    <col min="11275" max="11275" width="13.28125" style="344" customWidth="1"/>
    <col min="11276" max="11276" width="9.140625" style="344" customWidth="1"/>
    <col min="11277" max="11285" width="9.140625" style="344" hidden="1" customWidth="1"/>
    <col min="11286" max="11286" width="10.57421875" style="344" customWidth="1"/>
    <col min="11287" max="11287" width="14.00390625" style="344" customWidth="1"/>
    <col min="11288" max="11288" width="10.57421875" style="344" customWidth="1"/>
    <col min="11289" max="11289" width="12.8515625" style="344" customWidth="1"/>
    <col min="11290" max="11290" width="9.421875" style="344" customWidth="1"/>
    <col min="11291" max="11291" width="12.8515625" style="344" customWidth="1"/>
    <col min="11292" max="11292" width="14.00390625" style="344" customWidth="1"/>
    <col min="11293" max="11293" width="9.421875" style="344" customWidth="1"/>
    <col min="11294" max="11294" width="12.8515625" style="344" customWidth="1"/>
    <col min="11295" max="11295" width="14.00390625" style="344" customWidth="1"/>
    <col min="11296" max="11307" width="9.140625" style="344" customWidth="1"/>
    <col min="11308" max="11329" width="9.140625" style="344" hidden="1" customWidth="1"/>
    <col min="11330" max="11520" width="9.140625" style="344" customWidth="1"/>
    <col min="11521" max="11521" width="7.140625" style="344" customWidth="1"/>
    <col min="11522" max="11522" width="1.421875" style="344" customWidth="1"/>
    <col min="11523" max="11523" width="3.57421875" style="344" customWidth="1"/>
    <col min="11524" max="11524" width="3.7109375" style="344" customWidth="1"/>
    <col min="11525" max="11525" width="14.7109375" style="344" customWidth="1"/>
    <col min="11526" max="11526" width="64.28125" style="344" customWidth="1"/>
    <col min="11527" max="11527" width="7.421875" style="344" customWidth="1"/>
    <col min="11528" max="11528" width="9.57421875" style="344" customWidth="1"/>
    <col min="11529" max="11529" width="10.8515625" style="344" customWidth="1"/>
    <col min="11530" max="11530" width="20.140625" style="344" customWidth="1"/>
    <col min="11531" max="11531" width="13.28125" style="344" customWidth="1"/>
    <col min="11532" max="11532" width="9.140625" style="344" customWidth="1"/>
    <col min="11533" max="11541" width="9.140625" style="344" hidden="1" customWidth="1"/>
    <col min="11542" max="11542" width="10.57421875" style="344" customWidth="1"/>
    <col min="11543" max="11543" width="14.00390625" style="344" customWidth="1"/>
    <col min="11544" max="11544" width="10.57421875" style="344" customWidth="1"/>
    <col min="11545" max="11545" width="12.8515625" style="344" customWidth="1"/>
    <col min="11546" max="11546" width="9.421875" style="344" customWidth="1"/>
    <col min="11547" max="11547" width="12.8515625" style="344" customWidth="1"/>
    <col min="11548" max="11548" width="14.00390625" style="344" customWidth="1"/>
    <col min="11549" max="11549" width="9.421875" style="344" customWidth="1"/>
    <col min="11550" max="11550" width="12.8515625" style="344" customWidth="1"/>
    <col min="11551" max="11551" width="14.00390625" style="344" customWidth="1"/>
    <col min="11552" max="11563" width="9.140625" style="344" customWidth="1"/>
    <col min="11564" max="11585" width="9.140625" style="344" hidden="1" customWidth="1"/>
    <col min="11586" max="11776" width="9.140625" style="344" customWidth="1"/>
    <col min="11777" max="11777" width="7.140625" style="344" customWidth="1"/>
    <col min="11778" max="11778" width="1.421875" style="344" customWidth="1"/>
    <col min="11779" max="11779" width="3.57421875" style="344" customWidth="1"/>
    <col min="11780" max="11780" width="3.7109375" style="344" customWidth="1"/>
    <col min="11781" max="11781" width="14.7109375" style="344" customWidth="1"/>
    <col min="11782" max="11782" width="64.28125" style="344" customWidth="1"/>
    <col min="11783" max="11783" width="7.421875" style="344" customWidth="1"/>
    <col min="11784" max="11784" width="9.57421875" style="344" customWidth="1"/>
    <col min="11785" max="11785" width="10.8515625" style="344" customWidth="1"/>
    <col min="11786" max="11786" width="20.140625" style="344" customWidth="1"/>
    <col min="11787" max="11787" width="13.28125" style="344" customWidth="1"/>
    <col min="11788" max="11788" width="9.140625" style="344" customWidth="1"/>
    <col min="11789" max="11797" width="9.140625" style="344" hidden="1" customWidth="1"/>
    <col min="11798" max="11798" width="10.57421875" style="344" customWidth="1"/>
    <col min="11799" max="11799" width="14.00390625" style="344" customWidth="1"/>
    <col min="11800" max="11800" width="10.57421875" style="344" customWidth="1"/>
    <col min="11801" max="11801" width="12.8515625" style="344" customWidth="1"/>
    <col min="11802" max="11802" width="9.421875" style="344" customWidth="1"/>
    <col min="11803" max="11803" width="12.8515625" style="344" customWidth="1"/>
    <col min="11804" max="11804" width="14.00390625" style="344" customWidth="1"/>
    <col min="11805" max="11805" width="9.421875" style="344" customWidth="1"/>
    <col min="11806" max="11806" width="12.8515625" style="344" customWidth="1"/>
    <col min="11807" max="11807" width="14.00390625" style="344" customWidth="1"/>
    <col min="11808" max="11819" width="9.140625" style="344" customWidth="1"/>
    <col min="11820" max="11841" width="9.140625" style="344" hidden="1" customWidth="1"/>
    <col min="11842" max="12032" width="9.140625" style="344" customWidth="1"/>
    <col min="12033" max="12033" width="7.140625" style="344" customWidth="1"/>
    <col min="12034" max="12034" width="1.421875" style="344" customWidth="1"/>
    <col min="12035" max="12035" width="3.57421875" style="344" customWidth="1"/>
    <col min="12036" max="12036" width="3.7109375" style="344" customWidth="1"/>
    <col min="12037" max="12037" width="14.7109375" style="344" customWidth="1"/>
    <col min="12038" max="12038" width="64.28125" style="344" customWidth="1"/>
    <col min="12039" max="12039" width="7.421875" style="344" customWidth="1"/>
    <col min="12040" max="12040" width="9.57421875" style="344" customWidth="1"/>
    <col min="12041" max="12041" width="10.8515625" style="344" customWidth="1"/>
    <col min="12042" max="12042" width="20.140625" style="344" customWidth="1"/>
    <col min="12043" max="12043" width="13.28125" style="344" customWidth="1"/>
    <col min="12044" max="12044" width="9.140625" style="344" customWidth="1"/>
    <col min="12045" max="12053" width="9.140625" style="344" hidden="1" customWidth="1"/>
    <col min="12054" max="12054" width="10.57421875" style="344" customWidth="1"/>
    <col min="12055" max="12055" width="14.00390625" style="344" customWidth="1"/>
    <col min="12056" max="12056" width="10.57421875" style="344" customWidth="1"/>
    <col min="12057" max="12057" width="12.8515625" style="344" customWidth="1"/>
    <col min="12058" max="12058" width="9.421875" style="344" customWidth="1"/>
    <col min="12059" max="12059" width="12.8515625" style="344" customWidth="1"/>
    <col min="12060" max="12060" width="14.00390625" style="344" customWidth="1"/>
    <col min="12061" max="12061" width="9.421875" style="344" customWidth="1"/>
    <col min="12062" max="12062" width="12.8515625" style="344" customWidth="1"/>
    <col min="12063" max="12063" width="14.00390625" style="344" customWidth="1"/>
    <col min="12064" max="12075" width="9.140625" style="344" customWidth="1"/>
    <col min="12076" max="12097" width="9.140625" style="344" hidden="1" customWidth="1"/>
    <col min="12098" max="12288" width="9.140625" style="344" customWidth="1"/>
    <col min="12289" max="12289" width="7.140625" style="344" customWidth="1"/>
    <col min="12290" max="12290" width="1.421875" style="344" customWidth="1"/>
    <col min="12291" max="12291" width="3.57421875" style="344" customWidth="1"/>
    <col min="12292" max="12292" width="3.7109375" style="344" customWidth="1"/>
    <col min="12293" max="12293" width="14.7109375" style="344" customWidth="1"/>
    <col min="12294" max="12294" width="64.28125" style="344" customWidth="1"/>
    <col min="12295" max="12295" width="7.421875" style="344" customWidth="1"/>
    <col min="12296" max="12296" width="9.57421875" style="344" customWidth="1"/>
    <col min="12297" max="12297" width="10.8515625" style="344" customWidth="1"/>
    <col min="12298" max="12298" width="20.140625" style="344" customWidth="1"/>
    <col min="12299" max="12299" width="13.28125" style="344" customWidth="1"/>
    <col min="12300" max="12300" width="9.140625" style="344" customWidth="1"/>
    <col min="12301" max="12309" width="9.140625" style="344" hidden="1" customWidth="1"/>
    <col min="12310" max="12310" width="10.57421875" style="344" customWidth="1"/>
    <col min="12311" max="12311" width="14.00390625" style="344" customWidth="1"/>
    <col min="12312" max="12312" width="10.57421875" style="344" customWidth="1"/>
    <col min="12313" max="12313" width="12.8515625" style="344" customWidth="1"/>
    <col min="12314" max="12314" width="9.421875" style="344" customWidth="1"/>
    <col min="12315" max="12315" width="12.8515625" style="344" customWidth="1"/>
    <col min="12316" max="12316" width="14.00390625" style="344" customWidth="1"/>
    <col min="12317" max="12317" width="9.421875" style="344" customWidth="1"/>
    <col min="12318" max="12318" width="12.8515625" style="344" customWidth="1"/>
    <col min="12319" max="12319" width="14.00390625" style="344" customWidth="1"/>
    <col min="12320" max="12331" width="9.140625" style="344" customWidth="1"/>
    <col min="12332" max="12353" width="9.140625" style="344" hidden="1" customWidth="1"/>
    <col min="12354" max="12544" width="9.140625" style="344" customWidth="1"/>
    <col min="12545" max="12545" width="7.140625" style="344" customWidth="1"/>
    <col min="12546" max="12546" width="1.421875" style="344" customWidth="1"/>
    <col min="12547" max="12547" width="3.57421875" style="344" customWidth="1"/>
    <col min="12548" max="12548" width="3.7109375" style="344" customWidth="1"/>
    <col min="12549" max="12549" width="14.7109375" style="344" customWidth="1"/>
    <col min="12550" max="12550" width="64.28125" style="344" customWidth="1"/>
    <col min="12551" max="12551" width="7.421875" style="344" customWidth="1"/>
    <col min="12552" max="12552" width="9.57421875" style="344" customWidth="1"/>
    <col min="12553" max="12553" width="10.8515625" style="344" customWidth="1"/>
    <col min="12554" max="12554" width="20.140625" style="344" customWidth="1"/>
    <col min="12555" max="12555" width="13.28125" style="344" customWidth="1"/>
    <col min="12556" max="12556" width="9.140625" style="344" customWidth="1"/>
    <col min="12557" max="12565" width="9.140625" style="344" hidden="1" customWidth="1"/>
    <col min="12566" max="12566" width="10.57421875" style="344" customWidth="1"/>
    <col min="12567" max="12567" width="14.00390625" style="344" customWidth="1"/>
    <col min="12568" max="12568" width="10.57421875" style="344" customWidth="1"/>
    <col min="12569" max="12569" width="12.8515625" style="344" customWidth="1"/>
    <col min="12570" max="12570" width="9.421875" style="344" customWidth="1"/>
    <col min="12571" max="12571" width="12.8515625" style="344" customWidth="1"/>
    <col min="12572" max="12572" width="14.00390625" style="344" customWidth="1"/>
    <col min="12573" max="12573" width="9.421875" style="344" customWidth="1"/>
    <col min="12574" max="12574" width="12.8515625" style="344" customWidth="1"/>
    <col min="12575" max="12575" width="14.00390625" style="344" customWidth="1"/>
    <col min="12576" max="12587" width="9.140625" style="344" customWidth="1"/>
    <col min="12588" max="12609" width="9.140625" style="344" hidden="1" customWidth="1"/>
    <col min="12610" max="12800" width="9.140625" style="344" customWidth="1"/>
    <col min="12801" max="12801" width="7.140625" style="344" customWidth="1"/>
    <col min="12802" max="12802" width="1.421875" style="344" customWidth="1"/>
    <col min="12803" max="12803" width="3.57421875" style="344" customWidth="1"/>
    <col min="12804" max="12804" width="3.7109375" style="344" customWidth="1"/>
    <col min="12805" max="12805" width="14.7109375" style="344" customWidth="1"/>
    <col min="12806" max="12806" width="64.28125" style="344" customWidth="1"/>
    <col min="12807" max="12807" width="7.421875" style="344" customWidth="1"/>
    <col min="12808" max="12808" width="9.57421875" style="344" customWidth="1"/>
    <col min="12809" max="12809" width="10.8515625" style="344" customWidth="1"/>
    <col min="12810" max="12810" width="20.140625" style="344" customWidth="1"/>
    <col min="12811" max="12811" width="13.28125" style="344" customWidth="1"/>
    <col min="12812" max="12812" width="9.140625" style="344" customWidth="1"/>
    <col min="12813" max="12821" width="9.140625" style="344" hidden="1" customWidth="1"/>
    <col min="12822" max="12822" width="10.57421875" style="344" customWidth="1"/>
    <col min="12823" max="12823" width="14.00390625" style="344" customWidth="1"/>
    <col min="12824" max="12824" width="10.57421875" style="344" customWidth="1"/>
    <col min="12825" max="12825" width="12.8515625" style="344" customWidth="1"/>
    <col min="12826" max="12826" width="9.421875" style="344" customWidth="1"/>
    <col min="12827" max="12827" width="12.8515625" style="344" customWidth="1"/>
    <col min="12828" max="12828" width="14.00390625" style="344" customWidth="1"/>
    <col min="12829" max="12829" width="9.421875" style="344" customWidth="1"/>
    <col min="12830" max="12830" width="12.8515625" style="344" customWidth="1"/>
    <col min="12831" max="12831" width="14.00390625" style="344" customWidth="1"/>
    <col min="12832" max="12843" width="9.140625" style="344" customWidth="1"/>
    <col min="12844" max="12865" width="9.140625" style="344" hidden="1" customWidth="1"/>
    <col min="12866" max="13056" width="9.140625" style="344" customWidth="1"/>
    <col min="13057" max="13057" width="7.140625" style="344" customWidth="1"/>
    <col min="13058" max="13058" width="1.421875" style="344" customWidth="1"/>
    <col min="13059" max="13059" width="3.57421875" style="344" customWidth="1"/>
    <col min="13060" max="13060" width="3.7109375" style="344" customWidth="1"/>
    <col min="13061" max="13061" width="14.7109375" style="344" customWidth="1"/>
    <col min="13062" max="13062" width="64.28125" style="344" customWidth="1"/>
    <col min="13063" max="13063" width="7.421875" style="344" customWidth="1"/>
    <col min="13064" max="13064" width="9.57421875" style="344" customWidth="1"/>
    <col min="13065" max="13065" width="10.8515625" style="344" customWidth="1"/>
    <col min="13066" max="13066" width="20.140625" style="344" customWidth="1"/>
    <col min="13067" max="13067" width="13.28125" style="344" customWidth="1"/>
    <col min="13068" max="13068" width="9.140625" style="344" customWidth="1"/>
    <col min="13069" max="13077" width="9.140625" style="344" hidden="1" customWidth="1"/>
    <col min="13078" max="13078" width="10.57421875" style="344" customWidth="1"/>
    <col min="13079" max="13079" width="14.00390625" style="344" customWidth="1"/>
    <col min="13080" max="13080" width="10.57421875" style="344" customWidth="1"/>
    <col min="13081" max="13081" width="12.8515625" style="344" customWidth="1"/>
    <col min="13082" max="13082" width="9.421875" style="344" customWidth="1"/>
    <col min="13083" max="13083" width="12.8515625" style="344" customWidth="1"/>
    <col min="13084" max="13084" width="14.00390625" style="344" customWidth="1"/>
    <col min="13085" max="13085" width="9.421875" style="344" customWidth="1"/>
    <col min="13086" max="13086" width="12.8515625" style="344" customWidth="1"/>
    <col min="13087" max="13087" width="14.00390625" style="344" customWidth="1"/>
    <col min="13088" max="13099" width="9.140625" style="344" customWidth="1"/>
    <col min="13100" max="13121" width="9.140625" style="344" hidden="1" customWidth="1"/>
    <col min="13122" max="13312" width="9.140625" style="344" customWidth="1"/>
    <col min="13313" max="13313" width="7.140625" style="344" customWidth="1"/>
    <col min="13314" max="13314" width="1.421875" style="344" customWidth="1"/>
    <col min="13315" max="13315" width="3.57421875" style="344" customWidth="1"/>
    <col min="13316" max="13316" width="3.7109375" style="344" customWidth="1"/>
    <col min="13317" max="13317" width="14.7109375" style="344" customWidth="1"/>
    <col min="13318" max="13318" width="64.28125" style="344" customWidth="1"/>
    <col min="13319" max="13319" width="7.421875" style="344" customWidth="1"/>
    <col min="13320" max="13320" width="9.57421875" style="344" customWidth="1"/>
    <col min="13321" max="13321" width="10.8515625" style="344" customWidth="1"/>
    <col min="13322" max="13322" width="20.140625" style="344" customWidth="1"/>
    <col min="13323" max="13323" width="13.28125" style="344" customWidth="1"/>
    <col min="13324" max="13324" width="9.140625" style="344" customWidth="1"/>
    <col min="13325" max="13333" width="9.140625" style="344" hidden="1" customWidth="1"/>
    <col min="13334" max="13334" width="10.57421875" style="344" customWidth="1"/>
    <col min="13335" max="13335" width="14.00390625" style="344" customWidth="1"/>
    <col min="13336" max="13336" width="10.57421875" style="344" customWidth="1"/>
    <col min="13337" max="13337" width="12.8515625" style="344" customWidth="1"/>
    <col min="13338" max="13338" width="9.421875" style="344" customWidth="1"/>
    <col min="13339" max="13339" width="12.8515625" style="344" customWidth="1"/>
    <col min="13340" max="13340" width="14.00390625" style="344" customWidth="1"/>
    <col min="13341" max="13341" width="9.421875" style="344" customWidth="1"/>
    <col min="13342" max="13342" width="12.8515625" style="344" customWidth="1"/>
    <col min="13343" max="13343" width="14.00390625" style="344" customWidth="1"/>
    <col min="13344" max="13355" width="9.140625" style="344" customWidth="1"/>
    <col min="13356" max="13377" width="9.140625" style="344" hidden="1" customWidth="1"/>
    <col min="13378" max="13568" width="9.140625" style="344" customWidth="1"/>
    <col min="13569" max="13569" width="7.140625" style="344" customWidth="1"/>
    <col min="13570" max="13570" width="1.421875" style="344" customWidth="1"/>
    <col min="13571" max="13571" width="3.57421875" style="344" customWidth="1"/>
    <col min="13572" max="13572" width="3.7109375" style="344" customWidth="1"/>
    <col min="13573" max="13573" width="14.7109375" style="344" customWidth="1"/>
    <col min="13574" max="13574" width="64.28125" style="344" customWidth="1"/>
    <col min="13575" max="13575" width="7.421875" style="344" customWidth="1"/>
    <col min="13576" max="13576" width="9.57421875" style="344" customWidth="1"/>
    <col min="13577" max="13577" width="10.8515625" style="344" customWidth="1"/>
    <col min="13578" max="13578" width="20.140625" style="344" customWidth="1"/>
    <col min="13579" max="13579" width="13.28125" style="344" customWidth="1"/>
    <col min="13580" max="13580" width="9.140625" style="344" customWidth="1"/>
    <col min="13581" max="13589" width="9.140625" style="344" hidden="1" customWidth="1"/>
    <col min="13590" max="13590" width="10.57421875" style="344" customWidth="1"/>
    <col min="13591" max="13591" width="14.00390625" style="344" customWidth="1"/>
    <col min="13592" max="13592" width="10.57421875" style="344" customWidth="1"/>
    <col min="13593" max="13593" width="12.8515625" style="344" customWidth="1"/>
    <col min="13594" max="13594" width="9.421875" style="344" customWidth="1"/>
    <col min="13595" max="13595" width="12.8515625" style="344" customWidth="1"/>
    <col min="13596" max="13596" width="14.00390625" style="344" customWidth="1"/>
    <col min="13597" max="13597" width="9.421875" style="344" customWidth="1"/>
    <col min="13598" max="13598" width="12.8515625" style="344" customWidth="1"/>
    <col min="13599" max="13599" width="14.00390625" style="344" customWidth="1"/>
    <col min="13600" max="13611" width="9.140625" style="344" customWidth="1"/>
    <col min="13612" max="13633" width="9.140625" style="344" hidden="1" customWidth="1"/>
    <col min="13634" max="13824" width="9.140625" style="344" customWidth="1"/>
    <col min="13825" max="13825" width="7.140625" style="344" customWidth="1"/>
    <col min="13826" max="13826" width="1.421875" style="344" customWidth="1"/>
    <col min="13827" max="13827" width="3.57421875" style="344" customWidth="1"/>
    <col min="13828" max="13828" width="3.7109375" style="344" customWidth="1"/>
    <col min="13829" max="13829" width="14.7109375" style="344" customWidth="1"/>
    <col min="13830" max="13830" width="64.28125" style="344" customWidth="1"/>
    <col min="13831" max="13831" width="7.421875" style="344" customWidth="1"/>
    <col min="13832" max="13832" width="9.57421875" style="344" customWidth="1"/>
    <col min="13833" max="13833" width="10.8515625" style="344" customWidth="1"/>
    <col min="13834" max="13834" width="20.140625" style="344" customWidth="1"/>
    <col min="13835" max="13835" width="13.28125" style="344" customWidth="1"/>
    <col min="13836" max="13836" width="9.140625" style="344" customWidth="1"/>
    <col min="13837" max="13845" width="9.140625" style="344" hidden="1" customWidth="1"/>
    <col min="13846" max="13846" width="10.57421875" style="344" customWidth="1"/>
    <col min="13847" max="13847" width="14.00390625" style="344" customWidth="1"/>
    <col min="13848" max="13848" width="10.57421875" style="344" customWidth="1"/>
    <col min="13849" max="13849" width="12.8515625" style="344" customWidth="1"/>
    <col min="13850" max="13850" width="9.421875" style="344" customWidth="1"/>
    <col min="13851" max="13851" width="12.8515625" style="344" customWidth="1"/>
    <col min="13852" max="13852" width="14.00390625" style="344" customWidth="1"/>
    <col min="13853" max="13853" width="9.421875" style="344" customWidth="1"/>
    <col min="13854" max="13854" width="12.8515625" style="344" customWidth="1"/>
    <col min="13855" max="13855" width="14.00390625" style="344" customWidth="1"/>
    <col min="13856" max="13867" width="9.140625" style="344" customWidth="1"/>
    <col min="13868" max="13889" width="9.140625" style="344" hidden="1" customWidth="1"/>
    <col min="13890" max="14080" width="9.140625" style="344" customWidth="1"/>
    <col min="14081" max="14081" width="7.140625" style="344" customWidth="1"/>
    <col min="14082" max="14082" width="1.421875" style="344" customWidth="1"/>
    <col min="14083" max="14083" width="3.57421875" style="344" customWidth="1"/>
    <col min="14084" max="14084" width="3.7109375" style="344" customWidth="1"/>
    <col min="14085" max="14085" width="14.7109375" style="344" customWidth="1"/>
    <col min="14086" max="14086" width="64.28125" style="344" customWidth="1"/>
    <col min="14087" max="14087" width="7.421875" style="344" customWidth="1"/>
    <col min="14088" max="14088" width="9.57421875" style="344" customWidth="1"/>
    <col min="14089" max="14089" width="10.8515625" style="344" customWidth="1"/>
    <col min="14090" max="14090" width="20.140625" style="344" customWidth="1"/>
    <col min="14091" max="14091" width="13.28125" style="344" customWidth="1"/>
    <col min="14092" max="14092" width="9.140625" style="344" customWidth="1"/>
    <col min="14093" max="14101" width="9.140625" style="344" hidden="1" customWidth="1"/>
    <col min="14102" max="14102" width="10.57421875" style="344" customWidth="1"/>
    <col min="14103" max="14103" width="14.00390625" style="344" customWidth="1"/>
    <col min="14104" max="14104" width="10.57421875" style="344" customWidth="1"/>
    <col min="14105" max="14105" width="12.8515625" style="344" customWidth="1"/>
    <col min="14106" max="14106" width="9.421875" style="344" customWidth="1"/>
    <col min="14107" max="14107" width="12.8515625" style="344" customWidth="1"/>
    <col min="14108" max="14108" width="14.00390625" style="344" customWidth="1"/>
    <col min="14109" max="14109" width="9.421875" style="344" customWidth="1"/>
    <col min="14110" max="14110" width="12.8515625" style="344" customWidth="1"/>
    <col min="14111" max="14111" width="14.00390625" style="344" customWidth="1"/>
    <col min="14112" max="14123" width="9.140625" style="344" customWidth="1"/>
    <col min="14124" max="14145" width="9.140625" style="344" hidden="1" customWidth="1"/>
    <col min="14146" max="14336" width="9.140625" style="344" customWidth="1"/>
    <col min="14337" max="14337" width="7.140625" style="344" customWidth="1"/>
    <col min="14338" max="14338" width="1.421875" style="344" customWidth="1"/>
    <col min="14339" max="14339" width="3.57421875" style="344" customWidth="1"/>
    <col min="14340" max="14340" width="3.7109375" style="344" customWidth="1"/>
    <col min="14341" max="14341" width="14.7109375" style="344" customWidth="1"/>
    <col min="14342" max="14342" width="64.28125" style="344" customWidth="1"/>
    <col min="14343" max="14343" width="7.421875" style="344" customWidth="1"/>
    <col min="14344" max="14344" width="9.57421875" style="344" customWidth="1"/>
    <col min="14345" max="14345" width="10.8515625" style="344" customWidth="1"/>
    <col min="14346" max="14346" width="20.140625" style="344" customWidth="1"/>
    <col min="14347" max="14347" width="13.28125" style="344" customWidth="1"/>
    <col min="14348" max="14348" width="9.140625" style="344" customWidth="1"/>
    <col min="14349" max="14357" width="9.140625" style="344" hidden="1" customWidth="1"/>
    <col min="14358" max="14358" width="10.57421875" style="344" customWidth="1"/>
    <col min="14359" max="14359" width="14.00390625" style="344" customWidth="1"/>
    <col min="14360" max="14360" width="10.57421875" style="344" customWidth="1"/>
    <col min="14361" max="14361" width="12.8515625" style="344" customWidth="1"/>
    <col min="14362" max="14362" width="9.421875" style="344" customWidth="1"/>
    <col min="14363" max="14363" width="12.8515625" style="344" customWidth="1"/>
    <col min="14364" max="14364" width="14.00390625" style="344" customWidth="1"/>
    <col min="14365" max="14365" width="9.421875" style="344" customWidth="1"/>
    <col min="14366" max="14366" width="12.8515625" style="344" customWidth="1"/>
    <col min="14367" max="14367" width="14.00390625" style="344" customWidth="1"/>
    <col min="14368" max="14379" width="9.140625" style="344" customWidth="1"/>
    <col min="14380" max="14401" width="9.140625" style="344" hidden="1" customWidth="1"/>
    <col min="14402" max="14592" width="9.140625" style="344" customWidth="1"/>
    <col min="14593" max="14593" width="7.140625" style="344" customWidth="1"/>
    <col min="14594" max="14594" width="1.421875" style="344" customWidth="1"/>
    <col min="14595" max="14595" width="3.57421875" style="344" customWidth="1"/>
    <col min="14596" max="14596" width="3.7109375" style="344" customWidth="1"/>
    <col min="14597" max="14597" width="14.7109375" style="344" customWidth="1"/>
    <col min="14598" max="14598" width="64.28125" style="344" customWidth="1"/>
    <col min="14599" max="14599" width="7.421875" style="344" customWidth="1"/>
    <col min="14600" max="14600" width="9.57421875" style="344" customWidth="1"/>
    <col min="14601" max="14601" width="10.8515625" style="344" customWidth="1"/>
    <col min="14602" max="14602" width="20.140625" style="344" customWidth="1"/>
    <col min="14603" max="14603" width="13.28125" style="344" customWidth="1"/>
    <col min="14604" max="14604" width="9.140625" style="344" customWidth="1"/>
    <col min="14605" max="14613" width="9.140625" style="344" hidden="1" customWidth="1"/>
    <col min="14614" max="14614" width="10.57421875" style="344" customWidth="1"/>
    <col min="14615" max="14615" width="14.00390625" style="344" customWidth="1"/>
    <col min="14616" max="14616" width="10.57421875" style="344" customWidth="1"/>
    <col min="14617" max="14617" width="12.8515625" style="344" customWidth="1"/>
    <col min="14618" max="14618" width="9.421875" style="344" customWidth="1"/>
    <col min="14619" max="14619" width="12.8515625" style="344" customWidth="1"/>
    <col min="14620" max="14620" width="14.00390625" style="344" customWidth="1"/>
    <col min="14621" max="14621" width="9.421875" style="344" customWidth="1"/>
    <col min="14622" max="14622" width="12.8515625" style="344" customWidth="1"/>
    <col min="14623" max="14623" width="14.00390625" style="344" customWidth="1"/>
    <col min="14624" max="14635" width="9.140625" style="344" customWidth="1"/>
    <col min="14636" max="14657" width="9.140625" style="344" hidden="1" customWidth="1"/>
    <col min="14658" max="14848" width="9.140625" style="344" customWidth="1"/>
    <col min="14849" max="14849" width="7.140625" style="344" customWidth="1"/>
    <col min="14850" max="14850" width="1.421875" style="344" customWidth="1"/>
    <col min="14851" max="14851" width="3.57421875" style="344" customWidth="1"/>
    <col min="14852" max="14852" width="3.7109375" style="344" customWidth="1"/>
    <col min="14853" max="14853" width="14.7109375" style="344" customWidth="1"/>
    <col min="14854" max="14854" width="64.28125" style="344" customWidth="1"/>
    <col min="14855" max="14855" width="7.421875" style="344" customWidth="1"/>
    <col min="14856" max="14856" width="9.57421875" style="344" customWidth="1"/>
    <col min="14857" max="14857" width="10.8515625" style="344" customWidth="1"/>
    <col min="14858" max="14858" width="20.140625" style="344" customWidth="1"/>
    <col min="14859" max="14859" width="13.28125" style="344" customWidth="1"/>
    <col min="14860" max="14860" width="9.140625" style="344" customWidth="1"/>
    <col min="14861" max="14869" width="9.140625" style="344" hidden="1" customWidth="1"/>
    <col min="14870" max="14870" width="10.57421875" style="344" customWidth="1"/>
    <col min="14871" max="14871" width="14.00390625" style="344" customWidth="1"/>
    <col min="14872" max="14872" width="10.57421875" style="344" customWidth="1"/>
    <col min="14873" max="14873" width="12.8515625" style="344" customWidth="1"/>
    <col min="14874" max="14874" width="9.421875" style="344" customWidth="1"/>
    <col min="14875" max="14875" width="12.8515625" style="344" customWidth="1"/>
    <col min="14876" max="14876" width="14.00390625" style="344" customWidth="1"/>
    <col min="14877" max="14877" width="9.421875" style="344" customWidth="1"/>
    <col min="14878" max="14878" width="12.8515625" style="344" customWidth="1"/>
    <col min="14879" max="14879" width="14.00390625" style="344" customWidth="1"/>
    <col min="14880" max="14891" width="9.140625" style="344" customWidth="1"/>
    <col min="14892" max="14913" width="9.140625" style="344" hidden="1" customWidth="1"/>
    <col min="14914" max="15104" width="9.140625" style="344" customWidth="1"/>
    <col min="15105" max="15105" width="7.140625" style="344" customWidth="1"/>
    <col min="15106" max="15106" width="1.421875" style="344" customWidth="1"/>
    <col min="15107" max="15107" width="3.57421875" style="344" customWidth="1"/>
    <col min="15108" max="15108" width="3.7109375" style="344" customWidth="1"/>
    <col min="15109" max="15109" width="14.7109375" style="344" customWidth="1"/>
    <col min="15110" max="15110" width="64.28125" style="344" customWidth="1"/>
    <col min="15111" max="15111" width="7.421875" style="344" customWidth="1"/>
    <col min="15112" max="15112" width="9.57421875" style="344" customWidth="1"/>
    <col min="15113" max="15113" width="10.8515625" style="344" customWidth="1"/>
    <col min="15114" max="15114" width="20.140625" style="344" customWidth="1"/>
    <col min="15115" max="15115" width="13.28125" style="344" customWidth="1"/>
    <col min="15116" max="15116" width="9.140625" style="344" customWidth="1"/>
    <col min="15117" max="15125" width="9.140625" style="344" hidden="1" customWidth="1"/>
    <col min="15126" max="15126" width="10.57421875" style="344" customWidth="1"/>
    <col min="15127" max="15127" width="14.00390625" style="344" customWidth="1"/>
    <col min="15128" max="15128" width="10.57421875" style="344" customWidth="1"/>
    <col min="15129" max="15129" width="12.8515625" style="344" customWidth="1"/>
    <col min="15130" max="15130" width="9.421875" style="344" customWidth="1"/>
    <col min="15131" max="15131" width="12.8515625" style="344" customWidth="1"/>
    <col min="15132" max="15132" width="14.00390625" style="344" customWidth="1"/>
    <col min="15133" max="15133" width="9.421875" style="344" customWidth="1"/>
    <col min="15134" max="15134" width="12.8515625" style="344" customWidth="1"/>
    <col min="15135" max="15135" width="14.00390625" style="344" customWidth="1"/>
    <col min="15136" max="15147" width="9.140625" style="344" customWidth="1"/>
    <col min="15148" max="15169" width="9.140625" style="344" hidden="1" customWidth="1"/>
    <col min="15170" max="15360" width="9.140625" style="344" customWidth="1"/>
    <col min="15361" max="15361" width="7.140625" style="344" customWidth="1"/>
    <col min="15362" max="15362" width="1.421875" style="344" customWidth="1"/>
    <col min="15363" max="15363" width="3.57421875" style="344" customWidth="1"/>
    <col min="15364" max="15364" width="3.7109375" style="344" customWidth="1"/>
    <col min="15365" max="15365" width="14.7109375" style="344" customWidth="1"/>
    <col min="15366" max="15366" width="64.28125" style="344" customWidth="1"/>
    <col min="15367" max="15367" width="7.421875" style="344" customWidth="1"/>
    <col min="15368" max="15368" width="9.57421875" style="344" customWidth="1"/>
    <col min="15369" max="15369" width="10.8515625" style="344" customWidth="1"/>
    <col min="15370" max="15370" width="20.140625" style="344" customWidth="1"/>
    <col min="15371" max="15371" width="13.28125" style="344" customWidth="1"/>
    <col min="15372" max="15372" width="9.140625" style="344" customWidth="1"/>
    <col min="15373" max="15381" width="9.140625" style="344" hidden="1" customWidth="1"/>
    <col min="15382" max="15382" width="10.57421875" style="344" customWidth="1"/>
    <col min="15383" max="15383" width="14.00390625" style="344" customWidth="1"/>
    <col min="15384" max="15384" width="10.57421875" style="344" customWidth="1"/>
    <col min="15385" max="15385" width="12.8515625" style="344" customWidth="1"/>
    <col min="15386" max="15386" width="9.421875" style="344" customWidth="1"/>
    <col min="15387" max="15387" width="12.8515625" style="344" customWidth="1"/>
    <col min="15388" max="15388" width="14.00390625" style="344" customWidth="1"/>
    <col min="15389" max="15389" width="9.421875" style="344" customWidth="1"/>
    <col min="15390" max="15390" width="12.8515625" style="344" customWidth="1"/>
    <col min="15391" max="15391" width="14.00390625" style="344" customWidth="1"/>
    <col min="15392" max="15403" width="9.140625" style="344" customWidth="1"/>
    <col min="15404" max="15425" width="9.140625" style="344" hidden="1" customWidth="1"/>
    <col min="15426" max="15616" width="9.140625" style="344" customWidth="1"/>
    <col min="15617" max="15617" width="7.140625" style="344" customWidth="1"/>
    <col min="15618" max="15618" width="1.421875" style="344" customWidth="1"/>
    <col min="15619" max="15619" width="3.57421875" style="344" customWidth="1"/>
    <col min="15620" max="15620" width="3.7109375" style="344" customWidth="1"/>
    <col min="15621" max="15621" width="14.7109375" style="344" customWidth="1"/>
    <col min="15622" max="15622" width="64.28125" style="344" customWidth="1"/>
    <col min="15623" max="15623" width="7.421875" style="344" customWidth="1"/>
    <col min="15624" max="15624" width="9.57421875" style="344" customWidth="1"/>
    <col min="15625" max="15625" width="10.8515625" style="344" customWidth="1"/>
    <col min="15626" max="15626" width="20.140625" style="344" customWidth="1"/>
    <col min="15627" max="15627" width="13.28125" style="344" customWidth="1"/>
    <col min="15628" max="15628" width="9.140625" style="344" customWidth="1"/>
    <col min="15629" max="15637" width="9.140625" style="344" hidden="1" customWidth="1"/>
    <col min="15638" max="15638" width="10.57421875" style="344" customWidth="1"/>
    <col min="15639" max="15639" width="14.00390625" style="344" customWidth="1"/>
    <col min="15640" max="15640" width="10.57421875" style="344" customWidth="1"/>
    <col min="15641" max="15641" width="12.8515625" style="344" customWidth="1"/>
    <col min="15642" max="15642" width="9.421875" style="344" customWidth="1"/>
    <col min="15643" max="15643" width="12.8515625" style="344" customWidth="1"/>
    <col min="15644" max="15644" width="14.00390625" style="344" customWidth="1"/>
    <col min="15645" max="15645" width="9.421875" style="344" customWidth="1"/>
    <col min="15646" max="15646" width="12.8515625" style="344" customWidth="1"/>
    <col min="15647" max="15647" width="14.00390625" style="344" customWidth="1"/>
    <col min="15648" max="15659" width="9.140625" style="344" customWidth="1"/>
    <col min="15660" max="15681" width="9.140625" style="344" hidden="1" customWidth="1"/>
    <col min="15682" max="15872" width="9.140625" style="344" customWidth="1"/>
    <col min="15873" max="15873" width="7.140625" style="344" customWidth="1"/>
    <col min="15874" max="15874" width="1.421875" style="344" customWidth="1"/>
    <col min="15875" max="15875" width="3.57421875" style="344" customWidth="1"/>
    <col min="15876" max="15876" width="3.7109375" style="344" customWidth="1"/>
    <col min="15877" max="15877" width="14.7109375" style="344" customWidth="1"/>
    <col min="15878" max="15878" width="64.28125" style="344" customWidth="1"/>
    <col min="15879" max="15879" width="7.421875" style="344" customWidth="1"/>
    <col min="15880" max="15880" width="9.57421875" style="344" customWidth="1"/>
    <col min="15881" max="15881" width="10.8515625" style="344" customWidth="1"/>
    <col min="15882" max="15882" width="20.140625" style="344" customWidth="1"/>
    <col min="15883" max="15883" width="13.28125" style="344" customWidth="1"/>
    <col min="15884" max="15884" width="9.140625" style="344" customWidth="1"/>
    <col min="15885" max="15893" width="9.140625" style="344" hidden="1" customWidth="1"/>
    <col min="15894" max="15894" width="10.57421875" style="344" customWidth="1"/>
    <col min="15895" max="15895" width="14.00390625" style="344" customWidth="1"/>
    <col min="15896" max="15896" width="10.57421875" style="344" customWidth="1"/>
    <col min="15897" max="15897" width="12.8515625" style="344" customWidth="1"/>
    <col min="15898" max="15898" width="9.421875" style="344" customWidth="1"/>
    <col min="15899" max="15899" width="12.8515625" style="344" customWidth="1"/>
    <col min="15900" max="15900" width="14.00390625" style="344" customWidth="1"/>
    <col min="15901" max="15901" width="9.421875" style="344" customWidth="1"/>
    <col min="15902" max="15902" width="12.8515625" style="344" customWidth="1"/>
    <col min="15903" max="15903" width="14.00390625" style="344" customWidth="1"/>
    <col min="15904" max="15915" width="9.140625" style="344" customWidth="1"/>
    <col min="15916" max="15937" width="9.140625" style="344" hidden="1" customWidth="1"/>
    <col min="15938" max="16128" width="9.140625" style="344" customWidth="1"/>
    <col min="16129" max="16129" width="7.140625" style="344" customWidth="1"/>
    <col min="16130" max="16130" width="1.421875" style="344" customWidth="1"/>
    <col min="16131" max="16131" width="3.57421875" style="344" customWidth="1"/>
    <col min="16132" max="16132" width="3.7109375" style="344" customWidth="1"/>
    <col min="16133" max="16133" width="14.7109375" style="344" customWidth="1"/>
    <col min="16134" max="16134" width="64.28125" style="344" customWidth="1"/>
    <col min="16135" max="16135" width="7.421875" style="344" customWidth="1"/>
    <col min="16136" max="16136" width="9.57421875" style="344" customWidth="1"/>
    <col min="16137" max="16137" width="10.8515625" style="344" customWidth="1"/>
    <col min="16138" max="16138" width="20.140625" style="344" customWidth="1"/>
    <col min="16139" max="16139" width="13.28125" style="344" customWidth="1"/>
    <col min="16140" max="16140" width="9.140625" style="344" customWidth="1"/>
    <col min="16141" max="16149" width="9.140625" style="344" hidden="1" customWidth="1"/>
    <col min="16150" max="16150" width="10.57421875" style="344" customWidth="1"/>
    <col min="16151" max="16151" width="14.00390625" style="344" customWidth="1"/>
    <col min="16152" max="16152" width="10.57421875" style="344" customWidth="1"/>
    <col min="16153" max="16153" width="12.8515625" style="344" customWidth="1"/>
    <col min="16154" max="16154" width="9.421875" style="344" customWidth="1"/>
    <col min="16155" max="16155" width="12.8515625" style="344" customWidth="1"/>
    <col min="16156" max="16156" width="14.00390625" style="344" customWidth="1"/>
    <col min="16157" max="16157" width="9.421875" style="344" customWidth="1"/>
    <col min="16158" max="16158" width="12.8515625" style="344" customWidth="1"/>
    <col min="16159" max="16159" width="14.00390625" style="344" customWidth="1"/>
    <col min="16160" max="16171" width="9.140625" style="344" customWidth="1"/>
    <col min="16172" max="16193" width="9.140625" style="344" hidden="1" customWidth="1"/>
    <col min="16194" max="16384" width="9.140625" style="344" customWidth="1"/>
  </cols>
  <sheetData>
    <row r="1" spans="1:70" ht="90.75" customHeight="1">
      <c r="A1" s="142"/>
      <c r="B1" s="363"/>
      <c r="C1" s="363"/>
      <c r="D1" s="364" t="s">
        <v>1217</v>
      </c>
      <c r="E1" s="363"/>
      <c r="F1" s="365" t="s">
        <v>1450</v>
      </c>
      <c r="G1" s="555" t="s">
        <v>1451</v>
      </c>
      <c r="H1" s="555"/>
      <c r="I1" s="366"/>
      <c r="J1" s="365" t="s">
        <v>1452</v>
      </c>
      <c r="K1" s="364" t="s">
        <v>1453</v>
      </c>
      <c r="L1" s="365" t="s">
        <v>1454</v>
      </c>
      <c r="M1" s="365"/>
      <c r="N1" s="365"/>
      <c r="O1" s="365"/>
      <c r="P1" s="365"/>
      <c r="Q1" s="365"/>
      <c r="R1" s="365"/>
      <c r="S1" s="365"/>
      <c r="T1" s="365"/>
      <c r="U1" s="141"/>
      <c r="V1" s="141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</row>
    <row r="2" spans="3:46" ht="36.95" customHeight="1">
      <c r="L2" s="506" t="s">
        <v>1224</v>
      </c>
      <c r="M2" s="507"/>
      <c r="N2" s="507"/>
      <c r="O2" s="507"/>
      <c r="P2" s="507"/>
      <c r="Q2" s="507"/>
      <c r="R2" s="507"/>
      <c r="S2" s="507"/>
      <c r="T2" s="507"/>
      <c r="U2" s="507"/>
      <c r="V2" s="507"/>
      <c r="AT2" s="146" t="s">
        <v>1296</v>
      </c>
    </row>
    <row r="3" spans="2:46" ht="6.95" customHeight="1">
      <c r="B3" s="147"/>
      <c r="C3" s="148"/>
      <c r="D3" s="148"/>
      <c r="E3" s="148"/>
      <c r="F3" s="148"/>
      <c r="G3" s="148"/>
      <c r="H3" s="148"/>
      <c r="I3" s="368"/>
      <c r="J3" s="148"/>
      <c r="K3" s="149"/>
      <c r="AT3" s="146" t="s">
        <v>1290</v>
      </c>
    </row>
    <row r="4" spans="2:46" ht="36.95" customHeight="1">
      <c r="B4" s="150"/>
      <c r="C4" s="346"/>
      <c r="D4" s="152" t="s">
        <v>1455</v>
      </c>
      <c r="E4" s="346"/>
      <c r="F4" s="346"/>
      <c r="G4" s="346"/>
      <c r="H4" s="346"/>
      <c r="I4" s="369"/>
      <c r="J4" s="346"/>
      <c r="K4" s="153"/>
      <c r="M4" s="154" t="s">
        <v>1228</v>
      </c>
      <c r="AT4" s="146" t="s">
        <v>1222</v>
      </c>
    </row>
    <row r="5" spans="2:11" ht="6.95" customHeight="1">
      <c r="B5" s="150"/>
      <c r="C5" s="346"/>
      <c r="D5" s="346"/>
      <c r="E5" s="346"/>
      <c r="F5" s="346"/>
      <c r="G5" s="346"/>
      <c r="H5" s="346"/>
      <c r="I5" s="369"/>
      <c r="J5" s="346"/>
      <c r="K5" s="153"/>
    </row>
    <row r="6" spans="2:11" ht="15">
      <c r="B6" s="150"/>
      <c r="C6" s="346"/>
      <c r="D6" s="158" t="s">
        <v>696</v>
      </c>
      <c r="E6" s="346"/>
      <c r="F6" s="346"/>
      <c r="G6" s="346"/>
      <c r="H6" s="346"/>
      <c r="I6" s="369"/>
      <c r="J6" s="346"/>
      <c r="K6" s="153"/>
    </row>
    <row r="7" spans="2:11" ht="34.5" customHeight="1">
      <c r="B7" s="150"/>
      <c r="C7" s="346"/>
      <c r="D7" s="346"/>
      <c r="E7" s="556" t="str">
        <f>'[2]Rekapitulace stavby'!K6</f>
        <v>Zš a Mš  Radlická, obj. Na Pláni 59/3186 Praha 5 - Radlice - vybudování dvou tříd Mš v bývalém školském objektu</v>
      </c>
      <c r="F7" s="509"/>
      <c r="G7" s="509"/>
      <c r="H7" s="509"/>
      <c r="I7" s="369"/>
      <c r="J7" s="346"/>
      <c r="K7" s="153"/>
    </row>
    <row r="8" spans="2:11" s="347" customFormat="1" ht="18" customHeight="1">
      <c r="B8" s="164"/>
      <c r="C8" s="349"/>
      <c r="D8" s="158" t="s">
        <v>1456</v>
      </c>
      <c r="E8" s="349"/>
      <c r="F8" s="349"/>
      <c r="G8" s="349"/>
      <c r="H8" s="349"/>
      <c r="I8" s="370"/>
      <c r="J8" s="349"/>
      <c r="K8" s="168"/>
    </row>
    <row r="9" spans="2:11" s="347" customFormat="1" ht="36.95" customHeight="1">
      <c r="B9" s="164"/>
      <c r="C9" s="349"/>
      <c r="D9" s="349"/>
      <c r="E9" s="553" t="s">
        <v>1457</v>
      </c>
      <c r="F9" s="519"/>
      <c r="G9" s="519"/>
      <c r="H9" s="519"/>
      <c r="I9" s="370"/>
      <c r="J9" s="349"/>
      <c r="K9" s="168"/>
    </row>
    <row r="10" spans="2:11" s="347" customFormat="1" ht="15">
      <c r="B10" s="164"/>
      <c r="C10" s="349"/>
      <c r="D10" s="349"/>
      <c r="E10" s="349"/>
      <c r="F10" s="349"/>
      <c r="G10" s="349"/>
      <c r="H10" s="349"/>
      <c r="I10" s="370"/>
      <c r="J10" s="349"/>
      <c r="K10" s="168"/>
    </row>
    <row r="11" spans="2:11" s="347" customFormat="1" ht="14.45" customHeight="1">
      <c r="B11" s="164"/>
      <c r="C11" s="349"/>
      <c r="D11" s="158" t="s">
        <v>1235</v>
      </c>
      <c r="E11" s="349"/>
      <c r="F11" s="345" t="s">
        <v>1221</v>
      </c>
      <c r="G11" s="349"/>
      <c r="H11" s="349"/>
      <c r="I11" s="371" t="s">
        <v>1236</v>
      </c>
      <c r="J11" s="345" t="s">
        <v>1221</v>
      </c>
      <c r="K11" s="168"/>
    </row>
    <row r="12" spans="2:11" s="347" customFormat="1" ht="14.45" customHeight="1">
      <c r="B12" s="164"/>
      <c r="C12" s="349"/>
      <c r="D12" s="158" t="s">
        <v>1238</v>
      </c>
      <c r="E12" s="349"/>
      <c r="F12" s="345" t="s">
        <v>1458</v>
      </c>
      <c r="G12" s="349"/>
      <c r="H12" s="349"/>
      <c r="I12" s="371" t="s">
        <v>1240</v>
      </c>
      <c r="J12" s="372">
        <f>'[2]Rekapitulace stavby'!AN8</f>
        <v>42545</v>
      </c>
      <c r="K12" s="168"/>
    </row>
    <row r="13" spans="2:11" s="347" customFormat="1" ht="10.9" customHeight="1">
      <c r="B13" s="164"/>
      <c r="C13" s="349"/>
      <c r="D13" s="349"/>
      <c r="E13" s="349"/>
      <c r="F13" s="349"/>
      <c r="G13" s="349"/>
      <c r="H13" s="349"/>
      <c r="I13" s="370"/>
      <c r="J13" s="349"/>
      <c r="K13" s="168"/>
    </row>
    <row r="14" spans="2:11" s="347" customFormat="1" ht="14.45" customHeight="1">
      <c r="B14" s="164"/>
      <c r="C14" s="349"/>
      <c r="D14" s="158" t="s">
        <v>1243</v>
      </c>
      <c r="E14" s="349"/>
      <c r="F14" s="349"/>
      <c r="G14" s="349"/>
      <c r="H14" s="349"/>
      <c r="I14" s="371" t="s">
        <v>1244</v>
      </c>
      <c r="J14" s="345" t="s">
        <v>1221</v>
      </c>
      <c r="K14" s="168"/>
    </row>
    <row r="15" spans="2:11" s="347" customFormat="1" ht="18" customHeight="1">
      <c r="B15" s="164"/>
      <c r="C15" s="349"/>
      <c r="D15" s="349"/>
      <c r="E15" s="345" t="s">
        <v>1459</v>
      </c>
      <c r="F15" s="349"/>
      <c r="G15" s="349"/>
      <c r="H15" s="349"/>
      <c r="I15" s="371" t="s">
        <v>1246</v>
      </c>
      <c r="J15" s="345" t="s">
        <v>1221</v>
      </c>
      <c r="K15" s="168"/>
    </row>
    <row r="16" spans="2:11" s="347" customFormat="1" ht="6.95" customHeight="1">
      <c r="B16" s="164"/>
      <c r="C16" s="349"/>
      <c r="D16" s="349"/>
      <c r="E16" s="349"/>
      <c r="F16" s="349"/>
      <c r="G16" s="349"/>
      <c r="H16" s="349"/>
      <c r="I16" s="370"/>
      <c r="J16" s="349"/>
      <c r="K16" s="168"/>
    </row>
    <row r="17" spans="2:11" s="347" customFormat="1" ht="14.45" customHeight="1">
      <c r="B17" s="164"/>
      <c r="C17" s="349"/>
      <c r="D17" s="158" t="s">
        <v>1247</v>
      </c>
      <c r="E17" s="349"/>
      <c r="F17" s="349"/>
      <c r="G17" s="349"/>
      <c r="H17" s="349"/>
      <c r="I17" s="371" t="s">
        <v>1244</v>
      </c>
      <c r="J17" s="345" t="str">
        <f>IF('[2]Rekapitulace stavby'!AN13="Vyplň údaj","",IF('[2]Rekapitulace stavby'!AN13="","",'[2]Rekapitulace stavby'!AN13))</f>
        <v/>
      </c>
      <c r="K17" s="168"/>
    </row>
    <row r="18" spans="2:11" s="347" customFormat="1" ht="18" customHeight="1">
      <c r="B18" s="164"/>
      <c r="C18" s="349"/>
      <c r="D18" s="349"/>
      <c r="E18" s="345" t="str">
        <f>IF('[2]Rekapitulace stavby'!E14="Vyplň údaj","",IF('[2]Rekapitulace stavby'!E14="","",'[2]Rekapitulace stavby'!E14))</f>
        <v/>
      </c>
      <c r="F18" s="349"/>
      <c r="G18" s="349"/>
      <c r="H18" s="349"/>
      <c r="I18" s="371" t="s">
        <v>1246</v>
      </c>
      <c r="J18" s="345" t="str">
        <f>IF('[2]Rekapitulace stavby'!AN14="Vyplň údaj","",IF('[2]Rekapitulace stavby'!AN14="","",'[2]Rekapitulace stavby'!AN14))</f>
        <v/>
      </c>
      <c r="K18" s="168"/>
    </row>
    <row r="19" spans="2:11" s="347" customFormat="1" ht="6.95" customHeight="1">
      <c r="B19" s="164"/>
      <c r="C19" s="349"/>
      <c r="D19" s="349"/>
      <c r="E19" s="349"/>
      <c r="F19" s="349"/>
      <c r="G19" s="349"/>
      <c r="H19" s="349"/>
      <c r="I19" s="370"/>
      <c r="J19" s="349"/>
      <c r="K19" s="168"/>
    </row>
    <row r="20" spans="2:11" s="347" customFormat="1" ht="14.45" customHeight="1">
      <c r="B20" s="164"/>
      <c r="C20" s="349"/>
      <c r="D20" s="158" t="s">
        <v>1248</v>
      </c>
      <c r="E20" s="349"/>
      <c r="F20" s="349"/>
      <c r="G20" s="349"/>
      <c r="H20" s="349"/>
      <c r="I20" s="371" t="s">
        <v>1244</v>
      </c>
      <c r="J20" s="345" t="s">
        <v>1221</v>
      </c>
      <c r="K20" s="168"/>
    </row>
    <row r="21" spans="2:11" s="347" customFormat="1" ht="18" customHeight="1">
      <c r="B21" s="164"/>
      <c r="C21" s="349"/>
      <c r="D21" s="349"/>
      <c r="E21" s="345" t="s">
        <v>1460</v>
      </c>
      <c r="F21" s="349"/>
      <c r="G21" s="349"/>
      <c r="H21" s="349"/>
      <c r="I21" s="371" t="s">
        <v>1246</v>
      </c>
      <c r="J21" s="345" t="s">
        <v>1221</v>
      </c>
      <c r="K21" s="168"/>
    </row>
    <row r="22" spans="2:11" s="347" customFormat="1" ht="6.95" customHeight="1">
      <c r="B22" s="164"/>
      <c r="C22" s="349"/>
      <c r="D22" s="349"/>
      <c r="E22" s="349"/>
      <c r="F22" s="349"/>
      <c r="G22" s="349"/>
      <c r="H22" s="349"/>
      <c r="I22" s="370"/>
      <c r="J22" s="349"/>
      <c r="K22" s="168"/>
    </row>
    <row r="23" spans="2:11" s="347" customFormat="1" ht="14.45" customHeight="1">
      <c r="B23" s="164"/>
      <c r="C23" s="349"/>
      <c r="D23" s="158" t="s">
        <v>1251</v>
      </c>
      <c r="E23" s="349"/>
      <c r="F23" s="349"/>
      <c r="G23" s="349"/>
      <c r="H23" s="349"/>
      <c r="I23" s="370"/>
      <c r="J23" s="349"/>
      <c r="K23" s="168"/>
    </row>
    <row r="24" spans="2:11" s="373" customFormat="1" ht="22.5" customHeight="1">
      <c r="B24" s="374"/>
      <c r="C24" s="375"/>
      <c r="D24" s="375"/>
      <c r="E24" s="515" t="s">
        <v>1221</v>
      </c>
      <c r="F24" s="557"/>
      <c r="G24" s="557"/>
      <c r="H24" s="557"/>
      <c r="I24" s="376"/>
      <c r="J24" s="375"/>
      <c r="K24" s="377"/>
    </row>
    <row r="25" spans="2:11" s="347" customFormat="1" ht="6.95" customHeight="1">
      <c r="B25" s="164"/>
      <c r="C25" s="349"/>
      <c r="D25" s="349"/>
      <c r="E25" s="349"/>
      <c r="F25" s="349"/>
      <c r="G25" s="349"/>
      <c r="H25" s="349"/>
      <c r="I25" s="370"/>
      <c r="J25" s="349"/>
      <c r="K25" s="168"/>
    </row>
    <row r="26" spans="2:11" s="347" customFormat="1" ht="6.95" customHeight="1">
      <c r="B26" s="164"/>
      <c r="C26" s="349"/>
      <c r="D26" s="351"/>
      <c r="E26" s="351"/>
      <c r="F26" s="351"/>
      <c r="G26" s="351"/>
      <c r="H26" s="351"/>
      <c r="I26" s="378"/>
      <c r="J26" s="351"/>
      <c r="K26" s="379"/>
    </row>
    <row r="27" spans="2:11" s="347" customFormat="1" ht="25.35" customHeight="1">
      <c r="B27" s="164"/>
      <c r="C27" s="349"/>
      <c r="D27" s="380" t="s">
        <v>1252</v>
      </c>
      <c r="E27" s="349"/>
      <c r="F27" s="349"/>
      <c r="G27" s="349"/>
      <c r="H27" s="349"/>
      <c r="I27" s="370"/>
      <c r="J27" s="381">
        <f>ROUND(J102,2)</f>
        <v>323905.19</v>
      </c>
      <c r="K27" s="168"/>
    </row>
    <row r="28" spans="2:11" s="347" customFormat="1" ht="6.95" customHeight="1">
      <c r="B28" s="164"/>
      <c r="C28" s="349"/>
      <c r="D28" s="351"/>
      <c r="E28" s="351"/>
      <c r="F28" s="351"/>
      <c r="G28" s="351"/>
      <c r="H28" s="351"/>
      <c r="I28" s="378"/>
      <c r="J28" s="351"/>
      <c r="K28" s="379"/>
    </row>
    <row r="29" spans="2:11" s="347" customFormat="1" ht="14.45" customHeight="1">
      <c r="B29" s="164"/>
      <c r="C29" s="349"/>
      <c r="D29" s="349"/>
      <c r="E29" s="349"/>
      <c r="F29" s="348" t="s">
        <v>1254</v>
      </c>
      <c r="G29" s="349"/>
      <c r="H29" s="349"/>
      <c r="I29" s="382" t="s">
        <v>1253</v>
      </c>
      <c r="J29" s="348" t="s">
        <v>1255</v>
      </c>
      <c r="K29" s="168"/>
    </row>
    <row r="30" spans="2:11" s="347" customFormat="1" ht="14.45" customHeight="1">
      <c r="B30" s="164"/>
      <c r="C30" s="349"/>
      <c r="D30" s="172" t="s">
        <v>1256</v>
      </c>
      <c r="E30" s="172" t="s">
        <v>1257</v>
      </c>
      <c r="F30" s="383">
        <f>ROUND(SUM(BE80:BE107),2)</f>
        <v>240000</v>
      </c>
      <c r="G30" s="349"/>
      <c r="H30" s="349"/>
      <c r="I30" s="384">
        <v>0.21</v>
      </c>
      <c r="J30" s="383">
        <f>ROUND(ROUND((SUM(BE80:BE107)),2)*I30,2)</f>
        <v>50400</v>
      </c>
      <c r="K30" s="168"/>
    </row>
    <row r="31" spans="2:11" s="347" customFormat="1" ht="14.45" customHeight="1">
      <c r="B31" s="164"/>
      <c r="C31" s="349"/>
      <c r="D31" s="349"/>
      <c r="E31" s="172" t="s">
        <v>1258</v>
      </c>
      <c r="F31" s="383">
        <f>ROUND(SUM(BF80:BF107),2)</f>
        <v>0</v>
      </c>
      <c r="G31" s="349"/>
      <c r="H31" s="349"/>
      <c r="I31" s="384">
        <v>0.15</v>
      </c>
      <c r="J31" s="383">
        <f>ROUND(ROUND((SUM(BF80:BF107)),2)*I31,2)</f>
        <v>0</v>
      </c>
      <c r="K31" s="168"/>
    </row>
    <row r="32" spans="2:11" s="347" customFormat="1" ht="14.45" customHeight="1" hidden="1">
      <c r="B32" s="164"/>
      <c r="C32" s="349"/>
      <c r="D32" s="349"/>
      <c r="E32" s="172" t="s">
        <v>1259</v>
      </c>
      <c r="F32" s="383">
        <f>ROUND(SUM(BG80:BG107),2)</f>
        <v>0</v>
      </c>
      <c r="G32" s="349"/>
      <c r="H32" s="349"/>
      <c r="I32" s="384">
        <v>0.21</v>
      </c>
      <c r="J32" s="383">
        <v>0</v>
      </c>
      <c r="K32" s="168"/>
    </row>
    <row r="33" spans="2:11" s="347" customFormat="1" ht="14.45" customHeight="1" hidden="1">
      <c r="B33" s="164"/>
      <c r="C33" s="349"/>
      <c r="D33" s="349"/>
      <c r="E33" s="172" t="s">
        <v>1260</v>
      </c>
      <c r="F33" s="383">
        <f>ROUND(SUM(BH80:BH107),2)</f>
        <v>0</v>
      </c>
      <c r="G33" s="349"/>
      <c r="H33" s="349"/>
      <c r="I33" s="384">
        <v>0.15</v>
      </c>
      <c r="J33" s="383">
        <v>0</v>
      </c>
      <c r="K33" s="168"/>
    </row>
    <row r="34" spans="2:11" s="347" customFormat="1" ht="14.45" customHeight="1" hidden="1">
      <c r="B34" s="164"/>
      <c r="C34" s="349"/>
      <c r="D34" s="349"/>
      <c r="E34" s="172" t="s">
        <v>1261</v>
      </c>
      <c r="F34" s="383">
        <f>ROUND(SUM(BI80:BI107),2)</f>
        <v>0</v>
      </c>
      <c r="G34" s="349"/>
      <c r="H34" s="349"/>
      <c r="I34" s="384">
        <v>0</v>
      </c>
      <c r="J34" s="383">
        <v>0</v>
      </c>
      <c r="K34" s="168"/>
    </row>
    <row r="35" spans="2:11" s="347" customFormat="1" ht="6.95" customHeight="1">
      <c r="B35" s="164"/>
      <c r="C35" s="349"/>
      <c r="D35" s="349"/>
      <c r="E35" s="349"/>
      <c r="F35" s="349"/>
      <c r="G35" s="349"/>
      <c r="H35" s="349"/>
      <c r="I35" s="370"/>
      <c r="J35" s="349"/>
      <c r="K35" s="168"/>
    </row>
    <row r="36" spans="2:11" s="347" customFormat="1" ht="25.35" customHeight="1">
      <c r="B36" s="164"/>
      <c r="C36" s="385"/>
      <c r="D36" s="386" t="s">
        <v>1262</v>
      </c>
      <c r="E36" s="353"/>
      <c r="F36" s="353"/>
      <c r="G36" s="387" t="s">
        <v>1263</v>
      </c>
      <c r="H36" s="388" t="s">
        <v>1264</v>
      </c>
      <c r="I36" s="389"/>
      <c r="J36" s="390">
        <f>SUM(J27:J34)</f>
        <v>374305.19</v>
      </c>
      <c r="K36" s="391"/>
    </row>
    <row r="37" spans="2:11" s="347" customFormat="1" ht="14.45" customHeight="1">
      <c r="B37" s="179"/>
      <c r="C37" s="180"/>
      <c r="D37" s="180"/>
      <c r="E37" s="180"/>
      <c r="F37" s="180"/>
      <c r="G37" s="180"/>
      <c r="H37" s="180"/>
      <c r="I37" s="392"/>
      <c r="J37" s="180"/>
      <c r="K37" s="181"/>
    </row>
    <row r="41" spans="2:11" s="347" customFormat="1" ht="6.95" customHeight="1">
      <c r="B41" s="470"/>
      <c r="C41" s="470"/>
      <c r="D41" s="470"/>
      <c r="E41" s="470"/>
      <c r="F41" s="470"/>
      <c r="G41" s="470"/>
      <c r="H41" s="470"/>
      <c r="I41" s="367"/>
      <c r="J41" s="470"/>
      <c r="K41" s="394"/>
    </row>
    <row r="42" spans="2:11" s="347" customFormat="1" ht="36.95" customHeight="1">
      <c r="B42" s="470"/>
      <c r="C42" s="470"/>
      <c r="D42" s="470"/>
      <c r="E42" s="470"/>
      <c r="F42" s="470"/>
      <c r="G42" s="470"/>
      <c r="H42" s="470"/>
      <c r="I42" s="367"/>
      <c r="J42" s="470"/>
      <c r="K42" s="168"/>
    </row>
    <row r="43" spans="2:11" s="347" customFormat="1" ht="6.95" customHeight="1">
      <c r="B43" s="470"/>
      <c r="C43" s="470"/>
      <c r="D43" s="470"/>
      <c r="E43" s="470"/>
      <c r="F43" s="470"/>
      <c r="G43" s="470"/>
      <c r="H43" s="470"/>
      <c r="I43" s="367"/>
      <c r="J43" s="470"/>
      <c r="K43" s="168"/>
    </row>
    <row r="44" spans="2:11" s="347" customFormat="1" ht="14.45" customHeight="1">
      <c r="B44" s="470"/>
      <c r="C44" s="470"/>
      <c r="D44" s="470"/>
      <c r="E44" s="470"/>
      <c r="F44" s="470"/>
      <c r="G44" s="470"/>
      <c r="H44" s="470"/>
      <c r="I44" s="367"/>
      <c r="J44" s="470"/>
      <c r="K44" s="168"/>
    </row>
    <row r="45" spans="2:11" s="347" customFormat="1" ht="22.5" customHeight="1">
      <c r="B45" s="470"/>
      <c r="C45" s="470"/>
      <c r="D45" s="470"/>
      <c r="E45" s="470"/>
      <c r="F45" s="470"/>
      <c r="G45" s="470"/>
      <c r="H45" s="470"/>
      <c r="I45" s="367"/>
      <c r="J45" s="470"/>
      <c r="K45" s="168"/>
    </row>
    <row r="46" spans="2:11" s="347" customFormat="1" ht="14.45" customHeight="1">
      <c r="B46" s="470"/>
      <c r="C46" s="470"/>
      <c r="D46" s="470"/>
      <c r="E46" s="470"/>
      <c r="F46" s="470"/>
      <c r="G46" s="470"/>
      <c r="H46" s="470"/>
      <c r="I46" s="367"/>
      <c r="J46" s="470"/>
      <c r="K46" s="168"/>
    </row>
    <row r="47" spans="2:11" s="347" customFormat="1" ht="23.25" customHeight="1">
      <c r="B47" s="470"/>
      <c r="C47" s="470"/>
      <c r="D47" s="470"/>
      <c r="E47" s="470"/>
      <c r="F47" s="470"/>
      <c r="G47" s="470"/>
      <c r="H47" s="470"/>
      <c r="I47" s="367"/>
      <c r="J47" s="470"/>
      <c r="K47" s="168"/>
    </row>
    <row r="48" spans="2:11" s="347" customFormat="1" ht="6.95" customHeight="1">
      <c r="B48" s="470"/>
      <c r="C48" s="470"/>
      <c r="D48" s="470"/>
      <c r="E48" s="470"/>
      <c r="F48" s="470"/>
      <c r="G48" s="470"/>
      <c r="H48" s="470"/>
      <c r="I48" s="367"/>
      <c r="J48" s="470"/>
      <c r="K48" s="168"/>
    </row>
    <row r="49" spans="2:11" s="347" customFormat="1" ht="18" customHeight="1">
      <c r="B49" s="470"/>
      <c r="C49" s="470"/>
      <c r="D49" s="470"/>
      <c r="E49" s="470"/>
      <c r="F49" s="470"/>
      <c r="G49" s="470"/>
      <c r="H49" s="470"/>
      <c r="I49" s="367"/>
      <c r="J49" s="470"/>
      <c r="K49" s="168"/>
    </row>
    <row r="50" spans="2:11" s="347" customFormat="1" ht="6.95" customHeight="1">
      <c r="B50" s="470"/>
      <c r="C50" s="470"/>
      <c r="D50" s="470"/>
      <c r="E50" s="470"/>
      <c r="F50" s="470"/>
      <c r="G50" s="470"/>
      <c r="H50" s="470"/>
      <c r="I50" s="367"/>
      <c r="J50" s="470"/>
      <c r="K50" s="168"/>
    </row>
    <row r="51" spans="2:11" s="347" customFormat="1" ht="15">
      <c r="B51" s="470"/>
      <c r="C51" s="470"/>
      <c r="D51" s="470"/>
      <c r="E51" s="470"/>
      <c r="F51" s="470"/>
      <c r="G51" s="470"/>
      <c r="H51" s="470"/>
      <c r="I51" s="367"/>
      <c r="J51" s="470"/>
      <c r="K51" s="168"/>
    </row>
    <row r="52" spans="2:11" s="347" customFormat="1" ht="14.45" customHeight="1">
      <c r="B52" s="470"/>
      <c r="C52" s="470"/>
      <c r="D52" s="470"/>
      <c r="E52" s="470"/>
      <c r="F52" s="470"/>
      <c r="G52" s="470"/>
      <c r="H52" s="470"/>
      <c r="I52" s="367"/>
      <c r="J52" s="470"/>
      <c r="K52" s="168"/>
    </row>
    <row r="53" spans="2:11" s="347" customFormat="1" ht="10.35" customHeight="1">
      <c r="B53" s="470"/>
      <c r="C53" s="470"/>
      <c r="D53" s="470"/>
      <c r="E53" s="470"/>
      <c r="F53" s="470"/>
      <c r="G53" s="470"/>
      <c r="H53" s="470"/>
      <c r="I53" s="367"/>
      <c r="J53" s="470"/>
      <c r="K53" s="168"/>
    </row>
    <row r="54" spans="2:11" s="347" customFormat="1" ht="29.25" customHeight="1">
      <c r="B54" s="470"/>
      <c r="C54" s="470"/>
      <c r="D54" s="470"/>
      <c r="E54" s="470"/>
      <c r="F54" s="470"/>
      <c r="G54" s="470"/>
      <c r="H54" s="470"/>
      <c r="I54" s="367"/>
      <c r="J54" s="470"/>
      <c r="K54" s="398"/>
    </row>
    <row r="55" spans="2:11" s="347" customFormat="1" ht="10.35" customHeight="1">
      <c r="B55" s="470"/>
      <c r="C55" s="470"/>
      <c r="D55" s="470"/>
      <c r="E55" s="470"/>
      <c r="F55" s="470"/>
      <c r="G55" s="470"/>
      <c r="H55" s="470"/>
      <c r="I55" s="367"/>
      <c r="J55" s="470"/>
      <c r="K55" s="168"/>
    </row>
    <row r="56" spans="2:47" s="347" customFormat="1" ht="29.25" customHeight="1">
      <c r="B56" s="470"/>
      <c r="C56" s="470"/>
      <c r="D56" s="470"/>
      <c r="E56" s="470"/>
      <c r="F56" s="470"/>
      <c r="G56" s="470"/>
      <c r="H56" s="470"/>
      <c r="I56" s="367"/>
      <c r="J56" s="470"/>
      <c r="K56" s="168"/>
      <c r="AU56" s="146" t="s">
        <v>1465</v>
      </c>
    </row>
    <row r="57" spans="2:11" s="400" customFormat="1" ht="24.95" customHeight="1">
      <c r="B57" s="470"/>
      <c r="C57" s="470"/>
      <c r="D57" s="470"/>
      <c r="E57" s="470"/>
      <c r="F57" s="470"/>
      <c r="G57" s="470"/>
      <c r="H57" s="470"/>
      <c r="I57" s="367"/>
      <c r="J57" s="470"/>
      <c r="K57" s="407"/>
    </row>
    <row r="58" spans="2:11" s="408" customFormat="1" ht="19.9" customHeight="1">
      <c r="B58" s="470"/>
      <c r="C58" s="470"/>
      <c r="D58" s="470"/>
      <c r="E58" s="470"/>
      <c r="F58" s="470"/>
      <c r="G58" s="470"/>
      <c r="H58" s="470"/>
      <c r="I58" s="367"/>
      <c r="J58" s="470"/>
      <c r="K58" s="415"/>
    </row>
    <row r="59" spans="2:11" s="408" customFormat="1" ht="19.9" customHeight="1">
      <c r="B59" s="182"/>
      <c r="C59" s="183"/>
      <c r="D59" s="183"/>
      <c r="E59" s="183"/>
      <c r="F59" s="183"/>
      <c r="G59" s="183"/>
      <c r="H59" s="183"/>
      <c r="I59" s="393"/>
      <c r="J59" s="183"/>
      <c r="K59" s="415"/>
    </row>
    <row r="60" spans="2:11" s="408" customFormat="1" ht="19.9" customHeight="1">
      <c r="B60" s="164"/>
      <c r="C60" s="152" t="s">
        <v>1461</v>
      </c>
      <c r="D60" s="349"/>
      <c r="E60" s="349"/>
      <c r="F60" s="349"/>
      <c r="G60" s="349"/>
      <c r="H60" s="349"/>
      <c r="I60" s="370"/>
      <c r="J60" s="349"/>
      <c r="K60" s="415"/>
    </row>
    <row r="61" spans="2:11" s="347" customFormat="1" ht="21.75" customHeight="1">
      <c r="B61" s="164"/>
      <c r="C61" s="349"/>
      <c r="D61" s="349"/>
      <c r="E61" s="349"/>
      <c r="F61" s="349"/>
      <c r="G61" s="349"/>
      <c r="H61" s="349"/>
      <c r="I61" s="370"/>
      <c r="J61" s="349"/>
      <c r="K61" s="168"/>
    </row>
    <row r="62" spans="2:11" s="347" customFormat="1" ht="6.95" customHeight="1">
      <c r="B62" s="164"/>
      <c r="C62" s="158" t="s">
        <v>696</v>
      </c>
      <c r="D62" s="349"/>
      <c r="E62" s="349"/>
      <c r="F62" s="349"/>
      <c r="G62" s="349"/>
      <c r="H62" s="349"/>
      <c r="I62" s="370"/>
      <c r="J62" s="349"/>
      <c r="K62" s="181"/>
    </row>
    <row r="63" spans="2:10" ht="15">
      <c r="B63" s="164"/>
      <c r="C63" s="349"/>
      <c r="D63" s="349"/>
      <c r="E63" s="556" t="str">
        <f>E7</f>
        <v>Zš a Mš  Radlická, obj. Na Pláni 59/3186 Praha 5 - Radlice - vybudování dvou tříd Mš v bývalém školském objektu</v>
      </c>
      <c r="F63" s="519"/>
      <c r="G63" s="519"/>
      <c r="H63" s="519"/>
      <c r="I63" s="370"/>
      <c r="J63" s="349"/>
    </row>
    <row r="64" spans="2:10" ht="15">
      <c r="B64" s="164"/>
      <c r="C64" s="158" t="s">
        <v>1456</v>
      </c>
      <c r="D64" s="349"/>
      <c r="E64" s="349"/>
      <c r="F64" s="349"/>
      <c r="G64" s="349"/>
      <c r="H64" s="349"/>
      <c r="I64" s="370"/>
      <c r="J64" s="349"/>
    </row>
    <row r="65" spans="2:10" ht="15">
      <c r="B65" s="164"/>
      <c r="C65" s="349"/>
      <c r="D65" s="349"/>
      <c r="E65" s="553" t="str">
        <f>E9</f>
        <v>06 - Ostatní náklady</v>
      </c>
      <c r="F65" s="519"/>
      <c r="G65" s="519"/>
      <c r="H65" s="519"/>
      <c r="I65" s="370"/>
      <c r="J65" s="349"/>
    </row>
    <row r="66" spans="2:12" s="347" customFormat="1" ht="6.95" customHeight="1">
      <c r="B66" s="164"/>
      <c r="C66" s="349"/>
      <c r="D66" s="349"/>
      <c r="E66" s="349"/>
      <c r="F66" s="349"/>
      <c r="G66" s="349"/>
      <c r="H66" s="349"/>
      <c r="I66" s="370"/>
      <c r="J66" s="349"/>
      <c r="K66" s="183"/>
      <c r="L66" s="164"/>
    </row>
    <row r="67" spans="2:12" s="347" customFormat="1" ht="36.95" customHeight="1">
      <c r="B67" s="164"/>
      <c r="C67" s="158" t="s">
        <v>1238</v>
      </c>
      <c r="D67" s="349"/>
      <c r="E67" s="349"/>
      <c r="F67" s="345" t="s">
        <v>1458</v>
      </c>
      <c r="G67" s="349"/>
      <c r="H67" s="349"/>
      <c r="I67" s="371" t="s">
        <v>1240</v>
      </c>
      <c r="J67" s="372">
        <f>IF(J12="","",J12)</f>
        <v>42545</v>
      </c>
      <c r="L67" s="164"/>
    </row>
    <row r="68" spans="2:12" s="347" customFormat="1" ht="6.95" customHeight="1">
      <c r="B68" s="164"/>
      <c r="C68" s="349"/>
      <c r="D68" s="349"/>
      <c r="E68" s="349"/>
      <c r="F68" s="349"/>
      <c r="G68" s="349"/>
      <c r="H68" s="349"/>
      <c r="I68" s="370"/>
      <c r="J68" s="349"/>
      <c r="L68" s="164"/>
    </row>
    <row r="69" spans="2:12" s="347" customFormat="1" ht="14.45" customHeight="1">
      <c r="B69" s="164"/>
      <c r="C69" s="158" t="s">
        <v>1243</v>
      </c>
      <c r="D69" s="349"/>
      <c r="E69" s="349"/>
      <c r="F69" s="345" t="str">
        <f>E15</f>
        <v>Městská část Praha 5  náměstí 14 října 4 150 22 Praha 5</v>
      </c>
      <c r="G69" s="349"/>
      <c r="H69" s="349"/>
      <c r="I69" s="371" t="s">
        <v>1248</v>
      </c>
      <c r="J69" s="345" t="str">
        <f>E21</f>
        <v>IM Projekt Mladá Boleslav</v>
      </c>
      <c r="L69" s="164"/>
    </row>
    <row r="70" spans="2:12" s="347" customFormat="1" ht="22.5" customHeight="1">
      <c r="B70" s="164"/>
      <c r="C70" s="158" t="s">
        <v>1247</v>
      </c>
      <c r="D70" s="349"/>
      <c r="E70" s="349"/>
      <c r="F70" s="345" t="str">
        <f>IF(E18="","",E18)</f>
        <v/>
      </c>
      <c r="G70" s="349"/>
      <c r="H70" s="349"/>
      <c r="I70" s="370"/>
      <c r="J70" s="349"/>
      <c r="L70" s="164"/>
    </row>
    <row r="71" spans="2:12" s="347" customFormat="1" ht="14.45" customHeight="1">
      <c r="B71" s="164"/>
      <c r="C71" s="349"/>
      <c r="D71" s="349"/>
      <c r="E71" s="349"/>
      <c r="F71" s="349"/>
      <c r="G71" s="349"/>
      <c r="H71" s="349"/>
      <c r="I71" s="370"/>
      <c r="J71" s="349"/>
      <c r="L71" s="164"/>
    </row>
    <row r="72" spans="2:12" s="347" customFormat="1" ht="23.25" customHeight="1">
      <c r="B72" s="164"/>
      <c r="C72" s="395" t="s">
        <v>1462</v>
      </c>
      <c r="D72" s="385"/>
      <c r="E72" s="385"/>
      <c r="F72" s="385"/>
      <c r="G72" s="385"/>
      <c r="H72" s="385"/>
      <c r="I72" s="396"/>
      <c r="J72" s="397" t="s">
        <v>1463</v>
      </c>
      <c r="L72" s="164"/>
    </row>
    <row r="73" spans="2:12" s="347" customFormat="1" ht="6.95" customHeight="1">
      <c r="B73" s="164"/>
      <c r="C73" s="349"/>
      <c r="D73" s="349"/>
      <c r="E73" s="349"/>
      <c r="F73" s="349"/>
      <c r="G73" s="349"/>
      <c r="H73" s="349"/>
      <c r="I73" s="370"/>
      <c r="J73" s="349"/>
      <c r="L73" s="164"/>
    </row>
    <row r="74" spans="2:12" s="347" customFormat="1" ht="18" customHeight="1">
      <c r="B74" s="164"/>
      <c r="C74" s="399" t="s">
        <v>1464</v>
      </c>
      <c r="D74" s="349"/>
      <c r="E74" s="349"/>
      <c r="F74" s="349"/>
      <c r="G74" s="349"/>
      <c r="H74" s="349"/>
      <c r="I74" s="370"/>
      <c r="J74" s="381">
        <f>J102</f>
        <v>323905.186</v>
      </c>
      <c r="L74" s="164"/>
    </row>
    <row r="75" spans="2:12" s="347" customFormat="1" ht="6.95" customHeight="1">
      <c r="B75" s="401"/>
      <c r="C75" s="399"/>
      <c r="D75" s="469"/>
      <c r="E75" s="469"/>
      <c r="F75" s="469"/>
      <c r="G75" s="469"/>
      <c r="H75" s="469"/>
      <c r="I75" s="370"/>
      <c r="J75" s="381"/>
      <c r="L75" s="164"/>
    </row>
    <row r="76" spans="2:12" s="347" customFormat="1" ht="18">
      <c r="B76" s="409"/>
      <c r="C76" s="402"/>
      <c r="D76" s="403" t="s">
        <v>1466</v>
      </c>
      <c r="E76" s="404"/>
      <c r="F76" s="404"/>
      <c r="G76" s="404"/>
      <c r="H76" s="404"/>
      <c r="I76" s="405"/>
      <c r="J76" s="406">
        <f>J103</f>
        <v>323905.186</v>
      </c>
      <c r="L76" s="164"/>
    </row>
    <row r="77" spans="2:12" s="347" customFormat="1" ht="14.45" customHeight="1">
      <c r="B77" s="409"/>
      <c r="C77" s="410"/>
      <c r="D77" s="411" t="s">
        <v>1467</v>
      </c>
      <c r="E77" s="412"/>
      <c r="F77" s="412"/>
      <c r="G77" s="412"/>
      <c r="H77" s="412"/>
      <c r="I77" s="413"/>
      <c r="J77" s="414">
        <f>J106</f>
        <v>45000</v>
      </c>
      <c r="L77" s="164"/>
    </row>
    <row r="78" spans="2:12" s="347" customFormat="1" ht="10.35" customHeight="1">
      <c r="B78" s="409"/>
      <c r="C78" s="410"/>
      <c r="D78" s="411"/>
      <c r="E78" s="412"/>
      <c r="F78" s="412"/>
      <c r="G78" s="412"/>
      <c r="H78" s="412"/>
      <c r="I78" s="413"/>
      <c r="J78" s="414"/>
      <c r="L78" s="164"/>
    </row>
    <row r="79" spans="2:20" s="418" customFormat="1" ht="29.25" customHeight="1">
      <c r="B79" s="409"/>
      <c r="C79" s="410"/>
      <c r="D79" s="411" t="s">
        <v>1468</v>
      </c>
      <c r="E79" s="412"/>
      <c r="F79" s="412"/>
      <c r="G79" s="412"/>
      <c r="H79" s="412"/>
      <c r="I79" s="413"/>
      <c r="J79" s="414">
        <f>J114</f>
        <v>155000</v>
      </c>
      <c r="K79" s="423" t="s">
        <v>1478</v>
      </c>
      <c r="L79" s="419"/>
      <c r="M79" s="197" t="s">
        <v>1479</v>
      </c>
      <c r="N79" s="198" t="s">
        <v>1256</v>
      </c>
      <c r="O79" s="198" t="s">
        <v>1480</v>
      </c>
      <c r="P79" s="198" t="s">
        <v>1481</v>
      </c>
      <c r="Q79" s="198" t="s">
        <v>1482</v>
      </c>
      <c r="R79" s="198" t="s">
        <v>1483</v>
      </c>
      <c r="S79" s="198" t="s">
        <v>1484</v>
      </c>
      <c r="T79" s="199" t="s">
        <v>1485</v>
      </c>
    </row>
    <row r="80" spans="2:63" s="347" customFormat="1" ht="29.25" customHeight="1">
      <c r="B80" s="409"/>
      <c r="C80" s="410"/>
      <c r="D80" s="411" t="s">
        <v>1469</v>
      </c>
      <c r="E80" s="412"/>
      <c r="F80" s="412"/>
      <c r="G80" s="412"/>
      <c r="H80" s="412"/>
      <c r="I80" s="413"/>
      <c r="J80" s="414">
        <f>J123</f>
        <v>15000</v>
      </c>
      <c r="L80" s="164"/>
      <c r="M80" s="200"/>
      <c r="N80" s="351"/>
      <c r="O80" s="351"/>
      <c r="P80" s="425">
        <f>P81</f>
        <v>0</v>
      </c>
      <c r="Q80" s="351"/>
      <c r="R80" s="425">
        <f>R81</f>
        <v>0</v>
      </c>
      <c r="S80" s="351"/>
      <c r="T80" s="426">
        <f>T81</f>
        <v>0</v>
      </c>
      <c r="AT80" s="146" t="s">
        <v>1282</v>
      </c>
      <c r="AU80" s="146" t="s">
        <v>1465</v>
      </c>
      <c r="BK80" s="427">
        <f>BK81</f>
        <v>240000</v>
      </c>
    </row>
    <row r="81" spans="2:63" s="428" customFormat="1" ht="37.35" customHeight="1">
      <c r="B81" s="409"/>
      <c r="C81" s="410"/>
      <c r="D81" s="411" t="s">
        <v>1470</v>
      </c>
      <c r="E81" s="412"/>
      <c r="F81" s="412"/>
      <c r="G81" s="412"/>
      <c r="H81" s="412"/>
      <c r="I81" s="413"/>
      <c r="J81" s="414">
        <f>J125</f>
        <v>5000</v>
      </c>
      <c r="L81" s="429"/>
      <c r="M81" s="434"/>
      <c r="N81" s="435"/>
      <c r="O81" s="435"/>
      <c r="P81" s="436">
        <f>P82+P83+P84+P91+P100+P102+P105</f>
        <v>0</v>
      </c>
      <c r="Q81" s="435"/>
      <c r="R81" s="436">
        <f>R82+R83+R84+R91+R100+R102+R105</f>
        <v>0</v>
      </c>
      <c r="S81" s="435"/>
      <c r="T81" s="437">
        <f>T82+T83+T84+T91+T100+T102+T105</f>
        <v>0</v>
      </c>
      <c r="AR81" s="438" t="s">
        <v>1488</v>
      </c>
      <c r="AT81" s="439" t="s">
        <v>1282</v>
      </c>
      <c r="AU81" s="439" t="s">
        <v>1283</v>
      </c>
      <c r="AY81" s="438" t="s">
        <v>1489</v>
      </c>
      <c r="BK81" s="440">
        <f>BK82+BK83+BK84+BK91+BK100+BK102+BK105</f>
        <v>240000</v>
      </c>
    </row>
    <row r="82" spans="2:65" s="347" customFormat="1" ht="22.5" customHeight="1">
      <c r="B82" s="164"/>
      <c r="C82" s="410"/>
      <c r="D82" s="411" t="s">
        <v>1471</v>
      </c>
      <c r="E82" s="412"/>
      <c r="F82" s="412"/>
      <c r="G82" s="412"/>
      <c r="H82" s="412"/>
      <c r="I82" s="413"/>
      <c r="J82" s="414">
        <f>J128</f>
        <v>88905.18599999999</v>
      </c>
      <c r="K82" s="444" t="s">
        <v>1494</v>
      </c>
      <c r="L82" s="164"/>
      <c r="M82" s="449" t="s">
        <v>1221</v>
      </c>
      <c r="N82" s="450" t="s">
        <v>1257</v>
      </c>
      <c r="O82" s="349"/>
      <c r="P82" s="451">
        <f>O82*H104</f>
        <v>0</v>
      </c>
      <c r="Q82" s="451">
        <v>0</v>
      </c>
      <c r="R82" s="451">
        <f>Q82*H104</f>
        <v>0</v>
      </c>
      <c r="S82" s="451">
        <v>0</v>
      </c>
      <c r="T82" s="452">
        <f>S82*H104</f>
        <v>0</v>
      </c>
      <c r="AR82" s="146" t="s">
        <v>1495</v>
      </c>
      <c r="AT82" s="146" t="s">
        <v>1490</v>
      </c>
      <c r="AU82" s="146" t="s">
        <v>1237</v>
      </c>
      <c r="AY82" s="146" t="s">
        <v>1489</v>
      </c>
      <c r="BE82" s="453">
        <f>IF(N82="základní",J104,0)</f>
        <v>15000</v>
      </c>
      <c r="BF82" s="453">
        <f>IF(N82="snížená",J104,0)</f>
        <v>0</v>
      </c>
      <c r="BG82" s="453">
        <f>IF(N82="zákl. přenesená",J104,0)</f>
        <v>0</v>
      </c>
      <c r="BH82" s="453">
        <f>IF(N82="sníž. přenesená",J104,0)</f>
        <v>0</v>
      </c>
      <c r="BI82" s="453">
        <f>IF(N82="nulová",J104,0)</f>
        <v>0</v>
      </c>
      <c r="BJ82" s="146" t="s">
        <v>1237</v>
      </c>
      <c r="BK82" s="453">
        <f>ROUND(I104*H104,2)</f>
        <v>15000</v>
      </c>
      <c r="BL82" s="146" t="s">
        <v>1495</v>
      </c>
      <c r="BM82" s="146" t="s">
        <v>1496</v>
      </c>
    </row>
    <row r="83" spans="2:47" s="347" customFormat="1" ht="15">
      <c r="B83" s="179"/>
      <c r="C83" s="349"/>
      <c r="D83" s="349"/>
      <c r="E83" s="349"/>
      <c r="F83" s="349"/>
      <c r="G83" s="349"/>
      <c r="H83" s="349"/>
      <c r="I83" s="370"/>
      <c r="J83" s="349"/>
      <c r="L83" s="164"/>
      <c r="M83" s="352"/>
      <c r="N83" s="349"/>
      <c r="O83" s="349"/>
      <c r="P83" s="349"/>
      <c r="Q83" s="349"/>
      <c r="R83" s="349"/>
      <c r="S83" s="349"/>
      <c r="T83" s="194"/>
      <c r="AT83" s="146" t="s">
        <v>1497</v>
      </c>
      <c r="AU83" s="146" t="s">
        <v>1237</v>
      </c>
    </row>
    <row r="84" spans="2:63" s="428" customFormat="1" ht="29.85" customHeight="1">
      <c r="B84" s="344"/>
      <c r="C84" s="469"/>
      <c r="D84" s="469"/>
      <c r="E84" s="469"/>
      <c r="F84" s="469"/>
      <c r="G84" s="469"/>
      <c r="H84" s="469"/>
      <c r="I84" s="370"/>
      <c r="J84" s="469"/>
      <c r="L84" s="429"/>
      <c r="M84" s="434"/>
      <c r="N84" s="435"/>
      <c r="O84" s="435"/>
      <c r="P84" s="436">
        <f>SUM(P85:P90)</f>
        <v>0</v>
      </c>
      <c r="Q84" s="435"/>
      <c r="R84" s="436">
        <f>SUM(R85:R90)</f>
        <v>0</v>
      </c>
      <c r="S84" s="435"/>
      <c r="T84" s="437">
        <f>SUM(T85:T90)</f>
        <v>0</v>
      </c>
      <c r="AR84" s="438" t="s">
        <v>1488</v>
      </c>
      <c r="AT84" s="439" t="s">
        <v>1282</v>
      </c>
      <c r="AU84" s="439" t="s">
        <v>1237</v>
      </c>
      <c r="AY84" s="438" t="s">
        <v>1489</v>
      </c>
      <c r="BK84" s="440">
        <f>SUM(BK85:BK90)</f>
        <v>45000</v>
      </c>
    </row>
    <row r="85" spans="2:65" s="347" customFormat="1" ht="22.5" customHeight="1">
      <c r="B85" s="344"/>
      <c r="C85" s="471"/>
      <c r="D85" s="471"/>
      <c r="E85" s="471"/>
      <c r="F85" s="471"/>
      <c r="G85" s="471"/>
      <c r="H85" s="471"/>
      <c r="I85" s="369"/>
      <c r="J85" s="471"/>
      <c r="K85" s="472" t="s">
        <v>1221</v>
      </c>
      <c r="L85" s="164"/>
      <c r="M85" s="449" t="s">
        <v>1221</v>
      </c>
      <c r="N85" s="450" t="s">
        <v>1257</v>
      </c>
      <c r="O85" s="349"/>
      <c r="P85" s="451">
        <f>O85*H107</f>
        <v>0</v>
      </c>
      <c r="Q85" s="451">
        <v>0</v>
      </c>
      <c r="R85" s="451">
        <f>Q85*H107</f>
        <v>0</v>
      </c>
      <c r="S85" s="451">
        <v>0</v>
      </c>
      <c r="T85" s="452">
        <f>S85*H107</f>
        <v>0</v>
      </c>
      <c r="AR85" s="146" t="s">
        <v>1495</v>
      </c>
      <c r="AT85" s="146" t="s">
        <v>1490</v>
      </c>
      <c r="AU85" s="146" t="s">
        <v>1290</v>
      </c>
      <c r="AY85" s="146" t="s">
        <v>1489</v>
      </c>
      <c r="BE85" s="453">
        <f>IF(N85="základní",J107,0)</f>
        <v>5000</v>
      </c>
      <c r="BF85" s="453">
        <f>IF(N85="snížená",J107,0)</f>
        <v>0</v>
      </c>
      <c r="BG85" s="453">
        <f>IF(N85="zákl. přenesená",J107,0)</f>
        <v>0</v>
      </c>
      <c r="BH85" s="453">
        <f>IF(N85="sníž. přenesená",J107,0)</f>
        <v>0</v>
      </c>
      <c r="BI85" s="453">
        <f>IF(N85="nulová",J107,0)</f>
        <v>0</v>
      </c>
      <c r="BJ85" s="146" t="s">
        <v>1237</v>
      </c>
      <c r="BK85" s="453">
        <f>ROUND(I107*H107,2)</f>
        <v>5000</v>
      </c>
      <c r="BL85" s="146" t="s">
        <v>1495</v>
      </c>
      <c r="BM85" s="146" t="s">
        <v>1503</v>
      </c>
    </row>
    <row r="86" spans="2:47" s="347" customFormat="1" ht="15">
      <c r="B86" s="344"/>
      <c r="C86" s="471"/>
      <c r="D86" s="471"/>
      <c r="E86" s="471"/>
      <c r="F86" s="471"/>
      <c r="G86" s="471"/>
      <c r="H86" s="471"/>
      <c r="I86" s="369"/>
      <c r="J86" s="471"/>
      <c r="L86" s="164"/>
      <c r="M86" s="352"/>
      <c r="N86" s="349"/>
      <c r="O86" s="349"/>
      <c r="P86" s="349"/>
      <c r="Q86" s="349"/>
      <c r="R86" s="349"/>
      <c r="S86" s="349"/>
      <c r="T86" s="194"/>
      <c r="AT86" s="146" t="s">
        <v>1497</v>
      </c>
      <c r="AU86" s="146" t="s">
        <v>1290</v>
      </c>
    </row>
    <row r="87" spans="2:65" s="347" customFormat="1" ht="22.5" customHeight="1">
      <c r="B87" s="164"/>
      <c r="C87" s="471"/>
      <c r="D87" s="471"/>
      <c r="E87" s="471"/>
      <c r="F87" s="471"/>
      <c r="G87" s="471"/>
      <c r="H87" s="471"/>
      <c r="I87" s="369"/>
      <c r="J87" s="471"/>
      <c r="K87" s="472" t="s">
        <v>1221</v>
      </c>
      <c r="L87" s="164"/>
      <c r="M87" s="449" t="s">
        <v>1221</v>
      </c>
      <c r="N87" s="450" t="s">
        <v>1257</v>
      </c>
      <c r="O87" s="349"/>
      <c r="P87" s="451">
        <f>O87*H110</f>
        <v>0</v>
      </c>
      <c r="Q87" s="451">
        <v>0</v>
      </c>
      <c r="R87" s="451">
        <f>Q87*H110</f>
        <v>0</v>
      </c>
      <c r="S87" s="451">
        <v>0</v>
      </c>
      <c r="T87" s="452">
        <f>S87*H110</f>
        <v>0</v>
      </c>
      <c r="AR87" s="146" t="s">
        <v>1495</v>
      </c>
      <c r="AT87" s="146" t="s">
        <v>1490</v>
      </c>
      <c r="AU87" s="146" t="s">
        <v>1290</v>
      </c>
      <c r="AY87" s="146" t="s">
        <v>1489</v>
      </c>
      <c r="BE87" s="453">
        <f>IF(N87="základní",J110,0)</f>
        <v>15000</v>
      </c>
      <c r="BF87" s="453">
        <f>IF(N87="snížená",J110,0)</f>
        <v>0</v>
      </c>
      <c r="BG87" s="453">
        <f>IF(N87="zákl. přenesená",J110,0)</f>
        <v>0</v>
      </c>
      <c r="BH87" s="453">
        <f>IF(N87="sníž. přenesená",J110,0)</f>
        <v>0</v>
      </c>
      <c r="BI87" s="453">
        <f>IF(N87="nulová",J110,0)</f>
        <v>0</v>
      </c>
      <c r="BJ87" s="146" t="s">
        <v>1237</v>
      </c>
      <c r="BK87" s="453">
        <f>ROUND(I110*H110,2)</f>
        <v>15000</v>
      </c>
      <c r="BL87" s="146" t="s">
        <v>1495</v>
      </c>
      <c r="BM87" s="146" t="s">
        <v>1508</v>
      </c>
    </row>
    <row r="88" spans="2:47" s="347" customFormat="1" ht="15">
      <c r="B88" s="164"/>
      <c r="C88" s="469"/>
      <c r="D88" s="469"/>
      <c r="E88" s="469"/>
      <c r="F88" s="469"/>
      <c r="G88" s="469"/>
      <c r="H88" s="469"/>
      <c r="I88" s="370"/>
      <c r="J88" s="469"/>
      <c r="L88" s="164"/>
      <c r="M88" s="352"/>
      <c r="N88" s="349"/>
      <c r="O88" s="349"/>
      <c r="P88" s="349"/>
      <c r="Q88" s="349"/>
      <c r="R88" s="349"/>
      <c r="S88" s="349"/>
      <c r="T88" s="194"/>
      <c r="AT88" s="146" t="s">
        <v>1497</v>
      </c>
      <c r="AU88" s="146" t="s">
        <v>1290</v>
      </c>
    </row>
    <row r="89" spans="2:65" s="347" customFormat="1" ht="22.5" customHeight="1">
      <c r="B89" s="164"/>
      <c r="C89" s="184" t="s">
        <v>1472</v>
      </c>
      <c r="K89" s="444" t="s">
        <v>1494</v>
      </c>
      <c r="L89" s="164"/>
      <c r="M89" s="449" t="s">
        <v>1221</v>
      </c>
      <c r="N89" s="450" t="s">
        <v>1257</v>
      </c>
      <c r="O89" s="349"/>
      <c r="P89" s="451">
        <f>O89*H112</f>
        <v>0</v>
      </c>
      <c r="Q89" s="451">
        <v>0</v>
      </c>
      <c r="R89" s="451">
        <f>Q89*H112</f>
        <v>0</v>
      </c>
      <c r="S89" s="451">
        <v>0</v>
      </c>
      <c r="T89" s="452">
        <f>S89*H112</f>
        <v>0</v>
      </c>
      <c r="AR89" s="146" t="s">
        <v>1495</v>
      </c>
      <c r="AT89" s="146" t="s">
        <v>1490</v>
      </c>
      <c r="AU89" s="146" t="s">
        <v>1290</v>
      </c>
      <c r="AY89" s="146" t="s">
        <v>1489</v>
      </c>
      <c r="BE89" s="453">
        <f>IF(N89="základní",J112,0)</f>
        <v>25000</v>
      </c>
      <c r="BF89" s="453">
        <f>IF(N89="snížená",J112,0)</f>
        <v>0</v>
      </c>
      <c r="BG89" s="453">
        <f>IF(N89="zákl. přenesená",J112,0)</f>
        <v>0</v>
      </c>
      <c r="BH89" s="453">
        <f>IF(N89="sníž. přenesená",J112,0)</f>
        <v>0</v>
      </c>
      <c r="BI89" s="453">
        <f>IF(N89="nulová",J112,0)</f>
        <v>0</v>
      </c>
      <c r="BJ89" s="146" t="s">
        <v>1237</v>
      </c>
      <c r="BK89" s="453">
        <f>ROUND(I112*H112,2)</f>
        <v>25000</v>
      </c>
      <c r="BL89" s="146" t="s">
        <v>1495</v>
      </c>
      <c r="BM89" s="146" t="s">
        <v>1513</v>
      </c>
    </row>
    <row r="90" spans="2:47" s="347" customFormat="1" ht="15">
      <c r="B90" s="164"/>
      <c r="L90" s="164"/>
      <c r="M90" s="352"/>
      <c r="N90" s="349"/>
      <c r="O90" s="349"/>
      <c r="P90" s="349"/>
      <c r="Q90" s="349"/>
      <c r="R90" s="349"/>
      <c r="S90" s="349"/>
      <c r="T90" s="194"/>
      <c r="AT90" s="146" t="s">
        <v>1497</v>
      </c>
      <c r="AU90" s="146" t="s">
        <v>1290</v>
      </c>
    </row>
    <row r="91" spans="2:63" s="428" customFormat="1" ht="29.85" customHeight="1">
      <c r="B91" s="164"/>
      <c r="C91" s="187" t="s">
        <v>696</v>
      </c>
      <c r="D91" s="347"/>
      <c r="E91" s="347"/>
      <c r="F91" s="347"/>
      <c r="G91" s="347"/>
      <c r="H91" s="347"/>
      <c r="I91" s="347"/>
      <c r="J91" s="347"/>
      <c r="L91" s="429"/>
      <c r="M91" s="434"/>
      <c r="N91" s="435"/>
      <c r="O91" s="435"/>
      <c r="P91" s="436">
        <f>SUM(P92:P99)</f>
        <v>0</v>
      </c>
      <c r="Q91" s="435"/>
      <c r="R91" s="436">
        <f>SUM(R92:R99)</f>
        <v>0</v>
      </c>
      <c r="S91" s="435"/>
      <c r="T91" s="437">
        <f>SUM(T92:T99)</f>
        <v>0</v>
      </c>
      <c r="AR91" s="438" t="s">
        <v>1488</v>
      </c>
      <c r="AT91" s="439" t="s">
        <v>1282</v>
      </c>
      <c r="AU91" s="439" t="s">
        <v>1237</v>
      </c>
      <c r="AY91" s="438" t="s">
        <v>1489</v>
      </c>
      <c r="BK91" s="440">
        <f>SUM(BK92:BK99)</f>
        <v>155000</v>
      </c>
    </row>
    <row r="92" spans="2:65" s="347" customFormat="1" ht="22.5" customHeight="1">
      <c r="B92" s="164"/>
      <c r="E92" s="554" t="str">
        <f>E7</f>
        <v>Zš a Mš  Radlická, obj. Na Pláni 59/3186 Praha 5 - Radlice - vybudování dvou tříd Mš v bývalém školském objektu</v>
      </c>
      <c r="F92" s="511"/>
      <c r="G92" s="511"/>
      <c r="H92" s="511"/>
      <c r="K92" s="444" t="s">
        <v>1520</v>
      </c>
      <c r="L92" s="164"/>
      <c r="M92" s="449" t="s">
        <v>1221</v>
      </c>
      <c r="N92" s="450" t="s">
        <v>1257</v>
      </c>
      <c r="O92" s="349"/>
      <c r="P92" s="451">
        <f>O92*H115</f>
        <v>0</v>
      </c>
      <c r="Q92" s="451">
        <v>0</v>
      </c>
      <c r="R92" s="451">
        <f>Q92*H115</f>
        <v>0</v>
      </c>
      <c r="S92" s="451">
        <v>0</v>
      </c>
      <c r="T92" s="452">
        <f>S92*H115</f>
        <v>0</v>
      </c>
      <c r="AR92" s="146" t="s">
        <v>1495</v>
      </c>
      <c r="AT92" s="146" t="s">
        <v>1490</v>
      </c>
      <c r="AU92" s="146" t="s">
        <v>1290</v>
      </c>
      <c r="AY92" s="146" t="s">
        <v>1489</v>
      </c>
      <c r="BE92" s="453">
        <f>IF(N92="základní",J115,0)</f>
        <v>65000</v>
      </c>
      <c r="BF92" s="453">
        <f>IF(N92="snížená",J115,0)</f>
        <v>0</v>
      </c>
      <c r="BG92" s="453">
        <f>IF(N92="zákl. přenesená",J115,0)</f>
        <v>0</v>
      </c>
      <c r="BH92" s="453">
        <f>IF(N92="sníž. přenesená",J115,0)</f>
        <v>0</v>
      </c>
      <c r="BI92" s="453">
        <f>IF(N92="nulová",J115,0)</f>
        <v>0</v>
      </c>
      <c r="BJ92" s="146" t="s">
        <v>1237</v>
      </c>
      <c r="BK92" s="453">
        <f>ROUND(I115*H115,2)</f>
        <v>65000</v>
      </c>
      <c r="BL92" s="146" t="s">
        <v>1495</v>
      </c>
      <c r="BM92" s="146" t="s">
        <v>1521</v>
      </c>
    </row>
    <row r="93" spans="2:47" s="347" customFormat="1" ht="15">
      <c r="B93" s="164"/>
      <c r="C93" s="187" t="s">
        <v>1456</v>
      </c>
      <c r="L93" s="164"/>
      <c r="M93" s="352"/>
      <c r="N93" s="349"/>
      <c r="O93" s="349"/>
      <c r="P93" s="349"/>
      <c r="Q93" s="349"/>
      <c r="R93" s="349"/>
      <c r="S93" s="349"/>
      <c r="T93" s="194"/>
      <c r="AT93" s="146" t="s">
        <v>1497</v>
      </c>
      <c r="AU93" s="146" t="s">
        <v>1290</v>
      </c>
    </row>
    <row r="94" spans="2:65" s="347" customFormat="1" ht="22.5" customHeight="1">
      <c r="B94" s="164"/>
      <c r="E94" s="526" t="str">
        <f>E9</f>
        <v>06 - Ostatní náklady</v>
      </c>
      <c r="F94" s="511"/>
      <c r="G94" s="511"/>
      <c r="H94" s="511"/>
      <c r="K94" s="444" t="s">
        <v>1520</v>
      </c>
      <c r="L94" s="164"/>
      <c r="M94" s="449" t="s">
        <v>1221</v>
      </c>
      <c r="N94" s="450" t="s">
        <v>1257</v>
      </c>
      <c r="O94" s="349"/>
      <c r="P94" s="451">
        <f>O94*H117</f>
        <v>0</v>
      </c>
      <c r="Q94" s="451">
        <v>0</v>
      </c>
      <c r="R94" s="451">
        <f>Q94*H117</f>
        <v>0</v>
      </c>
      <c r="S94" s="451">
        <v>0</v>
      </c>
      <c r="T94" s="452">
        <f>S94*H117</f>
        <v>0</v>
      </c>
      <c r="AR94" s="146" t="s">
        <v>1495</v>
      </c>
      <c r="AT94" s="146" t="s">
        <v>1490</v>
      </c>
      <c r="AU94" s="146" t="s">
        <v>1290</v>
      </c>
      <c r="AY94" s="146" t="s">
        <v>1489</v>
      </c>
      <c r="BE94" s="453">
        <f>IF(N94="základní",J117,0)</f>
        <v>25000</v>
      </c>
      <c r="BF94" s="453">
        <f>IF(N94="snížená",J117,0)</f>
        <v>0</v>
      </c>
      <c r="BG94" s="453">
        <f>IF(N94="zákl. přenesená",J117,0)</f>
        <v>0</v>
      </c>
      <c r="BH94" s="453">
        <f>IF(N94="sníž. přenesená",J117,0)</f>
        <v>0</v>
      </c>
      <c r="BI94" s="453">
        <f>IF(N94="nulová",J117,0)</f>
        <v>0</v>
      </c>
      <c r="BJ94" s="146" t="s">
        <v>1237</v>
      </c>
      <c r="BK94" s="453">
        <f>ROUND(I117*H117,2)</f>
        <v>25000</v>
      </c>
      <c r="BL94" s="146" t="s">
        <v>1495</v>
      </c>
      <c r="BM94" s="146" t="s">
        <v>1526</v>
      </c>
    </row>
    <row r="95" spans="2:47" s="347" customFormat="1" ht="15">
      <c r="B95" s="164"/>
      <c r="L95" s="164"/>
      <c r="M95" s="352"/>
      <c r="N95" s="349"/>
      <c r="O95" s="349"/>
      <c r="P95" s="349"/>
      <c r="Q95" s="349"/>
      <c r="R95" s="349"/>
      <c r="S95" s="349"/>
      <c r="T95" s="194"/>
      <c r="AT95" s="146" t="s">
        <v>1497</v>
      </c>
      <c r="AU95" s="146" t="s">
        <v>1290</v>
      </c>
    </row>
    <row r="96" spans="2:65" s="347" customFormat="1" ht="22.5" customHeight="1">
      <c r="B96" s="164"/>
      <c r="C96" s="187" t="s">
        <v>1238</v>
      </c>
      <c r="F96" s="416" t="s">
        <v>1239</v>
      </c>
      <c r="I96" s="417" t="s">
        <v>1240</v>
      </c>
      <c r="J96" s="350">
        <v>42545</v>
      </c>
      <c r="K96" s="444" t="s">
        <v>1520</v>
      </c>
      <c r="L96" s="164"/>
      <c r="M96" s="449" t="s">
        <v>1221</v>
      </c>
      <c r="N96" s="450" t="s">
        <v>1257</v>
      </c>
      <c r="O96" s="349"/>
      <c r="P96" s="451">
        <f>O96*H119</f>
        <v>0</v>
      </c>
      <c r="Q96" s="451">
        <v>0</v>
      </c>
      <c r="R96" s="451">
        <f>Q96*H119</f>
        <v>0</v>
      </c>
      <c r="S96" s="451">
        <v>0</v>
      </c>
      <c r="T96" s="452">
        <f>S96*H119</f>
        <v>0</v>
      </c>
      <c r="AR96" s="146" t="s">
        <v>1495</v>
      </c>
      <c r="AT96" s="146" t="s">
        <v>1490</v>
      </c>
      <c r="AU96" s="146" t="s">
        <v>1290</v>
      </c>
      <c r="AY96" s="146" t="s">
        <v>1489</v>
      </c>
      <c r="BE96" s="453">
        <f>IF(N96="základní",J119,0)</f>
        <v>55000</v>
      </c>
      <c r="BF96" s="453">
        <f>IF(N96="snížená",J119,0)</f>
        <v>0</v>
      </c>
      <c r="BG96" s="453">
        <f>IF(N96="zákl. přenesená",J119,0)</f>
        <v>0</v>
      </c>
      <c r="BH96" s="453">
        <f>IF(N96="sníž. přenesená",J119,0)</f>
        <v>0</v>
      </c>
      <c r="BI96" s="453">
        <f>IF(N96="nulová",J119,0)</f>
        <v>0</v>
      </c>
      <c r="BJ96" s="146" t="s">
        <v>1237</v>
      </c>
      <c r="BK96" s="453">
        <f>ROUND(I119*H119,2)</f>
        <v>55000</v>
      </c>
      <c r="BL96" s="146" t="s">
        <v>1495</v>
      </c>
      <c r="BM96" s="146" t="s">
        <v>1531</v>
      </c>
    </row>
    <row r="97" spans="2:47" s="347" customFormat="1" ht="15">
      <c r="B97" s="164"/>
      <c r="L97" s="164"/>
      <c r="M97" s="352"/>
      <c r="N97" s="349"/>
      <c r="O97" s="349"/>
      <c r="P97" s="349"/>
      <c r="Q97" s="349"/>
      <c r="R97" s="349"/>
      <c r="S97" s="349"/>
      <c r="T97" s="194"/>
      <c r="AT97" s="146" t="s">
        <v>1497</v>
      </c>
      <c r="AU97" s="146" t="s">
        <v>1290</v>
      </c>
    </row>
    <row r="98" spans="2:65" s="347" customFormat="1" ht="22.5" customHeight="1">
      <c r="B98" s="164"/>
      <c r="C98" s="187" t="s">
        <v>1243</v>
      </c>
      <c r="F98" s="416" t="s">
        <v>1473</v>
      </c>
      <c r="I98" s="417" t="s">
        <v>1248</v>
      </c>
      <c r="J98" s="416" t="s">
        <v>1265</v>
      </c>
      <c r="K98" s="444" t="s">
        <v>1520</v>
      </c>
      <c r="L98" s="164"/>
      <c r="M98" s="449" t="s">
        <v>1221</v>
      </c>
      <c r="N98" s="450" t="s">
        <v>1257</v>
      </c>
      <c r="O98" s="349"/>
      <c r="P98" s="451">
        <f>O98*H121</f>
        <v>0</v>
      </c>
      <c r="Q98" s="451">
        <v>0</v>
      </c>
      <c r="R98" s="451">
        <f>Q98*H121</f>
        <v>0</v>
      </c>
      <c r="S98" s="451">
        <v>0</v>
      </c>
      <c r="T98" s="452">
        <f>S98*H121</f>
        <v>0</v>
      </c>
      <c r="AR98" s="146" t="s">
        <v>1495</v>
      </c>
      <c r="AT98" s="146" t="s">
        <v>1490</v>
      </c>
      <c r="AU98" s="146" t="s">
        <v>1290</v>
      </c>
      <c r="AY98" s="146" t="s">
        <v>1489</v>
      </c>
      <c r="BE98" s="453">
        <f>IF(N98="základní",J121,0)</f>
        <v>10000</v>
      </c>
      <c r="BF98" s="453">
        <f>IF(N98="snížená",J121,0)</f>
        <v>0</v>
      </c>
      <c r="BG98" s="453">
        <f>IF(N98="zákl. přenesená",J121,0)</f>
        <v>0</v>
      </c>
      <c r="BH98" s="453">
        <f>IF(N98="sníž. přenesená",J121,0)</f>
        <v>0</v>
      </c>
      <c r="BI98" s="453">
        <f>IF(N98="nulová",J121,0)</f>
        <v>0</v>
      </c>
      <c r="BJ98" s="146" t="s">
        <v>1237</v>
      </c>
      <c r="BK98" s="453">
        <f>ROUND(I121*H121,2)</f>
        <v>10000</v>
      </c>
      <c r="BL98" s="146" t="s">
        <v>1495</v>
      </c>
      <c r="BM98" s="146" t="s">
        <v>1536</v>
      </c>
    </row>
    <row r="99" spans="2:47" s="347" customFormat="1" ht="15">
      <c r="B99" s="164"/>
      <c r="C99" s="187" t="s">
        <v>1247</v>
      </c>
      <c r="F99" s="416" t="str">
        <f>IF(E18="","",E18)</f>
        <v/>
      </c>
      <c r="L99" s="164"/>
      <c r="M99" s="352"/>
      <c r="N99" s="349"/>
      <c r="O99" s="349"/>
      <c r="P99" s="349"/>
      <c r="Q99" s="349"/>
      <c r="R99" s="349"/>
      <c r="S99" s="349"/>
      <c r="T99" s="194"/>
      <c r="AT99" s="146" t="s">
        <v>1497</v>
      </c>
      <c r="AU99" s="146" t="s">
        <v>1290</v>
      </c>
    </row>
    <row r="100" spans="2:63" s="428" customFormat="1" ht="29.85" customHeight="1">
      <c r="B100" s="419"/>
      <c r="C100" s="347"/>
      <c r="D100" s="347"/>
      <c r="E100" s="347"/>
      <c r="F100" s="347"/>
      <c r="G100" s="347"/>
      <c r="H100" s="347"/>
      <c r="I100" s="347"/>
      <c r="J100" s="347"/>
      <c r="L100" s="429"/>
      <c r="M100" s="434"/>
      <c r="N100" s="435"/>
      <c r="O100" s="435"/>
      <c r="P100" s="436">
        <f>P101</f>
        <v>0</v>
      </c>
      <c r="Q100" s="435"/>
      <c r="R100" s="436">
        <f>R101</f>
        <v>0</v>
      </c>
      <c r="S100" s="435"/>
      <c r="T100" s="437">
        <f>T101</f>
        <v>0</v>
      </c>
      <c r="AR100" s="438" t="s">
        <v>1488</v>
      </c>
      <c r="AT100" s="439" t="s">
        <v>1282</v>
      </c>
      <c r="AU100" s="439" t="s">
        <v>1237</v>
      </c>
      <c r="AY100" s="438" t="s">
        <v>1489</v>
      </c>
      <c r="BK100" s="440">
        <f>BK101</f>
        <v>15000</v>
      </c>
    </row>
    <row r="101" spans="2:65" s="347" customFormat="1" ht="31.5" customHeight="1">
      <c r="B101" s="164"/>
      <c r="C101" s="420" t="s">
        <v>1474</v>
      </c>
      <c r="D101" s="421" t="s">
        <v>1475</v>
      </c>
      <c r="E101" s="421" t="s">
        <v>856</v>
      </c>
      <c r="F101" s="421" t="s">
        <v>857</v>
      </c>
      <c r="G101" s="421" t="s">
        <v>858</v>
      </c>
      <c r="H101" s="421" t="s">
        <v>1476</v>
      </c>
      <c r="I101" s="422" t="s">
        <v>1477</v>
      </c>
      <c r="J101" s="421" t="s">
        <v>1463</v>
      </c>
      <c r="K101" s="444" t="s">
        <v>1221</v>
      </c>
      <c r="L101" s="164"/>
      <c r="M101" s="449" t="s">
        <v>1221</v>
      </c>
      <c r="N101" s="450" t="s">
        <v>1257</v>
      </c>
      <c r="O101" s="349"/>
      <c r="P101" s="451">
        <f>O101*H124</f>
        <v>0</v>
      </c>
      <c r="Q101" s="451">
        <v>0</v>
      </c>
      <c r="R101" s="451">
        <f>Q101*H124</f>
        <v>0</v>
      </c>
      <c r="S101" s="451">
        <v>0</v>
      </c>
      <c r="T101" s="452">
        <f>S101*H124</f>
        <v>0</v>
      </c>
      <c r="AR101" s="146" t="s">
        <v>1495</v>
      </c>
      <c r="AT101" s="146" t="s">
        <v>1490</v>
      </c>
      <c r="AU101" s="146" t="s">
        <v>1290</v>
      </c>
      <c r="AY101" s="146" t="s">
        <v>1489</v>
      </c>
      <c r="BE101" s="453">
        <f>IF(N101="základní",J124,0)</f>
        <v>15000</v>
      </c>
      <c r="BF101" s="453">
        <f>IF(N101="snížená",J124,0)</f>
        <v>0</v>
      </c>
      <c r="BG101" s="453">
        <f>IF(N101="zákl. přenesená",J124,0)</f>
        <v>0</v>
      </c>
      <c r="BH101" s="453">
        <f>IF(N101="sníž. přenesená",J124,0)</f>
        <v>0</v>
      </c>
      <c r="BI101" s="453">
        <f>IF(N101="nulová",J124,0)</f>
        <v>0</v>
      </c>
      <c r="BJ101" s="146" t="s">
        <v>1237</v>
      </c>
      <c r="BK101" s="453">
        <f>ROUND(I124*H124,2)</f>
        <v>15000</v>
      </c>
      <c r="BL101" s="146" t="s">
        <v>1495</v>
      </c>
      <c r="BM101" s="146" t="s">
        <v>1543</v>
      </c>
    </row>
    <row r="102" spans="2:63" s="428" customFormat="1" ht="29.85" customHeight="1">
      <c r="B102" s="429"/>
      <c r="C102" s="201" t="s">
        <v>1464</v>
      </c>
      <c r="D102" s="347"/>
      <c r="E102" s="347"/>
      <c r="F102" s="347"/>
      <c r="G102" s="347"/>
      <c r="H102" s="347"/>
      <c r="I102" s="347"/>
      <c r="J102" s="424">
        <f>J103</f>
        <v>323905.186</v>
      </c>
      <c r="L102" s="429"/>
      <c r="M102" s="434"/>
      <c r="N102" s="435"/>
      <c r="O102" s="435"/>
      <c r="P102" s="436">
        <f>SUM(P103:P104)</f>
        <v>0</v>
      </c>
      <c r="Q102" s="435"/>
      <c r="R102" s="436">
        <f>SUM(R103:R104)</f>
        <v>0</v>
      </c>
      <c r="S102" s="435"/>
      <c r="T102" s="437">
        <f>SUM(T103:T104)</f>
        <v>0</v>
      </c>
      <c r="AR102" s="438" t="s">
        <v>1488</v>
      </c>
      <c r="AT102" s="439" t="s">
        <v>1282</v>
      </c>
      <c r="AU102" s="439" t="s">
        <v>1237</v>
      </c>
      <c r="AY102" s="438" t="s">
        <v>1489</v>
      </c>
      <c r="BK102" s="440">
        <f>SUM(BK103:BK104)</f>
        <v>5000</v>
      </c>
    </row>
    <row r="103" spans="2:65" s="347" customFormat="1" ht="22.5" customHeight="1">
      <c r="B103" s="441"/>
      <c r="C103" s="428"/>
      <c r="D103" s="430" t="s">
        <v>1282</v>
      </c>
      <c r="E103" s="431" t="s">
        <v>1486</v>
      </c>
      <c r="F103" s="431" t="s">
        <v>1487</v>
      </c>
      <c r="G103" s="428"/>
      <c r="H103" s="428"/>
      <c r="I103" s="432"/>
      <c r="J103" s="433">
        <f>J104+J106+J114+J123+J125+J128</f>
        <v>323905.186</v>
      </c>
      <c r="K103" s="444" t="s">
        <v>1520</v>
      </c>
      <c r="L103" s="164"/>
      <c r="M103" s="449" t="s">
        <v>1221</v>
      </c>
      <c r="N103" s="450" t="s">
        <v>1257</v>
      </c>
      <c r="O103" s="349"/>
      <c r="P103" s="451">
        <f>O103*H126</f>
        <v>0</v>
      </c>
      <c r="Q103" s="451">
        <v>0</v>
      </c>
      <c r="R103" s="451">
        <f>Q103*H126</f>
        <v>0</v>
      </c>
      <c r="S103" s="451">
        <v>0</v>
      </c>
      <c r="T103" s="452">
        <f>S103*H126</f>
        <v>0</v>
      </c>
      <c r="AR103" s="146" t="s">
        <v>1495</v>
      </c>
      <c r="AT103" s="146" t="s">
        <v>1490</v>
      </c>
      <c r="AU103" s="146" t="s">
        <v>1290</v>
      </c>
      <c r="AY103" s="146" t="s">
        <v>1489</v>
      </c>
      <c r="BE103" s="453">
        <f>IF(N103="základní",J126,0)</f>
        <v>5000</v>
      </c>
      <c r="BF103" s="453">
        <f>IF(N103="snížená",J126,0)</f>
        <v>0</v>
      </c>
      <c r="BG103" s="453">
        <f>IF(N103="zákl. přenesená",J126,0)</f>
        <v>0</v>
      </c>
      <c r="BH103" s="453">
        <f>IF(N103="sníž. přenesená",J126,0)</f>
        <v>0</v>
      </c>
      <c r="BI103" s="453">
        <f>IF(N103="nulová",J126,0)</f>
        <v>0</v>
      </c>
      <c r="BJ103" s="146" t="s">
        <v>1237</v>
      </c>
      <c r="BK103" s="453">
        <f>ROUND(I126*H126,2)</f>
        <v>5000</v>
      </c>
      <c r="BL103" s="146" t="s">
        <v>1495</v>
      </c>
      <c r="BM103" s="146" t="s">
        <v>1548</v>
      </c>
    </row>
    <row r="104" spans="2:47" s="347" customFormat="1" ht="15">
      <c r="B104" s="164"/>
      <c r="C104" s="442" t="s">
        <v>1237</v>
      </c>
      <c r="D104" s="442" t="s">
        <v>1490</v>
      </c>
      <c r="E104" s="443" t="s">
        <v>1491</v>
      </c>
      <c r="F104" s="444" t="s">
        <v>1492</v>
      </c>
      <c r="G104" s="445" t="s">
        <v>1493</v>
      </c>
      <c r="H104" s="446">
        <v>1</v>
      </c>
      <c r="I104" s="447">
        <v>15000</v>
      </c>
      <c r="J104" s="474">
        <f>ROUND(I104*H104,2)</f>
        <v>15000</v>
      </c>
      <c r="L104" s="164"/>
      <c r="M104" s="352"/>
      <c r="N104" s="349"/>
      <c r="O104" s="349"/>
      <c r="P104" s="349"/>
      <c r="Q104" s="349"/>
      <c r="R104" s="349"/>
      <c r="S104" s="349"/>
      <c r="T104" s="194"/>
      <c r="AT104" s="146" t="s">
        <v>1497</v>
      </c>
      <c r="AU104" s="146" t="s">
        <v>1290</v>
      </c>
    </row>
    <row r="105" spans="2:63" s="428" customFormat="1" ht="29.85" customHeight="1">
      <c r="B105" s="429"/>
      <c r="C105" s="347"/>
      <c r="D105" s="454" t="s">
        <v>1497</v>
      </c>
      <c r="E105" s="347"/>
      <c r="F105" s="455" t="s">
        <v>1498</v>
      </c>
      <c r="G105" s="347"/>
      <c r="H105" s="347"/>
      <c r="I105" s="456"/>
      <c r="J105" s="347"/>
      <c r="L105" s="429"/>
      <c r="M105" s="434"/>
      <c r="N105" s="435"/>
      <c r="O105" s="435"/>
      <c r="P105" s="436">
        <f>SUM(P106:P107)</f>
        <v>0</v>
      </c>
      <c r="Q105" s="435"/>
      <c r="R105" s="436">
        <f>SUM(R106:R107)</f>
        <v>0</v>
      </c>
      <c r="S105" s="435"/>
      <c r="T105" s="437">
        <f>SUM(T106:T107)</f>
        <v>0</v>
      </c>
      <c r="AR105" s="438" t="s">
        <v>1488</v>
      </c>
      <c r="AT105" s="439" t="s">
        <v>1282</v>
      </c>
      <c r="AU105" s="439" t="s">
        <v>1237</v>
      </c>
      <c r="AY105" s="438" t="s">
        <v>1489</v>
      </c>
      <c r="BK105" s="440">
        <f>SUM(BK106:BK107)</f>
        <v>5000</v>
      </c>
    </row>
    <row r="106" spans="2:65" s="347" customFormat="1" ht="22.5" customHeight="1">
      <c r="B106" s="441"/>
      <c r="C106" s="428"/>
      <c r="D106" s="430" t="s">
        <v>1282</v>
      </c>
      <c r="E106" s="457" t="s">
        <v>1499</v>
      </c>
      <c r="F106" s="457" t="s">
        <v>1500</v>
      </c>
      <c r="G106" s="428"/>
      <c r="H106" s="428"/>
      <c r="I106" s="432"/>
      <c r="J106" s="458">
        <f>BK84</f>
        <v>45000</v>
      </c>
      <c r="K106" s="444" t="s">
        <v>1520</v>
      </c>
      <c r="L106" s="164"/>
      <c r="M106" s="449" t="s">
        <v>1221</v>
      </c>
      <c r="N106" s="450" t="s">
        <v>1257</v>
      </c>
      <c r="O106" s="349"/>
      <c r="P106" s="451">
        <f>O106*H129</f>
        <v>0</v>
      </c>
      <c r="Q106" s="451">
        <v>0</v>
      </c>
      <c r="R106" s="451">
        <f>Q106*H129</f>
        <v>0</v>
      </c>
      <c r="S106" s="451">
        <v>0</v>
      </c>
      <c r="T106" s="452">
        <f>S106*H129</f>
        <v>0</v>
      </c>
      <c r="AR106" s="146" t="s">
        <v>1495</v>
      </c>
      <c r="AT106" s="146" t="s">
        <v>1490</v>
      </c>
      <c r="AU106" s="146" t="s">
        <v>1290</v>
      </c>
      <c r="AY106" s="146" t="s">
        <v>1489</v>
      </c>
      <c r="BE106" s="453">
        <f>IF(N106="základní",J129,0)</f>
        <v>5000</v>
      </c>
      <c r="BF106" s="453">
        <f>IF(N106="snížená",J129,0)</f>
        <v>0</v>
      </c>
      <c r="BG106" s="453">
        <f>IF(N106="zákl. přenesená",J129,0)</f>
        <v>0</v>
      </c>
      <c r="BH106" s="453">
        <f>IF(N106="sníž. přenesená",J129,0)</f>
        <v>0</v>
      </c>
      <c r="BI106" s="453">
        <f>IF(N106="nulová",J129,0)</f>
        <v>0</v>
      </c>
      <c r="BJ106" s="146" t="s">
        <v>1237</v>
      </c>
      <c r="BK106" s="453">
        <f>ROUND(I129*H129,2)</f>
        <v>5000</v>
      </c>
      <c r="BL106" s="146" t="s">
        <v>1495</v>
      </c>
      <c r="BM106" s="146" t="s">
        <v>1554</v>
      </c>
    </row>
    <row r="107" spans="2:47" s="347" customFormat="1" ht="15">
      <c r="B107" s="164"/>
      <c r="C107" s="442" t="s">
        <v>1290</v>
      </c>
      <c r="D107" s="442" t="s">
        <v>1490</v>
      </c>
      <c r="E107" s="443" t="s">
        <v>1501</v>
      </c>
      <c r="F107" s="444" t="s">
        <v>1502</v>
      </c>
      <c r="G107" s="445" t="s">
        <v>1493</v>
      </c>
      <c r="H107" s="446">
        <v>1</v>
      </c>
      <c r="I107" s="447">
        <v>5000</v>
      </c>
      <c r="J107" s="448">
        <f>ROUND(I107*H107,2)</f>
        <v>5000</v>
      </c>
      <c r="L107" s="164"/>
      <c r="M107" s="462"/>
      <c r="N107" s="463"/>
      <c r="O107" s="463"/>
      <c r="P107" s="463"/>
      <c r="Q107" s="463"/>
      <c r="R107" s="463"/>
      <c r="S107" s="463"/>
      <c r="T107" s="464"/>
      <c r="AT107" s="146" t="s">
        <v>1497</v>
      </c>
      <c r="AU107" s="146" t="s">
        <v>1290</v>
      </c>
    </row>
    <row r="108" spans="2:12" s="347" customFormat="1" ht="6.95" customHeight="1">
      <c r="B108" s="441"/>
      <c r="D108" s="459" t="s">
        <v>1497</v>
      </c>
      <c r="F108" s="460" t="s">
        <v>1504</v>
      </c>
      <c r="I108" s="456"/>
      <c r="K108" s="180"/>
      <c r="L108" s="164"/>
    </row>
    <row r="109" spans="2:10" ht="15">
      <c r="B109" s="441"/>
      <c r="C109" s="468"/>
      <c r="D109" s="459"/>
      <c r="E109" s="468"/>
      <c r="F109" s="460"/>
      <c r="G109" s="468"/>
      <c r="H109" s="468"/>
      <c r="I109" s="456"/>
      <c r="J109" s="468"/>
    </row>
    <row r="110" spans="2:10" ht="15">
      <c r="B110" s="164"/>
      <c r="C110" s="442" t="s">
        <v>1505</v>
      </c>
      <c r="D110" s="442" t="s">
        <v>1490</v>
      </c>
      <c r="E110" s="443" t="s">
        <v>1506</v>
      </c>
      <c r="F110" s="444" t="s">
        <v>1507</v>
      </c>
      <c r="G110" s="445" t="s">
        <v>1493</v>
      </c>
      <c r="H110" s="446">
        <v>1</v>
      </c>
      <c r="I110" s="447">
        <v>15000</v>
      </c>
      <c r="J110" s="448">
        <f>ROUND(I110*H110,2)</f>
        <v>15000</v>
      </c>
    </row>
    <row r="111" spans="2:10" ht="15">
      <c r="B111" s="441"/>
      <c r="C111" s="347"/>
      <c r="D111" s="459" t="s">
        <v>1497</v>
      </c>
      <c r="E111" s="347"/>
      <c r="F111" s="460" t="s">
        <v>1509</v>
      </c>
      <c r="G111" s="347"/>
      <c r="H111" s="347"/>
      <c r="I111" s="456"/>
      <c r="J111" s="347"/>
    </row>
    <row r="112" spans="2:10" ht="15">
      <c r="B112" s="164"/>
      <c r="C112" s="442" t="s">
        <v>1510</v>
      </c>
      <c r="D112" s="442" t="s">
        <v>1490</v>
      </c>
      <c r="E112" s="443" t="s">
        <v>1511</v>
      </c>
      <c r="F112" s="444" t="s">
        <v>1512</v>
      </c>
      <c r="G112" s="445" t="s">
        <v>1493</v>
      </c>
      <c r="H112" s="446">
        <v>1</v>
      </c>
      <c r="I112" s="447">
        <v>25000</v>
      </c>
      <c r="J112" s="448">
        <f>ROUND(I112*H112,2)</f>
        <v>25000</v>
      </c>
    </row>
    <row r="113" spans="2:10" ht="27">
      <c r="B113" s="429"/>
      <c r="C113" s="347"/>
      <c r="D113" s="454" t="s">
        <v>1497</v>
      </c>
      <c r="E113" s="347"/>
      <c r="F113" s="455" t="s">
        <v>1514</v>
      </c>
      <c r="G113" s="347"/>
      <c r="H113" s="347"/>
      <c r="I113" s="456"/>
      <c r="J113" s="347"/>
    </row>
    <row r="114" spans="2:10" ht="15">
      <c r="B114" s="441"/>
      <c r="C114" s="428"/>
      <c r="D114" s="430" t="s">
        <v>1282</v>
      </c>
      <c r="E114" s="457" t="s">
        <v>1515</v>
      </c>
      <c r="F114" s="457" t="s">
        <v>1516</v>
      </c>
      <c r="G114" s="428"/>
      <c r="H114" s="428"/>
      <c r="I114" s="432"/>
      <c r="J114" s="458">
        <f>BK91</f>
        <v>155000</v>
      </c>
    </row>
    <row r="115" spans="2:10" ht="15">
      <c r="B115" s="164"/>
      <c r="C115" s="442" t="s">
        <v>1488</v>
      </c>
      <c r="D115" s="442" t="s">
        <v>1490</v>
      </c>
      <c r="E115" s="443" t="s">
        <v>1517</v>
      </c>
      <c r="F115" s="444" t="s">
        <v>1518</v>
      </c>
      <c r="G115" s="445" t="s">
        <v>1519</v>
      </c>
      <c r="H115" s="446">
        <v>1</v>
      </c>
      <c r="I115" s="447">
        <v>65000</v>
      </c>
      <c r="J115" s="448">
        <f>ROUND(I115*H115,2)</f>
        <v>65000</v>
      </c>
    </row>
    <row r="116" spans="2:10" ht="15">
      <c r="B116" s="441"/>
      <c r="C116" s="347"/>
      <c r="D116" s="459" t="s">
        <v>1497</v>
      </c>
      <c r="E116" s="347"/>
      <c r="F116" s="460" t="s">
        <v>1522</v>
      </c>
      <c r="G116" s="347"/>
      <c r="H116" s="347"/>
      <c r="I116" s="456"/>
      <c r="J116" s="347"/>
    </row>
    <row r="117" spans="2:10" ht="15">
      <c r="B117" s="164"/>
      <c r="C117" s="442" t="s">
        <v>1523</v>
      </c>
      <c r="D117" s="442" t="s">
        <v>1490</v>
      </c>
      <c r="E117" s="443" t="s">
        <v>1524</v>
      </c>
      <c r="F117" s="444" t="s">
        <v>1525</v>
      </c>
      <c r="G117" s="445" t="s">
        <v>1519</v>
      </c>
      <c r="H117" s="446">
        <v>1</v>
      </c>
      <c r="I117" s="447">
        <v>25000</v>
      </c>
      <c r="J117" s="448">
        <f>ROUND(I117*H117,2)</f>
        <v>25000</v>
      </c>
    </row>
    <row r="118" spans="2:10" ht="15">
      <c r="B118" s="441"/>
      <c r="C118" s="347"/>
      <c r="D118" s="459" t="s">
        <v>1497</v>
      </c>
      <c r="E118" s="347"/>
      <c r="F118" s="460" t="s">
        <v>1527</v>
      </c>
      <c r="G118" s="347"/>
      <c r="H118" s="347"/>
      <c r="I118" s="456"/>
      <c r="J118" s="347"/>
    </row>
    <row r="119" spans="2:10" ht="15">
      <c r="B119" s="164"/>
      <c r="C119" s="442" t="s">
        <v>1528</v>
      </c>
      <c r="D119" s="442" t="s">
        <v>1490</v>
      </c>
      <c r="E119" s="443" t="s">
        <v>1529</v>
      </c>
      <c r="F119" s="444" t="s">
        <v>1530</v>
      </c>
      <c r="G119" s="445" t="s">
        <v>1519</v>
      </c>
      <c r="H119" s="446">
        <v>1</v>
      </c>
      <c r="I119" s="447">
        <v>55000</v>
      </c>
      <c r="J119" s="448">
        <f>ROUND(I119*H119,2)</f>
        <v>55000</v>
      </c>
    </row>
    <row r="120" spans="2:10" ht="15">
      <c r="B120" s="441"/>
      <c r="C120" s="347"/>
      <c r="D120" s="459" t="s">
        <v>1497</v>
      </c>
      <c r="E120" s="347"/>
      <c r="F120" s="460" t="s">
        <v>1532</v>
      </c>
      <c r="G120" s="347"/>
      <c r="H120" s="347"/>
      <c r="I120" s="456"/>
      <c r="J120" s="347"/>
    </row>
    <row r="121" spans="2:10" ht="15">
      <c r="B121" s="164"/>
      <c r="C121" s="442" t="s">
        <v>1533</v>
      </c>
      <c r="D121" s="442" t="s">
        <v>1490</v>
      </c>
      <c r="E121" s="443" t="s">
        <v>1534</v>
      </c>
      <c r="F121" s="444" t="s">
        <v>1535</v>
      </c>
      <c r="G121" s="445" t="s">
        <v>1519</v>
      </c>
      <c r="H121" s="446">
        <v>1</v>
      </c>
      <c r="I121" s="447">
        <v>10000</v>
      </c>
      <c r="J121" s="448">
        <f>ROUND(I121*H121,2)</f>
        <v>10000</v>
      </c>
    </row>
    <row r="122" spans="2:10" ht="15">
      <c r="B122" s="429"/>
      <c r="C122" s="347"/>
      <c r="D122" s="454" t="s">
        <v>1497</v>
      </c>
      <c r="E122" s="347"/>
      <c r="F122" s="455" t="s">
        <v>1537</v>
      </c>
      <c r="G122" s="347"/>
      <c r="H122" s="347"/>
      <c r="I122" s="456"/>
      <c r="J122" s="347"/>
    </row>
    <row r="123" spans="2:10" ht="15">
      <c r="B123" s="441"/>
      <c r="C123" s="428"/>
      <c r="D123" s="430" t="s">
        <v>1282</v>
      </c>
      <c r="E123" s="457" t="s">
        <v>1538</v>
      </c>
      <c r="F123" s="457" t="s">
        <v>1539</v>
      </c>
      <c r="G123" s="428"/>
      <c r="H123" s="428"/>
      <c r="I123" s="432"/>
      <c r="J123" s="458">
        <f>BK100</f>
        <v>15000</v>
      </c>
    </row>
    <row r="124" spans="2:10" ht="27">
      <c r="B124" s="429"/>
      <c r="C124" s="442" t="s">
        <v>1540</v>
      </c>
      <c r="D124" s="442" t="s">
        <v>1490</v>
      </c>
      <c r="E124" s="443" t="s">
        <v>1541</v>
      </c>
      <c r="F124" s="444" t="s">
        <v>1542</v>
      </c>
      <c r="G124" s="445" t="s">
        <v>1493</v>
      </c>
      <c r="H124" s="446">
        <v>1</v>
      </c>
      <c r="I124" s="447">
        <v>15000</v>
      </c>
      <c r="J124" s="448">
        <f>ROUND(I124*H124,2)</f>
        <v>15000</v>
      </c>
    </row>
    <row r="125" spans="2:10" ht="15">
      <c r="B125" s="441"/>
      <c r="C125" s="428"/>
      <c r="D125" s="430" t="s">
        <v>1282</v>
      </c>
      <c r="E125" s="457" t="s">
        <v>1544</v>
      </c>
      <c r="F125" s="457" t="s">
        <v>1545</v>
      </c>
      <c r="G125" s="428"/>
      <c r="H125" s="428"/>
      <c r="I125" s="432"/>
      <c r="J125" s="458">
        <f>BK102</f>
        <v>5000</v>
      </c>
    </row>
    <row r="126" spans="2:10" ht="15">
      <c r="B126" s="164"/>
      <c r="C126" s="442" t="s">
        <v>1241</v>
      </c>
      <c r="D126" s="442" t="s">
        <v>1490</v>
      </c>
      <c r="E126" s="443" t="s">
        <v>1546</v>
      </c>
      <c r="F126" s="461" t="s">
        <v>1547</v>
      </c>
      <c r="G126" s="445" t="s">
        <v>1493</v>
      </c>
      <c r="H126" s="446">
        <v>1</v>
      </c>
      <c r="I126" s="447">
        <v>5000</v>
      </c>
      <c r="J126" s="448">
        <f>ROUND(I126*H126,2)</f>
        <v>5000</v>
      </c>
    </row>
    <row r="127" spans="2:10" ht="15">
      <c r="B127" s="429"/>
      <c r="C127" s="347"/>
      <c r="D127" s="454" t="s">
        <v>1497</v>
      </c>
      <c r="E127" s="347"/>
      <c r="F127" s="455" t="s">
        <v>1549</v>
      </c>
      <c r="G127" s="347"/>
      <c r="H127" s="347"/>
      <c r="I127" s="456"/>
      <c r="J127" s="347"/>
    </row>
    <row r="128" spans="2:10" ht="15">
      <c r="B128" s="441"/>
      <c r="C128" s="428"/>
      <c r="D128" s="430" t="s">
        <v>1282</v>
      </c>
      <c r="E128" s="457" t="s">
        <v>1550</v>
      </c>
      <c r="F128" s="457" t="s">
        <v>1299</v>
      </c>
      <c r="G128" s="428"/>
      <c r="H128" s="428"/>
      <c r="I128" s="432"/>
      <c r="J128" s="458">
        <f>J129+J131</f>
        <v>88905.18599999999</v>
      </c>
    </row>
    <row r="129" spans="2:10" ht="15">
      <c r="B129" s="164"/>
      <c r="C129" s="442" t="s">
        <v>1551</v>
      </c>
      <c r="D129" s="442" t="s">
        <v>1490</v>
      </c>
      <c r="E129" s="443" t="s">
        <v>1552</v>
      </c>
      <c r="F129" s="444" t="s">
        <v>1553</v>
      </c>
      <c r="G129" s="445" t="s">
        <v>1493</v>
      </c>
      <c r="H129" s="446">
        <v>1</v>
      </c>
      <c r="I129" s="447">
        <v>5000</v>
      </c>
      <c r="J129" s="448">
        <f>ROUND(I129*H129,2)</f>
        <v>5000</v>
      </c>
    </row>
    <row r="130" spans="2:10" ht="15">
      <c r="B130" s="164"/>
      <c r="C130" s="347"/>
      <c r="D130" s="454" t="s">
        <v>1497</v>
      </c>
      <c r="E130" s="347"/>
      <c r="F130" s="455" t="s">
        <v>1555</v>
      </c>
      <c r="G130" s="347"/>
      <c r="H130" s="347"/>
      <c r="I130" s="456"/>
      <c r="J130" s="347"/>
    </row>
    <row r="131" spans="2:10" ht="14.25" thickBot="1">
      <c r="B131" s="473"/>
      <c r="C131" s="476">
        <v>12</v>
      </c>
      <c r="D131" s="180"/>
      <c r="E131" s="477">
        <v>95000000</v>
      </c>
      <c r="F131" s="180" t="s">
        <v>1614</v>
      </c>
      <c r="G131" s="476" t="s">
        <v>1584</v>
      </c>
      <c r="H131" s="478">
        <v>1</v>
      </c>
      <c r="I131" s="479">
        <v>83905.19</v>
      </c>
      <c r="J131" s="495">
        <f>'10)PROTIHLUKOVÁ STĚNA'!F13</f>
        <v>83905.18599999999</v>
      </c>
    </row>
    <row r="136" ht="15">
      <c r="E136" s="475"/>
    </row>
    <row r="145" spans="3:10" ht="15">
      <c r="C145" s="470"/>
      <c r="D145" s="470"/>
      <c r="E145" s="470"/>
      <c r="F145" s="470"/>
      <c r="G145" s="470"/>
      <c r="H145" s="470"/>
      <c r="J145" s="470"/>
    </row>
    <row r="146" spans="3:10" ht="15">
      <c r="C146" s="470"/>
      <c r="D146" s="470"/>
      <c r="E146" s="470"/>
      <c r="F146" s="470"/>
      <c r="G146" s="470"/>
      <c r="H146" s="470"/>
      <c r="J146" s="470"/>
    </row>
    <row r="147" spans="3:10" ht="15">
      <c r="C147" s="470"/>
      <c r="D147" s="470"/>
      <c r="E147" s="470"/>
      <c r="F147" s="470"/>
      <c r="G147" s="470"/>
      <c r="H147" s="470"/>
      <c r="J147" s="470"/>
    </row>
    <row r="148" spans="3:10" ht="15">
      <c r="C148" s="470"/>
      <c r="D148" s="470"/>
      <c r="E148" s="470"/>
      <c r="F148" s="470"/>
      <c r="G148" s="470"/>
      <c r="H148" s="470"/>
      <c r="J148" s="470"/>
    </row>
    <row r="149" spans="3:10" ht="15">
      <c r="C149" s="470"/>
      <c r="D149" s="470"/>
      <c r="E149" s="470"/>
      <c r="F149" s="470"/>
      <c r="G149" s="470"/>
      <c r="H149" s="470"/>
      <c r="J149" s="470"/>
    </row>
    <row r="150" spans="3:10" ht="15">
      <c r="C150" s="470"/>
      <c r="D150" s="470"/>
      <c r="E150" s="470"/>
      <c r="F150" s="470"/>
      <c r="G150" s="470"/>
      <c r="H150" s="470"/>
      <c r="J150" s="470"/>
    </row>
    <row r="151" spans="3:10" ht="15">
      <c r="C151" s="470"/>
      <c r="D151" s="470"/>
      <c r="E151" s="470"/>
      <c r="F151" s="470"/>
      <c r="G151" s="470"/>
      <c r="H151" s="470"/>
      <c r="J151" s="470"/>
    </row>
    <row r="152" spans="3:10" ht="15">
      <c r="C152" s="470"/>
      <c r="D152" s="470"/>
      <c r="E152" s="470"/>
      <c r="F152" s="470"/>
      <c r="G152" s="470"/>
      <c r="H152" s="470"/>
      <c r="J152" s="470"/>
    </row>
    <row r="153" spans="3:10" ht="15">
      <c r="C153" s="470"/>
      <c r="D153" s="470"/>
      <c r="E153" s="470"/>
      <c r="F153" s="470"/>
      <c r="G153" s="470"/>
      <c r="H153" s="470"/>
      <c r="J153" s="470"/>
    </row>
    <row r="154" spans="3:10" ht="15">
      <c r="C154" s="470"/>
      <c r="D154" s="470"/>
      <c r="E154" s="470"/>
      <c r="F154" s="470"/>
      <c r="G154" s="470"/>
      <c r="H154" s="470"/>
      <c r="J154" s="470"/>
    </row>
    <row r="155" spans="3:10" ht="15">
      <c r="C155" s="470"/>
      <c r="D155" s="470"/>
      <c r="E155" s="470"/>
      <c r="F155" s="470"/>
      <c r="G155" s="470"/>
      <c r="H155" s="470"/>
      <c r="J155" s="470"/>
    </row>
    <row r="156" spans="3:10" ht="15">
      <c r="C156" s="470"/>
      <c r="D156" s="470"/>
      <c r="E156" s="470"/>
      <c r="F156" s="470"/>
      <c r="G156" s="470"/>
      <c r="H156" s="470"/>
      <c r="J156" s="470"/>
    </row>
    <row r="157" spans="3:10" ht="15">
      <c r="C157" s="470"/>
      <c r="D157" s="470"/>
      <c r="E157" s="470"/>
      <c r="F157" s="470"/>
      <c r="G157" s="470"/>
      <c r="H157" s="470"/>
      <c r="J157" s="470"/>
    </row>
    <row r="158" spans="3:10" ht="15">
      <c r="C158" s="470"/>
      <c r="D158" s="470"/>
      <c r="E158" s="470"/>
      <c r="F158" s="470"/>
      <c r="G158" s="470"/>
      <c r="H158" s="470"/>
      <c r="J158" s="470"/>
    </row>
    <row r="159" spans="3:10" ht="15">
      <c r="C159" s="470"/>
      <c r="D159" s="470"/>
      <c r="E159" s="470"/>
      <c r="F159" s="470"/>
      <c r="G159" s="470"/>
      <c r="H159" s="470"/>
      <c r="J159" s="470"/>
    </row>
    <row r="160" spans="3:10" ht="15">
      <c r="C160" s="470"/>
      <c r="D160" s="470"/>
      <c r="E160" s="470"/>
      <c r="F160" s="470"/>
      <c r="G160" s="470"/>
      <c r="H160" s="470"/>
      <c r="J160" s="470"/>
    </row>
    <row r="161" spans="3:10" ht="15">
      <c r="C161" s="470"/>
      <c r="D161" s="470"/>
      <c r="E161" s="470"/>
      <c r="F161" s="470"/>
      <c r="G161" s="470"/>
      <c r="H161" s="470"/>
      <c r="J161" s="470"/>
    </row>
    <row r="162" spans="3:10" ht="15">
      <c r="C162" s="470"/>
      <c r="D162" s="470"/>
      <c r="E162" s="470"/>
      <c r="F162" s="470"/>
      <c r="G162" s="470"/>
      <c r="H162" s="470"/>
      <c r="J162" s="470"/>
    </row>
    <row r="163" spans="3:10" ht="15">
      <c r="C163" s="470"/>
      <c r="D163" s="470"/>
      <c r="E163" s="470"/>
      <c r="F163" s="470"/>
      <c r="G163" s="470"/>
      <c r="H163" s="470"/>
      <c r="J163" s="470"/>
    </row>
    <row r="164" spans="3:10" ht="15">
      <c r="C164" s="470"/>
      <c r="D164" s="470"/>
      <c r="E164" s="470"/>
      <c r="F164" s="470"/>
      <c r="G164" s="470"/>
      <c r="H164" s="470"/>
      <c r="J164" s="470"/>
    </row>
    <row r="165" spans="3:10" ht="15">
      <c r="C165" s="470"/>
      <c r="D165" s="470"/>
      <c r="E165" s="470"/>
      <c r="F165" s="470"/>
      <c r="G165" s="470"/>
      <c r="H165" s="470"/>
      <c r="J165" s="470"/>
    </row>
    <row r="166" spans="3:10" ht="15">
      <c r="C166" s="470"/>
      <c r="D166" s="470"/>
      <c r="E166" s="470"/>
      <c r="F166" s="470"/>
      <c r="G166" s="470"/>
      <c r="H166" s="470"/>
      <c r="J166" s="470"/>
    </row>
    <row r="167" spans="3:10" ht="15">
      <c r="C167" s="470"/>
      <c r="D167" s="470"/>
      <c r="E167" s="470"/>
      <c r="F167" s="470"/>
      <c r="G167" s="470"/>
      <c r="H167" s="470"/>
      <c r="J167" s="470"/>
    </row>
    <row r="168" spans="3:10" ht="15">
      <c r="C168" s="470"/>
      <c r="D168" s="470"/>
      <c r="E168" s="470"/>
      <c r="F168" s="470"/>
      <c r="G168" s="470"/>
      <c r="H168" s="470"/>
      <c r="J168" s="470"/>
    </row>
    <row r="169" spans="3:10" ht="15">
      <c r="C169" s="470"/>
      <c r="D169" s="470"/>
      <c r="E169" s="470"/>
      <c r="F169" s="470"/>
      <c r="G169" s="470"/>
      <c r="H169" s="470"/>
      <c r="J169" s="470"/>
    </row>
    <row r="170" spans="3:10" ht="15">
      <c r="C170" s="470"/>
      <c r="D170" s="470"/>
      <c r="E170" s="470"/>
      <c r="F170" s="470"/>
      <c r="G170" s="470"/>
      <c r="H170" s="470"/>
      <c r="J170" s="470"/>
    </row>
    <row r="171" spans="3:10" ht="15">
      <c r="C171" s="470"/>
      <c r="D171" s="470"/>
      <c r="E171" s="470"/>
      <c r="F171" s="470"/>
      <c r="G171" s="470"/>
      <c r="H171" s="470"/>
      <c r="J171" s="470"/>
    </row>
    <row r="172" spans="3:10" ht="15">
      <c r="C172" s="470"/>
      <c r="D172" s="470"/>
      <c r="E172" s="470"/>
      <c r="F172" s="470"/>
      <c r="G172" s="470"/>
      <c r="H172" s="470"/>
      <c r="J172" s="470"/>
    </row>
    <row r="173" spans="3:10" ht="15">
      <c r="C173" s="470"/>
      <c r="D173" s="470"/>
      <c r="E173" s="470"/>
      <c r="F173" s="470"/>
      <c r="G173" s="470"/>
      <c r="H173" s="470"/>
      <c r="J173" s="470"/>
    </row>
    <row r="174" spans="3:10" ht="15">
      <c r="C174" s="470"/>
      <c r="D174" s="470"/>
      <c r="E174" s="470"/>
      <c r="F174" s="470"/>
      <c r="G174" s="470"/>
      <c r="H174" s="470"/>
      <c r="J174" s="470"/>
    </row>
    <row r="175" spans="3:10" ht="15">
      <c r="C175" s="470"/>
      <c r="D175" s="470"/>
      <c r="E175" s="470"/>
      <c r="F175" s="470"/>
      <c r="G175" s="470"/>
      <c r="H175" s="470"/>
      <c r="J175" s="470"/>
    </row>
    <row r="176" spans="3:10" ht="15">
      <c r="C176" s="470"/>
      <c r="D176" s="470"/>
      <c r="E176" s="470"/>
      <c r="F176" s="470"/>
      <c r="G176" s="470"/>
      <c r="H176" s="470"/>
      <c r="J176" s="470"/>
    </row>
    <row r="177" spans="3:10" ht="15">
      <c r="C177" s="470"/>
      <c r="D177" s="470"/>
      <c r="E177" s="470"/>
      <c r="F177" s="470"/>
      <c r="G177" s="470"/>
      <c r="H177" s="470"/>
      <c r="J177" s="470"/>
    </row>
    <row r="178" spans="3:10" ht="15">
      <c r="C178" s="470"/>
      <c r="D178" s="470"/>
      <c r="E178" s="470"/>
      <c r="F178" s="470"/>
      <c r="G178" s="470"/>
      <c r="H178" s="470"/>
      <c r="J178" s="470"/>
    </row>
    <row r="179" spans="3:10" ht="15">
      <c r="C179" s="470"/>
      <c r="D179" s="470"/>
      <c r="E179" s="470"/>
      <c r="F179" s="470"/>
      <c r="G179" s="470"/>
      <c r="H179" s="470"/>
      <c r="J179" s="470"/>
    </row>
    <row r="180" spans="3:10" ht="15">
      <c r="C180" s="470"/>
      <c r="D180" s="470"/>
      <c r="E180" s="470"/>
      <c r="F180" s="470"/>
      <c r="G180" s="470"/>
      <c r="H180" s="470"/>
      <c r="J180" s="470"/>
    </row>
    <row r="181" spans="3:10" ht="15">
      <c r="C181" s="470"/>
      <c r="D181" s="470"/>
      <c r="E181" s="470"/>
      <c r="F181" s="470"/>
      <c r="G181" s="470"/>
      <c r="H181" s="470"/>
      <c r="J181" s="470"/>
    </row>
    <row r="182" spans="3:10" ht="15">
      <c r="C182" s="470"/>
      <c r="D182" s="470"/>
      <c r="E182" s="470"/>
      <c r="F182" s="470"/>
      <c r="G182" s="470"/>
      <c r="H182" s="470"/>
      <c r="J182" s="470"/>
    </row>
    <row r="183" spans="3:10" ht="15">
      <c r="C183" s="470"/>
      <c r="D183" s="470"/>
      <c r="E183" s="470"/>
      <c r="F183" s="470"/>
      <c r="G183" s="470"/>
      <c r="H183" s="470"/>
      <c r="J183" s="470"/>
    </row>
    <row r="184" spans="3:10" ht="15">
      <c r="C184" s="470"/>
      <c r="D184" s="470"/>
      <c r="E184" s="470"/>
      <c r="F184" s="470"/>
      <c r="G184" s="470"/>
      <c r="H184" s="470"/>
      <c r="J184" s="470"/>
    </row>
    <row r="185" spans="3:10" ht="15">
      <c r="C185" s="470"/>
      <c r="D185" s="470"/>
      <c r="E185" s="470"/>
      <c r="F185" s="470"/>
      <c r="G185" s="470"/>
      <c r="H185" s="470"/>
      <c r="J185" s="470"/>
    </row>
    <row r="186" spans="3:10" ht="15">
      <c r="C186" s="470"/>
      <c r="D186" s="470"/>
      <c r="E186" s="470"/>
      <c r="F186" s="470"/>
      <c r="G186" s="470"/>
      <c r="H186" s="470"/>
      <c r="J186" s="470"/>
    </row>
    <row r="187" spans="3:10" ht="15">
      <c r="C187" s="470"/>
      <c r="D187" s="470"/>
      <c r="E187" s="470"/>
      <c r="F187" s="470"/>
      <c r="G187" s="470"/>
      <c r="H187" s="470"/>
      <c r="J187" s="470"/>
    </row>
    <row r="188" spans="3:10" ht="15">
      <c r="C188" s="470"/>
      <c r="D188" s="470"/>
      <c r="E188" s="470"/>
      <c r="F188" s="470"/>
      <c r="G188" s="470"/>
      <c r="H188" s="470"/>
      <c r="J188" s="470"/>
    </row>
    <row r="189" spans="3:10" ht="15">
      <c r="C189" s="470"/>
      <c r="D189" s="470"/>
      <c r="E189" s="470"/>
      <c r="F189" s="470"/>
      <c r="G189" s="470"/>
      <c r="H189" s="470"/>
      <c r="J189" s="470"/>
    </row>
    <row r="190" spans="3:10" ht="15">
      <c r="C190" s="470"/>
      <c r="D190" s="470"/>
      <c r="E190" s="470"/>
      <c r="F190" s="470"/>
      <c r="G190" s="470"/>
      <c r="H190" s="470"/>
      <c r="J190" s="470"/>
    </row>
    <row r="191" spans="3:10" ht="15">
      <c r="C191" s="470"/>
      <c r="D191" s="470"/>
      <c r="E191" s="470"/>
      <c r="F191" s="470"/>
      <c r="G191" s="470"/>
      <c r="H191" s="470"/>
      <c r="J191" s="470"/>
    </row>
    <row r="192" spans="3:10" ht="15">
      <c r="C192" s="470"/>
      <c r="D192" s="470"/>
      <c r="E192" s="470"/>
      <c r="F192" s="470"/>
      <c r="G192" s="470"/>
      <c r="H192" s="470"/>
      <c r="J192" s="470"/>
    </row>
    <row r="193" spans="3:10" ht="15">
      <c r="C193" s="470"/>
      <c r="D193" s="470"/>
      <c r="E193" s="470"/>
      <c r="F193" s="470"/>
      <c r="G193" s="470"/>
      <c r="H193" s="470"/>
      <c r="J193" s="470"/>
    </row>
    <row r="194" spans="3:10" ht="15">
      <c r="C194" s="470"/>
      <c r="D194" s="470"/>
      <c r="E194" s="470"/>
      <c r="F194" s="470"/>
      <c r="G194" s="470"/>
      <c r="H194" s="470"/>
      <c r="J194" s="470"/>
    </row>
    <row r="195" spans="3:10" ht="15">
      <c r="C195" s="470"/>
      <c r="D195" s="470"/>
      <c r="E195" s="470"/>
      <c r="F195" s="470"/>
      <c r="G195" s="470"/>
      <c r="H195" s="470"/>
      <c r="J195" s="470"/>
    </row>
    <row r="196" spans="3:10" ht="15">
      <c r="C196" s="470"/>
      <c r="D196" s="470"/>
      <c r="E196" s="470"/>
      <c r="F196" s="470"/>
      <c r="G196" s="470"/>
      <c r="H196" s="470"/>
      <c r="J196" s="470"/>
    </row>
    <row r="197" spans="3:10" ht="15">
      <c r="C197" s="470"/>
      <c r="D197" s="470"/>
      <c r="E197" s="470"/>
      <c r="F197" s="470"/>
      <c r="G197" s="470"/>
      <c r="H197" s="470"/>
      <c r="J197" s="470"/>
    </row>
    <row r="198" spans="3:10" ht="15">
      <c r="C198" s="470"/>
      <c r="D198" s="470"/>
      <c r="E198" s="470"/>
      <c r="F198" s="470"/>
      <c r="G198" s="470"/>
      <c r="H198" s="470"/>
      <c r="J198" s="470"/>
    </row>
    <row r="199" spans="3:10" ht="15">
      <c r="C199" s="470"/>
      <c r="D199" s="470"/>
      <c r="E199" s="470"/>
      <c r="F199" s="470"/>
      <c r="G199" s="470"/>
      <c r="H199" s="470"/>
      <c r="J199" s="470"/>
    </row>
    <row r="200" spans="3:10" ht="15">
      <c r="C200" s="470"/>
      <c r="D200" s="470"/>
      <c r="E200" s="470"/>
      <c r="F200" s="470"/>
      <c r="G200" s="470"/>
      <c r="H200" s="470"/>
      <c r="J200" s="470"/>
    </row>
    <row r="201" spans="3:10" ht="15">
      <c r="C201" s="470"/>
      <c r="D201" s="470"/>
      <c r="E201" s="470"/>
      <c r="F201" s="470"/>
      <c r="G201" s="470"/>
      <c r="H201" s="470"/>
      <c r="J201" s="470"/>
    </row>
    <row r="202" spans="3:10" ht="15">
      <c r="C202" s="470"/>
      <c r="D202" s="470"/>
      <c r="E202" s="470"/>
      <c r="F202" s="470"/>
      <c r="G202" s="470"/>
      <c r="H202" s="470"/>
      <c r="J202" s="470"/>
    </row>
    <row r="203" spans="3:10" ht="15">
      <c r="C203" s="470"/>
      <c r="D203" s="470"/>
      <c r="E203" s="470"/>
      <c r="F203" s="470"/>
      <c r="G203" s="470"/>
      <c r="H203" s="470"/>
      <c r="J203" s="470"/>
    </row>
    <row r="204" spans="3:10" ht="15">
      <c r="C204" s="470"/>
      <c r="D204" s="470"/>
      <c r="E204" s="470"/>
      <c r="F204" s="470"/>
      <c r="G204" s="470"/>
      <c r="H204" s="470"/>
      <c r="J204" s="470"/>
    </row>
    <row r="205" spans="3:10" ht="15">
      <c r="C205" s="470"/>
      <c r="D205" s="470"/>
      <c r="E205" s="470"/>
      <c r="F205" s="470"/>
      <c r="G205" s="470"/>
      <c r="H205" s="470"/>
      <c r="J205" s="470"/>
    </row>
    <row r="206" spans="3:10" ht="15">
      <c r="C206" s="470"/>
      <c r="D206" s="470"/>
      <c r="E206" s="470"/>
      <c r="F206" s="470"/>
      <c r="G206" s="470"/>
      <c r="H206" s="470"/>
      <c r="J206" s="470"/>
    </row>
    <row r="207" spans="3:10" ht="15">
      <c r="C207" s="470"/>
      <c r="D207" s="470"/>
      <c r="E207" s="470"/>
      <c r="F207" s="470"/>
      <c r="G207" s="470"/>
      <c r="H207" s="470"/>
      <c r="J207" s="470"/>
    </row>
    <row r="208" spans="3:10" ht="15">
      <c r="C208" s="470"/>
      <c r="D208" s="470"/>
      <c r="E208" s="470"/>
      <c r="F208" s="470"/>
      <c r="G208" s="470"/>
      <c r="H208" s="470"/>
      <c r="J208" s="470"/>
    </row>
    <row r="209" spans="3:10" ht="15">
      <c r="C209" s="470"/>
      <c r="D209" s="470"/>
      <c r="E209" s="470"/>
      <c r="F209" s="470"/>
      <c r="G209" s="470"/>
      <c r="H209" s="470"/>
      <c r="J209" s="470"/>
    </row>
    <row r="210" spans="3:10" ht="15">
      <c r="C210" s="470"/>
      <c r="D210" s="470"/>
      <c r="E210" s="470"/>
      <c r="F210" s="470"/>
      <c r="G210" s="470"/>
      <c r="H210" s="470"/>
      <c r="J210" s="470"/>
    </row>
    <row r="211" spans="3:10" ht="15">
      <c r="C211" s="470"/>
      <c r="D211" s="470"/>
      <c r="E211" s="470"/>
      <c r="F211" s="470"/>
      <c r="G211" s="470"/>
      <c r="H211" s="470"/>
      <c r="J211" s="470"/>
    </row>
    <row r="212" spans="3:10" ht="15">
      <c r="C212" s="470"/>
      <c r="D212" s="470"/>
      <c r="E212" s="470"/>
      <c r="F212" s="470"/>
      <c r="G212" s="470"/>
      <c r="H212" s="470"/>
      <c r="J212" s="470"/>
    </row>
    <row r="213" spans="3:10" ht="15">
      <c r="C213" s="470"/>
      <c r="D213" s="470"/>
      <c r="E213" s="470"/>
      <c r="F213" s="470"/>
      <c r="G213" s="470"/>
      <c r="H213" s="470"/>
      <c r="J213" s="470"/>
    </row>
    <row r="214" spans="3:10" ht="15">
      <c r="C214" s="470"/>
      <c r="D214" s="470"/>
      <c r="E214" s="470"/>
      <c r="F214" s="470"/>
      <c r="G214" s="470"/>
      <c r="H214" s="470"/>
      <c r="J214" s="470"/>
    </row>
    <row r="215" spans="3:10" ht="15">
      <c r="C215" s="470"/>
      <c r="D215" s="470"/>
      <c r="E215" s="470"/>
      <c r="F215" s="470"/>
      <c r="G215" s="470"/>
      <c r="H215" s="470"/>
      <c r="J215" s="470"/>
    </row>
    <row r="216" spans="3:10" ht="15">
      <c r="C216" s="470"/>
      <c r="D216" s="470"/>
      <c r="E216" s="470"/>
      <c r="F216" s="470"/>
      <c r="G216" s="470"/>
      <c r="H216" s="470"/>
      <c r="J216" s="470"/>
    </row>
    <row r="217" spans="3:10" ht="15">
      <c r="C217" s="470"/>
      <c r="D217" s="470"/>
      <c r="E217" s="470"/>
      <c r="F217" s="470"/>
      <c r="G217" s="470"/>
      <c r="H217" s="470"/>
      <c r="J217" s="470"/>
    </row>
    <row r="218" spans="3:10" ht="15">
      <c r="C218" s="470"/>
      <c r="D218" s="470"/>
      <c r="E218" s="470"/>
      <c r="F218" s="470"/>
      <c r="G218" s="470"/>
      <c r="H218" s="470"/>
      <c r="J218" s="470"/>
    </row>
    <row r="219" spans="3:10" ht="15">
      <c r="C219" s="470"/>
      <c r="D219" s="470"/>
      <c r="E219" s="470"/>
      <c r="F219" s="470"/>
      <c r="G219" s="470"/>
      <c r="H219" s="470"/>
      <c r="J219" s="470"/>
    </row>
    <row r="220" spans="3:10" ht="15">
      <c r="C220" s="470"/>
      <c r="D220" s="470"/>
      <c r="E220" s="470"/>
      <c r="F220" s="470"/>
      <c r="G220" s="470"/>
      <c r="H220" s="470"/>
      <c r="J220" s="470"/>
    </row>
    <row r="221" spans="3:10" ht="15">
      <c r="C221" s="470"/>
      <c r="D221" s="470"/>
      <c r="E221" s="470"/>
      <c r="F221" s="470"/>
      <c r="G221" s="470"/>
      <c r="H221" s="470"/>
      <c r="J221" s="470"/>
    </row>
    <row r="222" spans="3:10" ht="15">
      <c r="C222" s="470"/>
      <c r="D222" s="470"/>
      <c r="E222" s="470"/>
      <c r="F222" s="470"/>
      <c r="G222" s="470"/>
      <c r="H222" s="470"/>
      <c r="J222" s="470"/>
    </row>
    <row r="223" spans="3:10" ht="15">
      <c r="C223" s="470"/>
      <c r="D223" s="470"/>
      <c r="E223" s="470"/>
      <c r="F223" s="470"/>
      <c r="G223" s="470"/>
      <c r="H223" s="470"/>
      <c r="J223" s="470"/>
    </row>
    <row r="224" spans="3:10" ht="15">
      <c r="C224" s="470"/>
      <c r="D224" s="470"/>
      <c r="E224" s="470"/>
      <c r="F224" s="470"/>
      <c r="G224" s="470"/>
      <c r="H224" s="470"/>
      <c r="J224" s="470"/>
    </row>
    <row r="225" spans="3:10" ht="15">
      <c r="C225" s="470"/>
      <c r="D225" s="470"/>
      <c r="E225" s="470"/>
      <c r="F225" s="470"/>
      <c r="G225" s="470"/>
      <c r="H225" s="470"/>
      <c r="J225" s="470"/>
    </row>
    <row r="226" spans="3:10" ht="15">
      <c r="C226" s="470"/>
      <c r="D226" s="470"/>
      <c r="E226" s="470"/>
      <c r="F226" s="470"/>
      <c r="G226" s="470"/>
      <c r="H226" s="470"/>
      <c r="J226" s="470"/>
    </row>
    <row r="227" spans="3:10" ht="15">
      <c r="C227" s="470"/>
      <c r="D227" s="470"/>
      <c r="E227" s="470"/>
      <c r="F227" s="470"/>
      <c r="G227" s="470"/>
      <c r="H227" s="470"/>
      <c r="J227" s="470"/>
    </row>
    <row r="228" spans="3:10" ht="15">
      <c r="C228" s="470"/>
      <c r="D228" s="470"/>
      <c r="E228" s="470"/>
      <c r="F228" s="470"/>
      <c r="G228" s="470"/>
      <c r="H228" s="470"/>
      <c r="J228" s="470"/>
    </row>
    <row r="229" spans="3:10" ht="15">
      <c r="C229" s="470"/>
      <c r="D229" s="470"/>
      <c r="E229" s="470"/>
      <c r="F229" s="470"/>
      <c r="G229" s="470"/>
      <c r="H229" s="470"/>
      <c r="J229" s="470"/>
    </row>
    <row r="230" spans="3:10" ht="15">
      <c r="C230" s="470"/>
      <c r="D230" s="470"/>
      <c r="E230" s="470"/>
      <c r="F230" s="470"/>
      <c r="G230" s="470"/>
      <c r="H230" s="470"/>
      <c r="J230" s="470"/>
    </row>
    <row r="231" spans="3:10" ht="15">
      <c r="C231" s="470"/>
      <c r="D231" s="470"/>
      <c r="E231" s="470"/>
      <c r="F231" s="470"/>
      <c r="G231" s="470"/>
      <c r="H231" s="470"/>
      <c r="J231" s="470"/>
    </row>
    <row r="232" spans="3:10" ht="15">
      <c r="C232" s="470"/>
      <c r="D232" s="470"/>
      <c r="E232" s="470"/>
      <c r="F232" s="470"/>
      <c r="G232" s="470"/>
      <c r="H232" s="470"/>
      <c r="J232" s="470"/>
    </row>
    <row r="233" spans="3:10" ht="15">
      <c r="C233" s="470"/>
      <c r="D233" s="470"/>
      <c r="E233" s="470"/>
      <c r="F233" s="470"/>
      <c r="G233" s="470"/>
      <c r="H233" s="470"/>
      <c r="J233" s="470"/>
    </row>
    <row r="234" spans="3:10" ht="15">
      <c r="C234" s="470"/>
      <c r="D234" s="470"/>
      <c r="E234" s="470"/>
      <c r="F234" s="470"/>
      <c r="G234" s="470"/>
      <c r="H234" s="470"/>
      <c r="J234" s="470"/>
    </row>
    <row r="235" spans="3:10" ht="15">
      <c r="C235" s="470"/>
      <c r="D235" s="470"/>
      <c r="E235" s="470"/>
      <c r="F235" s="470"/>
      <c r="G235" s="470"/>
      <c r="H235" s="470"/>
      <c r="J235" s="470"/>
    </row>
    <row r="236" spans="3:10" ht="15">
      <c r="C236" s="470"/>
      <c r="D236" s="470"/>
      <c r="E236" s="470"/>
      <c r="F236" s="470"/>
      <c r="G236" s="470"/>
      <c r="H236" s="470"/>
      <c r="J236" s="470"/>
    </row>
    <row r="237" spans="3:10" ht="15">
      <c r="C237" s="470"/>
      <c r="D237" s="470"/>
      <c r="E237" s="470"/>
      <c r="F237" s="470"/>
      <c r="G237" s="470"/>
      <c r="H237" s="470"/>
      <c r="J237" s="470"/>
    </row>
    <row r="238" spans="3:10" ht="15">
      <c r="C238" s="470"/>
      <c r="D238" s="470"/>
      <c r="E238" s="470"/>
      <c r="F238" s="470"/>
      <c r="G238" s="470"/>
      <c r="H238" s="470"/>
      <c r="J238" s="470"/>
    </row>
    <row r="239" spans="3:10" ht="15">
      <c r="C239" s="470"/>
      <c r="D239" s="470"/>
      <c r="E239" s="470"/>
      <c r="F239" s="470"/>
      <c r="G239" s="470"/>
      <c r="H239" s="470"/>
      <c r="J239" s="470"/>
    </row>
    <row r="240" spans="3:10" ht="15">
      <c r="C240" s="470"/>
      <c r="D240" s="470"/>
      <c r="E240" s="470"/>
      <c r="F240" s="470"/>
      <c r="G240" s="470"/>
      <c r="H240" s="470"/>
      <c r="J240" s="470"/>
    </row>
    <row r="241" spans="3:10" ht="15">
      <c r="C241" s="470"/>
      <c r="D241" s="470"/>
      <c r="E241" s="470"/>
      <c r="F241" s="470"/>
      <c r="G241" s="470"/>
      <c r="H241" s="470"/>
      <c r="J241" s="470"/>
    </row>
    <row r="242" spans="3:10" ht="15">
      <c r="C242" s="470"/>
      <c r="D242" s="470"/>
      <c r="E242" s="470"/>
      <c r="F242" s="470"/>
      <c r="G242" s="470"/>
      <c r="H242" s="470"/>
      <c r="J242" s="470"/>
    </row>
    <row r="243" spans="3:10" ht="15">
      <c r="C243" s="470"/>
      <c r="D243" s="470"/>
      <c r="E243" s="470"/>
      <c r="F243" s="470"/>
      <c r="G243" s="470"/>
      <c r="H243" s="470"/>
      <c r="J243" s="470"/>
    </row>
    <row r="244" spans="3:10" ht="15">
      <c r="C244" s="470"/>
      <c r="D244" s="470"/>
      <c r="E244" s="470"/>
      <c r="F244" s="470"/>
      <c r="G244" s="470"/>
      <c r="H244" s="470"/>
      <c r="J244" s="470"/>
    </row>
    <row r="245" spans="3:10" ht="15">
      <c r="C245" s="470"/>
      <c r="D245" s="470"/>
      <c r="E245" s="470"/>
      <c r="F245" s="470"/>
      <c r="G245" s="470"/>
      <c r="H245" s="470"/>
      <c r="J245" s="470"/>
    </row>
    <row r="246" spans="3:10" ht="15">
      <c r="C246" s="470"/>
      <c r="D246" s="470"/>
      <c r="E246" s="470"/>
      <c r="F246" s="470"/>
      <c r="G246" s="470"/>
      <c r="H246" s="470"/>
      <c r="J246" s="470"/>
    </row>
    <row r="247" spans="3:10" ht="15">
      <c r="C247" s="470"/>
      <c r="D247" s="470"/>
      <c r="E247" s="470"/>
      <c r="F247" s="470"/>
      <c r="G247" s="470"/>
      <c r="H247" s="470"/>
      <c r="J247" s="470"/>
    </row>
    <row r="248" spans="3:10" ht="15">
      <c r="C248" s="470"/>
      <c r="D248" s="470"/>
      <c r="E248" s="470"/>
      <c r="F248" s="470"/>
      <c r="G248" s="470"/>
      <c r="H248" s="470"/>
      <c r="J248" s="470"/>
    </row>
    <row r="249" spans="3:10" ht="15">
      <c r="C249" s="470"/>
      <c r="D249" s="470"/>
      <c r="E249" s="470"/>
      <c r="F249" s="470"/>
      <c r="G249" s="470"/>
      <c r="H249" s="470"/>
      <c r="J249" s="470"/>
    </row>
    <row r="250" spans="3:10" ht="15">
      <c r="C250" s="470"/>
      <c r="D250" s="470"/>
      <c r="E250" s="470"/>
      <c r="F250" s="470"/>
      <c r="G250" s="470"/>
      <c r="H250" s="470"/>
      <c r="J250" s="470"/>
    </row>
    <row r="251" spans="3:10" ht="15">
      <c r="C251" s="470"/>
      <c r="D251" s="470"/>
      <c r="E251" s="470"/>
      <c r="F251" s="470"/>
      <c r="G251" s="470"/>
      <c r="H251" s="470"/>
      <c r="J251" s="470"/>
    </row>
    <row r="252" spans="3:10" ht="15">
      <c r="C252" s="470"/>
      <c r="D252" s="470"/>
      <c r="E252" s="470"/>
      <c r="F252" s="470"/>
      <c r="G252" s="470"/>
      <c r="H252" s="470"/>
      <c r="J252" s="470"/>
    </row>
    <row r="253" spans="3:10" ht="15">
      <c r="C253" s="470"/>
      <c r="D253" s="470"/>
      <c r="E253" s="470"/>
      <c r="F253" s="470"/>
      <c r="G253" s="470"/>
      <c r="H253" s="470"/>
      <c r="J253" s="470"/>
    </row>
    <row r="254" spans="3:10" ht="15">
      <c r="C254" s="470"/>
      <c r="D254" s="470"/>
      <c r="E254" s="470"/>
      <c r="F254" s="470"/>
      <c r="G254" s="470"/>
      <c r="H254" s="470"/>
      <c r="J254" s="470"/>
    </row>
    <row r="255" spans="3:10" ht="15">
      <c r="C255" s="470"/>
      <c r="D255" s="470"/>
      <c r="E255" s="470"/>
      <c r="F255" s="470"/>
      <c r="G255" s="470"/>
      <c r="H255" s="470"/>
      <c r="J255" s="470"/>
    </row>
    <row r="256" spans="3:10" ht="15">
      <c r="C256" s="470"/>
      <c r="D256" s="470"/>
      <c r="E256" s="470"/>
      <c r="F256" s="470"/>
      <c r="G256" s="470"/>
      <c r="H256" s="470"/>
      <c r="J256" s="470"/>
    </row>
    <row r="257" spans="3:10" ht="15">
      <c r="C257" s="470"/>
      <c r="D257" s="470"/>
      <c r="E257" s="470"/>
      <c r="F257" s="470"/>
      <c r="G257" s="470"/>
      <c r="H257" s="470"/>
      <c r="J257" s="470"/>
    </row>
    <row r="258" spans="3:10" ht="15">
      <c r="C258" s="470"/>
      <c r="D258" s="470"/>
      <c r="E258" s="470"/>
      <c r="F258" s="470"/>
      <c r="G258" s="470"/>
      <c r="H258" s="470"/>
      <c r="J258" s="470"/>
    </row>
    <row r="259" spans="3:10" ht="15">
      <c r="C259" s="470"/>
      <c r="D259" s="470"/>
      <c r="E259" s="470"/>
      <c r="F259" s="470"/>
      <c r="G259" s="470"/>
      <c r="H259" s="470"/>
      <c r="J259" s="470"/>
    </row>
    <row r="260" spans="3:10" ht="15">
      <c r="C260" s="470"/>
      <c r="D260" s="470"/>
      <c r="E260" s="470"/>
      <c r="F260" s="470"/>
      <c r="G260" s="470"/>
      <c r="H260" s="470"/>
      <c r="J260" s="470"/>
    </row>
    <row r="261" spans="3:10" ht="15">
      <c r="C261" s="470"/>
      <c r="D261" s="470"/>
      <c r="E261" s="470"/>
      <c r="F261" s="470"/>
      <c r="G261" s="470"/>
      <c r="H261" s="470"/>
      <c r="J261" s="470"/>
    </row>
    <row r="262" spans="3:10" ht="15">
      <c r="C262" s="470"/>
      <c r="D262" s="470"/>
      <c r="E262" s="470"/>
      <c r="F262" s="470"/>
      <c r="G262" s="470"/>
      <c r="H262" s="470"/>
      <c r="J262" s="470"/>
    </row>
    <row r="263" spans="3:10" ht="15">
      <c r="C263" s="470"/>
      <c r="D263" s="470"/>
      <c r="E263" s="470"/>
      <c r="F263" s="470"/>
      <c r="G263" s="470"/>
      <c r="H263" s="470"/>
      <c r="J263" s="470"/>
    </row>
    <row r="264" spans="3:10" ht="15">
      <c r="C264" s="470"/>
      <c r="D264" s="470"/>
      <c r="E264" s="470"/>
      <c r="F264" s="470"/>
      <c r="G264" s="470"/>
      <c r="H264" s="470"/>
      <c r="J264" s="470"/>
    </row>
    <row r="265" spans="3:10" ht="15">
      <c r="C265" s="470"/>
      <c r="D265" s="470"/>
      <c r="E265" s="470"/>
      <c r="F265" s="470"/>
      <c r="G265" s="470"/>
      <c r="H265" s="470"/>
      <c r="J265" s="470"/>
    </row>
    <row r="266" spans="3:10" ht="15">
      <c r="C266" s="470"/>
      <c r="D266" s="470"/>
      <c r="E266" s="470"/>
      <c r="F266" s="470"/>
      <c r="G266" s="470"/>
      <c r="H266" s="470"/>
      <c r="J266" s="470"/>
    </row>
    <row r="267" spans="3:10" ht="15">
      <c r="C267" s="470"/>
      <c r="D267" s="470"/>
      <c r="E267" s="470"/>
      <c r="F267" s="470"/>
      <c r="G267" s="470"/>
      <c r="H267" s="470"/>
      <c r="J267" s="470"/>
    </row>
    <row r="268" spans="3:10" ht="15">
      <c r="C268" s="470"/>
      <c r="D268" s="470"/>
      <c r="E268" s="470"/>
      <c r="F268" s="470"/>
      <c r="G268" s="470"/>
      <c r="H268" s="470"/>
      <c r="J268" s="470"/>
    </row>
    <row r="269" spans="3:10" ht="15">
      <c r="C269" s="470"/>
      <c r="D269" s="470"/>
      <c r="E269" s="470"/>
      <c r="F269" s="470"/>
      <c r="G269" s="470"/>
      <c r="H269" s="470"/>
      <c r="J269" s="470"/>
    </row>
    <row r="270" spans="3:10" ht="15">
      <c r="C270" s="470"/>
      <c r="D270" s="470"/>
      <c r="E270" s="470"/>
      <c r="F270" s="470"/>
      <c r="G270" s="470"/>
      <c r="H270" s="470"/>
      <c r="J270" s="470"/>
    </row>
    <row r="271" spans="3:10" ht="15">
      <c r="C271" s="470"/>
      <c r="D271" s="470"/>
      <c r="E271" s="470"/>
      <c r="F271" s="470"/>
      <c r="G271" s="470"/>
      <c r="H271" s="470"/>
      <c r="J271" s="470"/>
    </row>
    <row r="272" spans="3:10" ht="15">
      <c r="C272" s="470"/>
      <c r="D272" s="470"/>
      <c r="E272" s="470"/>
      <c r="F272" s="470"/>
      <c r="G272" s="470"/>
      <c r="H272" s="470"/>
      <c r="J272" s="470"/>
    </row>
    <row r="273" spans="3:10" ht="15">
      <c r="C273" s="470"/>
      <c r="D273" s="470"/>
      <c r="E273" s="470"/>
      <c r="F273" s="470"/>
      <c r="G273" s="470"/>
      <c r="H273" s="470"/>
      <c r="J273" s="470"/>
    </row>
    <row r="274" spans="3:10" ht="15">
      <c r="C274" s="470"/>
      <c r="D274" s="470"/>
      <c r="E274" s="470"/>
      <c r="F274" s="470"/>
      <c r="G274" s="470"/>
      <c r="H274" s="470"/>
      <c r="J274" s="470"/>
    </row>
    <row r="275" spans="3:10" ht="15">
      <c r="C275" s="470"/>
      <c r="D275" s="470"/>
      <c r="E275" s="470"/>
      <c r="F275" s="470"/>
      <c r="G275" s="470"/>
      <c r="H275" s="470"/>
      <c r="J275" s="470"/>
    </row>
    <row r="276" spans="3:10" ht="15">
      <c r="C276" s="470"/>
      <c r="D276" s="470"/>
      <c r="E276" s="470"/>
      <c r="F276" s="470"/>
      <c r="G276" s="470"/>
      <c r="H276" s="470"/>
      <c r="J276" s="470"/>
    </row>
    <row r="277" spans="3:10" ht="15">
      <c r="C277" s="470"/>
      <c r="D277" s="470"/>
      <c r="E277" s="470"/>
      <c r="F277" s="470"/>
      <c r="G277" s="470"/>
      <c r="H277" s="470"/>
      <c r="J277" s="470"/>
    </row>
    <row r="278" spans="3:10" ht="15">
      <c r="C278" s="470"/>
      <c r="D278" s="470"/>
      <c r="E278" s="470"/>
      <c r="F278" s="470"/>
      <c r="G278" s="470"/>
      <c r="H278" s="470"/>
      <c r="J278" s="470"/>
    </row>
    <row r="279" spans="3:10" ht="15">
      <c r="C279" s="470"/>
      <c r="D279" s="470"/>
      <c r="E279" s="470"/>
      <c r="F279" s="470"/>
      <c r="G279" s="470"/>
      <c r="H279" s="470"/>
      <c r="J279" s="470"/>
    </row>
    <row r="280" spans="3:10" ht="15">
      <c r="C280" s="470"/>
      <c r="D280" s="470"/>
      <c r="E280" s="470"/>
      <c r="F280" s="470"/>
      <c r="G280" s="470"/>
      <c r="H280" s="470"/>
      <c r="J280" s="470"/>
    </row>
    <row r="281" spans="3:10" ht="15">
      <c r="C281" s="470"/>
      <c r="D281" s="470"/>
      <c r="E281" s="470"/>
      <c r="F281" s="470"/>
      <c r="G281" s="470"/>
      <c r="H281" s="470"/>
      <c r="J281" s="470"/>
    </row>
    <row r="282" spans="3:10" ht="15">
      <c r="C282" s="470"/>
      <c r="D282" s="470"/>
      <c r="E282" s="470"/>
      <c r="F282" s="470"/>
      <c r="G282" s="470"/>
      <c r="H282" s="470"/>
      <c r="J282" s="470"/>
    </row>
    <row r="283" spans="3:10" ht="15">
      <c r="C283" s="470"/>
      <c r="D283" s="470"/>
      <c r="E283" s="470"/>
      <c r="F283" s="470"/>
      <c r="G283" s="470"/>
      <c r="H283" s="470"/>
      <c r="J283" s="470"/>
    </row>
    <row r="284" spans="3:10" ht="15">
      <c r="C284" s="470"/>
      <c r="D284" s="470"/>
      <c r="E284" s="470"/>
      <c r="F284" s="470"/>
      <c r="G284" s="470"/>
      <c r="H284" s="470"/>
      <c r="J284" s="470"/>
    </row>
    <row r="947" ht="15">
      <c r="AT947" s="465"/>
    </row>
  </sheetData>
  <mergeCells count="9">
    <mergeCell ref="E65:H65"/>
    <mergeCell ref="E92:H92"/>
    <mergeCell ref="E94:H94"/>
    <mergeCell ref="G1:H1"/>
    <mergeCell ref="L2:V2"/>
    <mergeCell ref="E7:H7"/>
    <mergeCell ref="E9:H9"/>
    <mergeCell ref="E24:H24"/>
    <mergeCell ref="E63:H63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62"/>
  <sheetViews>
    <sheetView view="pageBreakPreview" zoomScale="60" workbookViewId="0" topLeftCell="A448">
      <selection activeCell="G450" sqref="G450"/>
    </sheetView>
  </sheetViews>
  <sheetFormatPr defaultColWidth="9.140625" defaultRowHeight="15"/>
  <cols>
    <col min="1" max="1" width="9.57421875" style="1" bestFit="1" customWidth="1"/>
    <col min="2" max="2" width="37.57421875" style="1" customWidth="1"/>
    <col min="3" max="3" width="3.57421875" style="1" bestFit="1" customWidth="1"/>
    <col min="4" max="4" width="8.8515625" style="2" customWidth="1"/>
    <col min="5" max="5" width="9.8515625" style="3" customWidth="1"/>
    <col min="6" max="6" width="14.421875" style="3" customWidth="1"/>
    <col min="8" max="8" width="9.57421875" style="0" bestFit="1" customWidth="1"/>
  </cols>
  <sheetData>
    <row r="2" spans="1:6" ht="18.75">
      <c r="A2" s="8" t="s">
        <v>438</v>
      </c>
      <c r="B2" s="8" t="s">
        <v>439</v>
      </c>
      <c r="C2" s="8"/>
      <c r="D2" s="9"/>
      <c r="E2" s="10"/>
      <c r="F2" s="10"/>
    </row>
    <row r="3" spans="1:6" ht="18.75">
      <c r="A3" s="8" t="s">
        <v>440</v>
      </c>
      <c r="B3" s="8" t="s">
        <v>417</v>
      </c>
      <c r="C3" s="8"/>
      <c r="D3" s="9"/>
      <c r="E3" s="10"/>
      <c r="F3" s="10"/>
    </row>
    <row r="4" spans="1:6" ht="18.75">
      <c r="A4" s="8"/>
      <c r="B4" s="8" t="s">
        <v>1566</v>
      </c>
      <c r="C4" s="8"/>
      <c r="D4" s="9"/>
      <c r="E4" s="10"/>
      <c r="F4" s="10"/>
    </row>
    <row r="5" spans="1:6" ht="18.75">
      <c r="A5" s="8"/>
      <c r="B5" s="8"/>
      <c r="C5" s="8"/>
      <c r="D5" s="9"/>
      <c r="E5" s="10"/>
      <c r="F5" s="10"/>
    </row>
    <row r="6" spans="1:6" ht="18.75">
      <c r="A6" s="8"/>
      <c r="B6" s="8"/>
      <c r="C6" s="8"/>
      <c r="D6" s="9"/>
      <c r="E6" s="10"/>
      <c r="F6" s="10"/>
    </row>
    <row r="7" spans="1:3" ht="15">
      <c r="A7" s="4"/>
      <c r="B7" s="4" t="s">
        <v>1586</v>
      </c>
      <c r="C7" s="4"/>
    </row>
    <row r="8" spans="1:3" ht="15">
      <c r="A8" s="4"/>
      <c r="B8" s="4"/>
      <c r="C8" s="4"/>
    </row>
    <row r="9" spans="1:3" ht="15">
      <c r="A9" s="4"/>
      <c r="B9" s="4" t="s">
        <v>418</v>
      </c>
      <c r="C9" s="4"/>
    </row>
    <row r="10" ht="15">
      <c r="G10" s="14"/>
    </row>
    <row r="11" spans="2:7" ht="15">
      <c r="B11" s="4" t="s">
        <v>422</v>
      </c>
      <c r="G11" s="14"/>
    </row>
    <row r="12" spans="1:7" ht="15">
      <c r="A12" s="11"/>
      <c r="B12" s="11" t="s">
        <v>403</v>
      </c>
      <c r="C12" s="11"/>
      <c r="D12" s="12"/>
      <c r="E12" s="13"/>
      <c r="F12" s="46">
        <f>F55</f>
        <v>31440.577</v>
      </c>
      <c r="G12" s="14"/>
    </row>
    <row r="13" spans="1:7" ht="15">
      <c r="A13" s="11"/>
      <c r="B13" s="11" t="s">
        <v>402</v>
      </c>
      <c r="C13" s="11"/>
      <c r="D13" s="12"/>
      <c r="E13" s="13"/>
      <c r="F13" s="46">
        <f>F61</f>
        <v>103133.70199999999</v>
      </c>
      <c r="G13" s="14"/>
    </row>
    <row r="14" spans="1:7" ht="15">
      <c r="A14" s="11"/>
      <c r="B14" s="11" t="s">
        <v>401</v>
      </c>
      <c r="C14" s="11"/>
      <c r="D14" s="12"/>
      <c r="E14" s="13"/>
      <c r="F14" s="46">
        <f>F64</f>
        <v>6759.8</v>
      </c>
      <c r="G14" s="14"/>
    </row>
    <row r="15" spans="1:7" ht="15">
      <c r="A15" s="11"/>
      <c r="B15" s="11" t="s">
        <v>419</v>
      </c>
      <c r="C15" s="11"/>
      <c r="D15" s="12"/>
      <c r="E15" s="13"/>
      <c r="F15" s="46">
        <f>F88</f>
        <v>350387.68999999994</v>
      </c>
      <c r="G15" s="14"/>
    </row>
    <row r="16" spans="1:7" ht="15">
      <c r="A16" s="11"/>
      <c r="B16" s="11" t="s">
        <v>398</v>
      </c>
      <c r="C16" s="11"/>
      <c r="D16" s="12"/>
      <c r="E16" s="13"/>
      <c r="F16" s="46">
        <f>F97</f>
        <v>63940.183999999994</v>
      </c>
      <c r="G16" s="14"/>
    </row>
    <row r="17" spans="1:7" ht="15">
      <c r="A17" s="11"/>
      <c r="B17" s="11" t="s">
        <v>396</v>
      </c>
      <c r="C17" s="11"/>
      <c r="D17" s="12"/>
      <c r="E17" s="13"/>
      <c r="F17" s="46">
        <f>F124</f>
        <v>1205586.848</v>
      </c>
      <c r="G17" s="14"/>
    </row>
    <row r="18" spans="1:7" ht="15">
      <c r="A18" s="11"/>
      <c r="B18" s="11" t="s">
        <v>395</v>
      </c>
      <c r="C18" s="11"/>
      <c r="D18" s="12"/>
      <c r="E18" s="13"/>
      <c r="F18" s="46">
        <f>F131</f>
        <v>3885.532</v>
      </c>
      <c r="G18" s="14"/>
    </row>
    <row r="19" spans="1:7" ht="15">
      <c r="A19" s="11"/>
      <c r="B19" s="11" t="s">
        <v>399</v>
      </c>
      <c r="C19" s="11"/>
      <c r="D19" s="12"/>
      <c r="E19" s="13"/>
      <c r="F19" s="46">
        <f>F141</f>
        <v>109542.60399999999</v>
      </c>
      <c r="G19" s="14"/>
    </row>
    <row r="20" spans="1:7" ht="15">
      <c r="A20" s="11"/>
      <c r="B20" s="11" t="s">
        <v>420</v>
      </c>
      <c r="C20" s="11"/>
      <c r="D20" s="12"/>
      <c r="E20" s="13"/>
      <c r="F20" s="46">
        <f>F144</f>
        <v>226192.918</v>
      </c>
      <c r="G20" s="14"/>
    </row>
    <row r="21" spans="1:7" ht="15">
      <c r="A21" s="11"/>
      <c r="B21" s="11" t="s">
        <v>397</v>
      </c>
      <c r="C21" s="11"/>
      <c r="D21" s="12"/>
      <c r="E21" s="13"/>
      <c r="F21" s="46">
        <f>F174</f>
        <v>432492.15199999994</v>
      </c>
      <c r="G21" s="14"/>
    </row>
    <row r="22" spans="1:7" ht="15">
      <c r="A22" s="11"/>
      <c r="B22" s="15" t="s">
        <v>379</v>
      </c>
      <c r="C22" s="15"/>
      <c r="D22" s="16"/>
      <c r="E22" s="17"/>
      <c r="F22" s="47">
        <f>SUM(F12:F21)</f>
        <v>2533362.0069999998</v>
      </c>
      <c r="G22" s="14"/>
    </row>
    <row r="23" spans="1:7" ht="15">
      <c r="A23" s="11"/>
      <c r="B23" s="18"/>
      <c r="C23" s="18"/>
      <c r="D23" s="19"/>
      <c r="E23" s="20"/>
      <c r="F23" s="48"/>
      <c r="G23" s="14"/>
    </row>
    <row r="24" spans="1:7" ht="15">
      <c r="A24" s="11"/>
      <c r="B24" s="18"/>
      <c r="C24" s="18"/>
      <c r="D24" s="19"/>
      <c r="E24" s="20"/>
      <c r="F24" s="48"/>
      <c r="G24" s="14"/>
    </row>
    <row r="25" spans="1:7" ht="15">
      <c r="A25" s="326"/>
      <c r="B25" s="29" t="s">
        <v>423</v>
      </c>
      <c r="C25" s="18"/>
      <c r="D25" s="19"/>
      <c r="E25" s="20"/>
      <c r="F25" s="48"/>
      <c r="G25" s="14"/>
    </row>
    <row r="26" spans="1:7" ht="15">
      <c r="A26" s="326"/>
      <c r="B26" s="11" t="s">
        <v>394</v>
      </c>
      <c r="C26" s="11"/>
      <c r="D26" s="12"/>
      <c r="E26" s="13"/>
      <c r="F26" s="46">
        <f>F182</f>
        <v>97006.89600000001</v>
      </c>
      <c r="G26" s="14"/>
    </row>
    <row r="27" spans="1:7" ht="15">
      <c r="A27" s="326"/>
      <c r="B27" s="11" t="s">
        <v>421</v>
      </c>
      <c r="C27" s="11"/>
      <c r="D27" s="12"/>
      <c r="E27" s="13"/>
      <c r="F27" s="46">
        <f>F190</f>
        <v>138269.725344</v>
      </c>
      <c r="G27" s="14"/>
    </row>
    <row r="28" spans="1:7" ht="15">
      <c r="A28" s="326"/>
      <c r="B28" s="11" t="s">
        <v>391</v>
      </c>
      <c r="C28" s="11"/>
      <c r="D28" s="12"/>
      <c r="E28" s="13"/>
      <c r="F28" s="46">
        <f>F205</f>
        <v>371733.2676645</v>
      </c>
      <c r="G28" s="14"/>
    </row>
    <row r="29" spans="1:7" ht="15">
      <c r="A29" s="326"/>
      <c r="B29" s="11" t="s">
        <v>389</v>
      </c>
      <c r="C29" s="11"/>
      <c r="D29" s="12"/>
      <c r="E29" s="13"/>
      <c r="F29" s="46">
        <f>F239</f>
        <v>510496.865</v>
      </c>
      <c r="G29" s="14"/>
    </row>
    <row r="30" spans="1:7" ht="15">
      <c r="A30" s="326"/>
      <c r="B30" s="11" t="s">
        <v>388</v>
      </c>
      <c r="C30" s="11"/>
      <c r="D30" s="12"/>
      <c r="E30" s="13"/>
      <c r="F30" s="46">
        <f>F249</f>
        <v>254109.40026559998</v>
      </c>
      <c r="G30" s="14"/>
    </row>
    <row r="31" spans="1:7" ht="15">
      <c r="A31" s="326"/>
      <c r="B31" s="11" t="s">
        <v>387</v>
      </c>
      <c r="C31" s="11"/>
      <c r="D31" s="12"/>
      <c r="E31" s="13"/>
      <c r="F31" s="46">
        <f>F277</f>
        <v>469384.17959500005</v>
      </c>
      <c r="G31" s="14"/>
    </row>
    <row r="32" spans="1:7" ht="15">
      <c r="A32" s="326"/>
      <c r="B32" s="11" t="s">
        <v>424</v>
      </c>
      <c r="C32" s="11"/>
      <c r="D32" s="12"/>
      <c r="E32" s="13"/>
      <c r="F32" s="46">
        <f>F346</f>
        <v>769567.2275</v>
      </c>
      <c r="G32" s="14"/>
    </row>
    <row r="33" spans="1:7" ht="15">
      <c r="A33" s="326"/>
      <c r="B33" s="11" t="s">
        <v>390</v>
      </c>
      <c r="C33" s="11"/>
      <c r="D33" s="12"/>
      <c r="E33" s="13"/>
      <c r="F33" s="46">
        <f>F209</f>
        <v>27800</v>
      </c>
      <c r="G33" s="14"/>
    </row>
    <row r="34" spans="1:7" ht="15">
      <c r="A34" s="326"/>
      <c r="B34" s="11" t="s">
        <v>428</v>
      </c>
      <c r="C34" s="11"/>
      <c r="D34" s="12"/>
      <c r="E34" s="13"/>
      <c r="F34" s="46">
        <f>F284</f>
        <v>16734.856</v>
      </c>
      <c r="G34" s="14"/>
    </row>
    <row r="35" spans="1:7" ht="15">
      <c r="A35" s="326"/>
      <c r="B35" s="11" t="s">
        <v>385</v>
      </c>
      <c r="C35" s="11"/>
      <c r="D35" s="12"/>
      <c r="E35" s="13"/>
      <c r="F35" s="46">
        <f>F375</f>
        <v>950768.582509</v>
      </c>
      <c r="G35" s="14"/>
    </row>
    <row r="36" spans="1:7" ht="15">
      <c r="A36" s="326"/>
      <c r="B36" s="11" t="s">
        <v>382</v>
      </c>
      <c r="C36" s="11"/>
      <c r="D36" s="12"/>
      <c r="E36" s="13"/>
      <c r="F36" s="46">
        <f>F384</f>
        <v>110568.16169400001</v>
      </c>
      <c r="G36" s="14"/>
    </row>
    <row r="37" spans="1:7" ht="15">
      <c r="A37" s="326"/>
      <c r="B37" s="11" t="s">
        <v>383</v>
      </c>
      <c r="C37" s="11"/>
      <c r="D37" s="12"/>
      <c r="E37" s="13"/>
      <c r="F37" s="46">
        <f>F395</f>
        <v>165485.9594892</v>
      </c>
      <c r="G37" s="14"/>
    </row>
    <row r="38" spans="1:7" ht="15">
      <c r="A38" s="326"/>
      <c r="B38" s="11" t="s">
        <v>380</v>
      </c>
      <c r="C38" s="11"/>
      <c r="D38" s="12"/>
      <c r="E38" s="13"/>
      <c r="F38" s="46">
        <f>F406</f>
        <v>102610.16757599999</v>
      </c>
      <c r="G38" s="14"/>
    </row>
    <row r="39" spans="1:7" ht="15">
      <c r="A39" s="326"/>
      <c r="B39" s="11" t="s">
        <v>378</v>
      </c>
      <c r="C39" s="11"/>
      <c r="D39" s="12"/>
      <c r="E39" s="13"/>
      <c r="F39" s="46">
        <f>F411</f>
        <v>28107.21</v>
      </c>
      <c r="G39" s="14"/>
    </row>
    <row r="40" spans="1:7" ht="15">
      <c r="A40" s="326"/>
      <c r="B40" s="11" t="s">
        <v>425</v>
      </c>
      <c r="C40" s="11"/>
      <c r="D40" s="12"/>
      <c r="E40" s="13"/>
      <c r="F40" s="46">
        <f>F417</f>
        <v>52038.273</v>
      </c>
      <c r="G40" s="14"/>
    </row>
    <row r="41" spans="1:7" ht="15">
      <c r="A41" s="326"/>
      <c r="B41" s="11" t="s">
        <v>377</v>
      </c>
      <c r="C41" s="11"/>
      <c r="D41" s="12"/>
      <c r="E41" s="13"/>
      <c r="F41" s="46">
        <f>F429</f>
        <v>253951.24607999998</v>
      </c>
      <c r="G41" s="14"/>
    </row>
    <row r="42" spans="1:7" ht="15">
      <c r="A42" s="326"/>
      <c r="B42" s="11" t="s">
        <v>471</v>
      </c>
      <c r="C42" s="11"/>
      <c r="D42" s="12"/>
      <c r="E42" s="13"/>
      <c r="F42" s="46">
        <f>F461</f>
        <v>657540</v>
      </c>
      <c r="G42" s="14"/>
    </row>
    <row r="43" spans="1:7" ht="15">
      <c r="A43" s="326"/>
      <c r="B43" s="15" t="s">
        <v>379</v>
      </c>
      <c r="C43" s="15"/>
      <c r="D43" s="16"/>
      <c r="E43" s="17"/>
      <c r="F43" s="47">
        <f>SUM(F26:F42)</f>
        <v>4976172.0177173</v>
      </c>
      <c r="G43" s="14"/>
    </row>
    <row r="44" spans="1:7" ht="15">
      <c r="A44" s="326"/>
      <c r="B44" s="18"/>
      <c r="C44" s="18"/>
      <c r="D44" s="19"/>
      <c r="E44" s="20"/>
      <c r="F44" s="20"/>
      <c r="G44" s="14"/>
    </row>
    <row r="45" spans="1:7" ht="15">
      <c r="A45" s="326"/>
      <c r="B45" s="18"/>
      <c r="C45" s="18"/>
      <c r="D45" s="19"/>
      <c r="E45" s="20"/>
      <c r="F45" s="20"/>
      <c r="G45" s="14"/>
    </row>
    <row r="46" spans="1:7" ht="15">
      <c r="A46" s="326"/>
      <c r="B46" s="18"/>
      <c r="C46" s="18"/>
      <c r="D46" s="19"/>
      <c r="E46" s="20"/>
      <c r="F46" s="20"/>
      <c r="G46" s="14"/>
    </row>
    <row r="47" spans="1:7" ht="15">
      <c r="A47" s="326"/>
      <c r="B47" s="33" t="s">
        <v>435</v>
      </c>
      <c r="C47" s="30"/>
      <c r="D47" s="31"/>
      <c r="E47" s="32"/>
      <c r="F47" s="325">
        <f>F22+F43</f>
        <v>7509534.024717299</v>
      </c>
      <c r="G47" s="14"/>
    </row>
    <row r="48" spans="1:7" ht="15">
      <c r="A48" s="54"/>
      <c r="B48" s="18"/>
      <c r="C48" s="18"/>
      <c r="D48" s="19"/>
      <c r="E48" s="20"/>
      <c r="F48" s="20"/>
      <c r="G48" s="14"/>
    </row>
    <row r="49" spans="1:7" ht="15">
      <c r="A49" s="54"/>
      <c r="B49" s="18"/>
      <c r="C49" s="18"/>
      <c r="D49" s="19"/>
      <c r="E49" s="20"/>
      <c r="F49" s="20"/>
      <c r="G49" s="14"/>
    </row>
    <row r="50" spans="1:7" ht="15">
      <c r="A50" s="54"/>
      <c r="B50" s="18"/>
      <c r="C50" s="18"/>
      <c r="D50" s="19"/>
      <c r="E50" s="20"/>
      <c r="F50" s="20"/>
      <c r="G50" s="14"/>
    </row>
    <row r="51" spans="1:7" ht="15">
      <c r="A51" s="54"/>
      <c r="B51" s="22" t="s">
        <v>403</v>
      </c>
      <c r="C51" s="18"/>
      <c r="D51" s="19"/>
      <c r="E51" s="20"/>
      <c r="F51" s="20"/>
      <c r="G51" s="14"/>
    </row>
    <row r="52" spans="1:7" ht="15">
      <c r="A52" s="54" t="s">
        <v>0</v>
      </c>
      <c r="B52" s="11" t="s">
        <v>1</v>
      </c>
      <c r="C52" s="11" t="s">
        <v>2</v>
      </c>
      <c r="D52" s="12">
        <v>24.241</v>
      </c>
      <c r="E52" s="13">
        <v>1250</v>
      </c>
      <c r="F52" s="13">
        <f>D52*E52</f>
        <v>30301.25</v>
      </c>
      <c r="G52" s="14"/>
    </row>
    <row r="53" spans="1:7" ht="15">
      <c r="A53" s="54" t="s">
        <v>3</v>
      </c>
      <c r="B53" s="11" t="s">
        <v>4</v>
      </c>
      <c r="C53" s="11" t="s">
        <v>2</v>
      </c>
      <c r="D53" s="12">
        <v>24.241</v>
      </c>
      <c r="E53" s="13">
        <v>33</v>
      </c>
      <c r="F53" s="13">
        <f aca="true" t="shared" si="0" ref="F53:F155">D53*E53</f>
        <v>799.953</v>
      </c>
      <c r="G53" s="14"/>
    </row>
    <row r="54" spans="1:7" ht="15">
      <c r="A54" s="54" t="s">
        <v>5</v>
      </c>
      <c r="B54" s="11" t="s">
        <v>6</v>
      </c>
      <c r="C54" s="11" t="s">
        <v>2</v>
      </c>
      <c r="D54" s="12">
        <v>24.241</v>
      </c>
      <c r="E54" s="13">
        <v>14</v>
      </c>
      <c r="F54" s="13">
        <f t="shared" si="0"/>
        <v>339.374</v>
      </c>
      <c r="G54" s="14"/>
    </row>
    <row r="55" spans="1:7" ht="15">
      <c r="A55" s="54"/>
      <c r="B55" s="15" t="s">
        <v>379</v>
      </c>
      <c r="C55" s="15"/>
      <c r="D55" s="16"/>
      <c r="E55" s="17"/>
      <c r="F55" s="17">
        <f>SUM(F52:F54)</f>
        <v>31440.577</v>
      </c>
      <c r="G55" s="14"/>
    </row>
    <row r="56" spans="1:7" ht="15">
      <c r="A56" s="54"/>
      <c r="B56" s="11"/>
      <c r="C56" s="11"/>
      <c r="D56" s="12"/>
      <c r="E56" s="13"/>
      <c r="F56" s="13"/>
      <c r="G56" s="14"/>
    </row>
    <row r="57" spans="1:7" ht="15">
      <c r="A57" s="54"/>
      <c r="B57" s="21" t="s">
        <v>402</v>
      </c>
      <c r="C57" s="11"/>
      <c r="D57" s="12"/>
      <c r="E57" s="13"/>
      <c r="F57" s="13"/>
      <c r="G57" s="14"/>
    </row>
    <row r="58" spans="1:7" ht="15">
      <c r="A58" s="54" t="s">
        <v>7</v>
      </c>
      <c r="B58" s="11" t="s">
        <v>8</v>
      </c>
      <c r="C58" s="11" t="s">
        <v>9</v>
      </c>
      <c r="D58" s="12">
        <v>640.582</v>
      </c>
      <c r="E58" s="13">
        <v>41</v>
      </c>
      <c r="F58" s="13">
        <f t="shared" si="0"/>
        <v>26263.862</v>
      </c>
      <c r="G58" s="14"/>
    </row>
    <row r="59" spans="1:7" ht="15">
      <c r="A59" s="54" t="s">
        <v>10</v>
      </c>
      <c r="B59" s="11" t="s">
        <v>404</v>
      </c>
      <c r="C59" s="11" t="s">
        <v>9</v>
      </c>
      <c r="D59" s="12">
        <v>76869.84</v>
      </c>
      <c r="E59" s="13">
        <v>0.8</v>
      </c>
      <c r="F59" s="13">
        <f t="shared" si="0"/>
        <v>61495.872</v>
      </c>
      <c r="G59" s="14"/>
    </row>
    <row r="60" spans="1:7" ht="15">
      <c r="A60" s="54" t="s">
        <v>11</v>
      </c>
      <c r="B60" s="11" t="s">
        <v>12</v>
      </c>
      <c r="C60" s="11" t="s">
        <v>9</v>
      </c>
      <c r="D60" s="12">
        <v>640.582</v>
      </c>
      <c r="E60" s="13">
        <v>24</v>
      </c>
      <c r="F60" s="13">
        <f t="shared" si="0"/>
        <v>15373.968</v>
      </c>
      <c r="G60" s="14"/>
    </row>
    <row r="61" spans="1:7" ht="15">
      <c r="A61" s="54"/>
      <c r="B61" s="15" t="s">
        <v>379</v>
      </c>
      <c r="C61" s="15"/>
      <c r="D61" s="16"/>
      <c r="E61" s="17"/>
      <c r="F61" s="17">
        <f>SUM(F58:F60)</f>
        <v>103133.70199999999</v>
      </c>
      <c r="G61" s="14" t="s">
        <v>381</v>
      </c>
    </row>
    <row r="62" spans="1:7" ht="15">
      <c r="A62" s="54"/>
      <c r="B62" s="18"/>
      <c r="C62" s="18"/>
      <c r="D62" s="19"/>
      <c r="E62" s="20"/>
      <c r="F62" s="20"/>
      <c r="G62" s="14"/>
    </row>
    <row r="63" spans="1:7" ht="15">
      <c r="A63" s="54"/>
      <c r="B63" s="21" t="s">
        <v>401</v>
      </c>
      <c r="C63" s="11"/>
      <c r="D63" s="12"/>
      <c r="E63" s="13"/>
      <c r="F63" s="13"/>
      <c r="G63" s="14"/>
    </row>
    <row r="64" spans="1:7" ht="15">
      <c r="A64" s="54" t="s">
        <v>13</v>
      </c>
      <c r="B64" s="11" t="s">
        <v>14</v>
      </c>
      <c r="C64" s="11" t="s">
        <v>2</v>
      </c>
      <c r="D64" s="12">
        <v>2.92</v>
      </c>
      <c r="E64" s="13">
        <v>2315</v>
      </c>
      <c r="F64" s="13">
        <f t="shared" si="0"/>
        <v>6759.8</v>
      </c>
      <c r="G64" s="14"/>
    </row>
    <row r="65" spans="1:7" ht="15">
      <c r="A65" s="54"/>
      <c r="B65" s="11"/>
      <c r="C65" s="11"/>
      <c r="D65" s="12"/>
      <c r="E65" s="13"/>
      <c r="F65" s="13"/>
      <c r="G65" s="14"/>
    </row>
    <row r="66" spans="1:7" ht="15">
      <c r="A66" s="54"/>
      <c r="B66" s="11"/>
      <c r="C66" s="11"/>
      <c r="D66" s="12"/>
      <c r="E66" s="13"/>
      <c r="F66" s="13"/>
      <c r="G66" s="14"/>
    </row>
    <row r="67" spans="1:7" ht="15">
      <c r="A67" s="54"/>
      <c r="B67" s="21" t="s">
        <v>400</v>
      </c>
      <c r="C67" s="11"/>
      <c r="D67" s="12"/>
      <c r="E67" s="13"/>
      <c r="F67" s="13"/>
      <c r="G67" s="14"/>
    </row>
    <row r="68" spans="1:7" ht="15">
      <c r="A68" s="54" t="s">
        <v>15</v>
      </c>
      <c r="B68" s="11" t="s">
        <v>16</v>
      </c>
      <c r="C68" s="11" t="s">
        <v>2</v>
      </c>
      <c r="D68" s="12">
        <v>1.385</v>
      </c>
      <c r="E68" s="13">
        <v>6140</v>
      </c>
      <c r="F68" s="13">
        <f t="shared" si="0"/>
        <v>8503.9</v>
      </c>
      <c r="G68" s="14"/>
    </row>
    <row r="69" spans="1:7" ht="15">
      <c r="A69" s="54" t="s">
        <v>23</v>
      </c>
      <c r="B69" s="11" t="s">
        <v>24</v>
      </c>
      <c r="C69" s="11" t="s">
        <v>9</v>
      </c>
      <c r="D69" s="12">
        <v>85.588</v>
      </c>
      <c r="E69" s="13">
        <v>773</v>
      </c>
      <c r="F69" s="13">
        <f t="shared" si="0"/>
        <v>66159.52399999999</v>
      </c>
      <c r="G69" s="14"/>
    </row>
    <row r="70" spans="1:7" ht="15">
      <c r="A70" s="54" t="s">
        <v>25</v>
      </c>
      <c r="B70" s="11" t="s">
        <v>26</v>
      </c>
      <c r="C70" s="11" t="s">
        <v>9</v>
      </c>
      <c r="D70" s="12">
        <v>31.106</v>
      </c>
      <c r="E70" s="13">
        <v>1110</v>
      </c>
      <c r="F70" s="13">
        <f t="shared" si="0"/>
        <v>34527.66</v>
      </c>
      <c r="G70" s="14"/>
    </row>
    <row r="71" spans="1:7" ht="15">
      <c r="A71" s="54" t="s">
        <v>27</v>
      </c>
      <c r="B71" s="11" t="s">
        <v>28</v>
      </c>
      <c r="C71" s="11" t="s">
        <v>21</v>
      </c>
      <c r="D71" s="12">
        <v>1</v>
      </c>
      <c r="E71" s="13">
        <v>243</v>
      </c>
      <c r="F71" s="13">
        <f t="shared" si="0"/>
        <v>243</v>
      </c>
      <c r="G71" s="14"/>
    </row>
    <row r="72" spans="1:7" ht="15">
      <c r="A72" s="54" t="s">
        <v>29</v>
      </c>
      <c r="B72" s="11" t="s">
        <v>30</v>
      </c>
      <c r="C72" s="11" t="s">
        <v>21</v>
      </c>
      <c r="D72" s="12">
        <v>16</v>
      </c>
      <c r="E72" s="13">
        <v>302</v>
      </c>
      <c r="F72" s="13">
        <f t="shared" si="0"/>
        <v>4832</v>
      </c>
      <c r="G72" s="14"/>
    </row>
    <row r="73" spans="1:7" ht="15">
      <c r="A73" s="54" t="s">
        <v>31</v>
      </c>
      <c r="B73" s="11" t="s">
        <v>32</v>
      </c>
      <c r="C73" s="11" t="s">
        <v>21</v>
      </c>
      <c r="D73" s="12">
        <v>10</v>
      </c>
      <c r="E73" s="13">
        <v>349</v>
      </c>
      <c r="F73" s="13">
        <f t="shared" si="0"/>
        <v>3490</v>
      </c>
      <c r="G73" s="14"/>
    </row>
    <row r="74" spans="1:7" ht="15">
      <c r="A74" s="54" t="s">
        <v>33</v>
      </c>
      <c r="B74" s="11" t="s">
        <v>34</v>
      </c>
      <c r="C74" s="11" t="s">
        <v>21</v>
      </c>
      <c r="D74" s="12">
        <v>1</v>
      </c>
      <c r="E74" s="13">
        <v>536</v>
      </c>
      <c r="F74" s="13">
        <f t="shared" si="0"/>
        <v>536</v>
      </c>
      <c r="G74" s="14"/>
    </row>
    <row r="75" spans="1:7" ht="15">
      <c r="A75" s="54" t="s">
        <v>35</v>
      </c>
      <c r="B75" s="11" t="s">
        <v>36</v>
      </c>
      <c r="C75" s="11" t="s">
        <v>21</v>
      </c>
      <c r="D75" s="12">
        <v>4</v>
      </c>
      <c r="E75" s="13">
        <v>614</v>
      </c>
      <c r="F75" s="13">
        <f t="shared" si="0"/>
        <v>2456</v>
      </c>
      <c r="G75" s="14"/>
    </row>
    <row r="76" spans="1:7" ht="15">
      <c r="A76" s="54" t="s">
        <v>37</v>
      </c>
      <c r="B76" s="11" t="s">
        <v>38</v>
      </c>
      <c r="C76" s="11" t="s">
        <v>21</v>
      </c>
      <c r="D76" s="12">
        <v>8</v>
      </c>
      <c r="E76" s="13">
        <v>920</v>
      </c>
      <c r="F76" s="13">
        <f t="shared" si="0"/>
        <v>7360</v>
      </c>
      <c r="G76" s="14"/>
    </row>
    <row r="77" spans="1:7" ht="15">
      <c r="A77" s="54" t="s">
        <v>39</v>
      </c>
      <c r="B77" s="11" t="s">
        <v>40</v>
      </c>
      <c r="C77" s="11" t="s">
        <v>9</v>
      </c>
      <c r="D77" s="12">
        <v>18.257</v>
      </c>
      <c r="E77" s="13">
        <v>784</v>
      </c>
      <c r="F77" s="13">
        <f t="shared" si="0"/>
        <v>14313.488000000001</v>
      </c>
      <c r="G77" s="14"/>
    </row>
    <row r="78" spans="1:7" ht="15">
      <c r="A78" s="54" t="s">
        <v>41</v>
      </c>
      <c r="B78" s="11" t="s">
        <v>42</v>
      </c>
      <c r="C78" s="11" t="s">
        <v>2</v>
      </c>
      <c r="D78" s="12">
        <v>0.705</v>
      </c>
      <c r="E78" s="13">
        <v>2480</v>
      </c>
      <c r="F78" s="13">
        <f t="shared" si="0"/>
        <v>1748.3999999999999</v>
      </c>
      <c r="G78" s="14"/>
    </row>
    <row r="79" spans="1:7" ht="15">
      <c r="A79" s="54" t="s">
        <v>43</v>
      </c>
      <c r="B79" s="11" t="s">
        <v>44</v>
      </c>
      <c r="C79" s="11" t="s">
        <v>2</v>
      </c>
      <c r="D79" s="12">
        <v>0.948</v>
      </c>
      <c r="E79" s="13">
        <v>2620</v>
      </c>
      <c r="F79" s="13">
        <f t="shared" si="0"/>
        <v>2483.7599999999998</v>
      </c>
      <c r="G79" s="14"/>
    </row>
    <row r="80" spans="1:7" ht="15">
      <c r="A80" s="54" t="s">
        <v>45</v>
      </c>
      <c r="B80" s="11" t="s">
        <v>46</v>
      </c>
      <c r="C80" s="11" t="s">
        <v>9</v>
      </c>
      <c r="D80" s="12">
        <v>1.444</v>
      </c>
      <c r="E80" s="13">
        <v>616</v>
      </c>
      <c r="F80" s="13">
        <f t="shared" si="0"/>
        <v>889.504</v>
      </c>
      <c r="G80" s="14"/>
    </row>
    <row r="81" spans="1:7" ht="15">
      <c r="A81" s="54" t="s">
        <v>47</v>
      </c>
      <c r="B81" s="11" t="s">
        <v>48</v>
      </c>
      <c r="C81" s="11" t="s">
        <v>9</v>
      </c>
      <c r="D81" s="12">
        <v>197.187</v>
      </c>
      <c r="E81" s="13">
        <v>750</v>
      </c>
      <c r="F81" s="13">
        <f t="shared" si="0"/>
        <v>147890.25</v>
      </c>
      <c r="G81" s="14"/>
    </row>
    <row r="82" spans="1:7" ht="15">
      <c r="A82" s="54" t="s">
        <v>49</v>
      </c>
      <c r="B82" s="11" t="s">
        <v>50</v>
      </c>
      <c r="C82" s="11" t="s">
        <v>9</v>
      </c>
      <c r="D82" s="12">
        <v>33.931</v>
      </c>
      <c r="E82" s="13">
        <v>389</v>
      </c>
      <c r="F82" s="13">
        <f t="shared" si="0"/>
        <v>13199.159</v>
      </c>
      <c r="G82" s="14"/>
    </row>
    <row r="83" spans="1:7" ht="15">
      <c r="A83" s="54" t="s">
        <v>149</v>
      </c>
      <c r="B83" s="11" t="s">
        <v>150</v>
      </c>
      <c r="C83" s="11" t="s">
        <v>94</v>
      </c>
      <c r="D83" s="12">
        <v>0.726</v>
      </c>
      <c r="E83" s="13">
        <v>25430</v>
      </c>
      <c r="F83" s="13">
        <f t="shared" si="0"/>
        <v>18462.18</v>
      </c>
      <c r="G83" s="14"/>
    </row>
    <row r="84" spans="1:7" ht="15">
      <c r="A84" s="54" t="s">
        <v>151</v>
      </c>
      <c r="B84" s="11" t="s">
        <v>152</v>
      </c>
      <c r="C84" s="11" t="s">
        <v>2</v>
      </c>
      <c r="D84" s="12">
        <v>0.361</v>
      </c>
      <c r="E84" s="13">
        <v>4765</v>
      </c>
      <c r="F84" s="13">
        <f t="shared" si="0"/>
        <v>1720.165</v>
      </c>
      <c r="G84" s="14"/>
    </row>
    <row r="85" spans="1:7" ht="15">
      <c r="A85" s="54" t="s">
        <v>153</v>
      </c>
      <c r="B85" s="11" t="s">
        <v>154</v>
      </c>
      <c r="C85" s="11" t="s">
        <v>2</v>
      </c>
      <c r="D85" s="12">
        <v>0.324</v>
      </c>
      <c r="E85" s="13">
        <v>4100</v>
      </c>
      <c r="F85" s="13">
        <f t="shared" si="0"/>
        <v>1328.4</v>
      </c>
      <c r="G85" s="14"/>
    </row>
    <row r="86" spans="1:7" ht="15">
      <c r="A86" s="54" t="s">
        <v>155</v>
      </c>
      <c r="B86" s="11" t="s">
        <v>156</v>
      </c>
      <c r="C86" s="11" t="s">
        <v>9</v>
      </c>
      <c r="D86" s="12">
        <v>2.3</v>
      </c>
      <c r="E86" s="13">
        <v>421</v>
      </c>
      <c r="F86" s="13">
        <f t="shared" si="0"/>
        <v>968.3</v>
      </c>
      <c r="G86" s="14"/>
    </row>
    <row r="87" spans="1:7" ht="15">
      <c r="A87" s="54" t="s">
        <v>453</v>
      </c>
      <c r="B87" s="11" t="s">
        <v>161</v>
      </c>
      <c r="C87" s="11" t="s">
        <v>19</v>
      </c>
      <c r="D87" s="12">
        <v>12.2</v>
      </c>
      <c r="E87" s="13">
        <v>1580</v>
      </c>
      <c r="F87" s="13">
        <f t="shared" si="0"/>
        <v>19276</v>
      </c>
      <c r="G87" s="14"/>
    </row>
    <row r="88" spans="1:7" ht="15">
      <c r="A88" s="54"/>
      <c r="B88" s="15" t="s">
        <v>379</v>
      </c>
      <c r="C88" s="15"/>
      <c r="D88" s="16"/>
      <c r="E88" s="17"/>
      <c r="F88" s="17">
        <f>SUM(F68:F87)</f>
        <v>350387.68999999994</v>
      </c>
      <c r="G88" s="14"/>
    </row>
    <row r="89" spans="1:7" ht="15">
      <c r="A89" s="54"/>
      <c r="B89" s="18"/>
      <c r="C89" s="18"/>
      <c r="D89" s="19"/>
      <c r="E89" s="20"/>
      <c r="F89" s="20"/>
      <c r="G89" s="14"/>
    </row>
    <row r="90" spans="1:7" ht="15">
      <c r="A90" s="54"/>
      <c r="B90" s="11"/>
      <c r="C90" s="11"/>
      <c r="D90" s="12"/>
      <c r="E90" s="13"/>
      <c r="F90" s="13"/>
      <c r="G90" s="14"/>
    </row>
    <row r="91" spans="1:7" ht="15">
      <c r="A91" s="54"/>
      <c r="B91" s="11"/>
      <c r="C91" s="11"/>
      <c r="D91" s="12"/>
      <c r="E91" s="13"/>
      <c r="F91" s="13"/>
      <c r="G91" s="14"/>
    </row>
    <row r="92" spans="1:7" ht="15">
      <c r="A92" s="54"/>
      <c r="B92" s="21" t="s">
        <v>398</v>
      </c>
      <c r="C92" s="11"/>
      <c r="D92" s="12"/>
      <c r="E92" s="13"/>
      <c r="F92" s="13"/>
      <c r="G92" s="14"/>
    </row>
    <row r="93" spans="1:7" ht="15">
      <c r="A93" s="54" t="s">
        <v>51</v>
      </c>
      <c r="B93" s="11" t="s">
        <v>52</v>
      </c>
      <c r="C93" s="11" t="s">
        <v>19</v>
      </c>
      <c r="D93" s="12">
        <v>49.4</v>
      </c>
      <c r="E93" s="13">
        <v>465</v>
      </c>
      <c r="F93" s="13">
        <f t="shared" si="0"/>
        <v>22971</v>
      </c>
      <c r="G93" s="14"/>
    </row>
    <row r="94" spans="1:7" ht="15">
      <c r="A94" s="54" t="s">
        <v>53</v>
      </c>
      <c r="B94" s="11" t="s">
        <v>433</v>
      </c>
      <c r="C94" s="11" t="s">
        <v>19</v>
      </c>
      <c r="D94" s="12">
        <v>49.894</v>
      </c>
      <c r="E94" s="13">
        <v>536</v>
      </c>
      <c r="F94" s="13">
        <f t="shared" si="0"/>
        <v>26743.183999999997</v>
      </c>
      <c r="G94" s="14"/>
    </row>
    <row r="95" spans="1:7" ht="15">
      <c r="A95" s="54" t="s">
        <v>54</v>
      </c>
      <c r="B95" s="11" t="s">
        <v>55</v>
      </c>
      <c r="C95" s="11" t="s">
        <v>19</v>
      </c>
      <c r="D95" s="12">
        <v>49.4</v>
      </c>
      <c r="E95" s="13">
        <v>273</v>
      </c>
      <c r="F95" s="13">
        <f t="shared" si="0"/>
        <v>13486.199999999999</v>
      </c>
      <c r="G95" s="14"/>
    </row>
    <row r="96" spans="1:7" ht="15">
      <c r="A96" s="54" t="s">
        <v>56</v>
      </c>
      <c r="B96" s="11" t="s">
        <v>57</v>
      </c>
      <c r="C96" s="11" t="s">
        <v>2</v>
      </c>
      <c r="D96" s="12">
        <v>0.216</v>
      </c>
      <c r="E96" s="13">
        <v>3425</v>
      </c>
      <c r="F96" s="13">
        <f t="shared" si="0"/>
        <v>739.8</v>
      </c>
      <c r="G96" s="14"/>
    </row>
    <row r="97" spans="1:7" ht="15">
      <c r="A97" s="54"/>
      <c r="B97" s="15" t="s">
        <v>379</v>
      </c>
      <c r="C97" s="15"/>
      <c r="D97" s="16"/>
      <c r="E97" s="17"/>
      <c r="F97" s="17">
        <f>SUM(F93:F96)</f>
        <v>63940.183999999994</v>
      </c>
      <c r="G97" s="14"/>
    </row>
    <row r="98" spans="1:7" ht="15">
      <c r="A98" s="54"/>
      <c r="B98" s="11"/>
      <c r="C98" s="11"/>
      <c r="D98" s="12"/>
      <c r="E98" s="13"/>
      <c r="F98" s="13"/>
      <c r="G98" s="14"/>
    </row>
    <row r="99" spans="1:7" ht="15">
      <c r="A99" s="54"/>
      <c r="B99" s="21" t="s">
        <v>396</v>
      </c>
      <c r="C99" s="11"/>
      <c r="D99" s="12"/>
      <c r="E99" s="13"/>
      <c r="F99" s="13"/>
      <c r="G99" s="14"/>
    </row>
    <row r="100" spans="1:7" ht="15">
      <c r="A100" s="54" t="s">
        <v>58</v>
      </c>
      <c r="B100" s="11" t="s">
        <v>59</v>
      </c>
      <c r="C100" s="11" t="s">
        <v>9</v>
      </c>
      <c r="D100" s="12">
        <v>407.779</v>
      </c>
      <c r="E100" s="13">
        <v>313</v>
      </c>
      <c r="F100" s="13">
        <f t="shared" si="0"/>
        <v>127634.827</v>
      </c>
      <c r="G100" s="14"/>
    </row>
    <row r="101" spans="1:7" ht="15">
      <c r="A101" s="54" t="s">
        <v>60</v>
      </c>
      <c r="B101" s="11" t="s">
        <v>61</v>
      </c>
      <c r="C101" s="11" t="s">
        <v>19</v>
      </c>
      <c r="D101" s="12">
        <v>29.25</v>
      </c>
      <c r="E101" s="13">
        <v>59</v>
      </c>
      <c r="F101" s="13">
        <f t="shared" si="0"/>
        <v>1725.75</v>
      </c>
      <c r="G101" s="14"/>
    </row>
    <row r="102" spans="1:7" ht="15">
      <c r="A102" s="54" t="s">
        <v>62</v>
      </c>
      <c r="B102" s="11" t="s">
        <v>63</v>
      </c>
      <c r="C102" s="11" t="s">
        <v>9</v>
      </c>
      <c r="D102" s="12">
        <v>126.211</v>
      </c>
      <c r="E102" s="13">
        <v>196</v>
      </c>
      <c r="F102" s="13">
        <f t="shared" si="0"/>
        <v>24737.356</v>
      </c>
      <c r="G102" s="14"/>
    </row>
    <row r="103" spans="1:7" ht="15">
      <c r="A103" s="54" t="s">
        <v>64</v>
      </c>
      <c r="B103" s="11" t="s">
        <v>65</v>
      </c>
      <c r="C103" s="11" t="s">
        <v>9</v>
      </c>
      <c r="D103" s="12">
        <v>346.429</v>
      </c>
      <c r="E103" s="13">
        <v>789</v>
      </c>
      <c r="F103" s="13">
        <f t="shared" si="0"/>
        <v>273332.48099999997</v>
      </c>
      <c r="G103" s="14"/>
    </row>
    <row r="104" spans="1:7" ht="15">
      <c r="A104" s="54" t="s">
        <v>66</v>
      </c>
      <c r="B104" s="11" t="s">
        <v>67</v>
      </c>
      <c r="C104" s="11" t="s">
        <v>9</v>
      </c>
      <c r="D104" s="12">
        <v>74.607</v>
      </c>
      <c r="E104" s="13">
        <v>1150</v>
      </c>
      <c r="F104" s="13">
        <f t="shared" si="0"/>
        <v>85798.05</v>
      </c>
      <c r="G104" s="14"/>
    </row>
    <row r="105" spans="1:7" ht="15">
      <c r="A105" s="54" t="s">
        <v>68</v>
      </c>
      <c r="B105" s="11" t="s">
        <v>69</v>
      </c>
      <c r="C105" s="11" t="s">
        <v>19</v>
      </c>
      <c r="D105" s="12">
        <v>96.33</v>
      </c>
      <c r="E105" s="13">
        <v>166</v>
      </c>
      <c r="F105" s="13">
        <f t="shared" si="0"/>
        <v>15990.779999999999</v>
      </c>
      <c r="G105" s="14"/>
    </row>
    <row r="106" spans="1:7" ht="15">
      <c r="A106" s="54" t="s">
        <v>70</v>
      </c>
      <c r="B106" s="11" t="s">
        <v>71</v>
      </c>
      <c r="C106" s="11" t="s">
        <v>19</v>
      </c>
      <c r="D106" s="12">
        <v>338.07</v>
      </c>
      <c r="E106" s="13">
        <v>105</v>
      </c>
      <c r="F106" s="13">
        <f t="shared" si="0"/>
        <v>35497.35</v>
      </c>
      <c r="G106" s="14"/>
    </row>
    <row r="107" spans="1:7" ht="15">
      <c r="A107" s="54" t="s">
        <v>72</v>
      </c>
      <c r="B107" s="11" t="s">
        <v>73</v>
      </c>
      <c r="C107" s="11" t="s">
        <v>9</v>
      </c>
      <c r="D107" s="12">
        <v>40.595</v>
      </c>
      <c r="E107" s="13">
        <v>489</v>
      </c>
      <c r="F107" s="13">
        <f t="shared" si="0"/>
        <v>19850.954999999998</v>
      </c>
      <c r="G107" s="14"/>
    </row>
    <row r="108" spans="1:7" ht="15">
      <c r="A108" s="54" t="s">
        <v>74</v>
      </c>
      <c r="B108" s="11" t="s">
        <v>75</v>
      </c>
      <c r="C108" s="11" t="s">
        <v>9</v>
      </c>
      <c r="D108" s="12">
        <v>120.217</v>
      </c>
      <c r="E108" s="13">
        <v>34</v>
      </c>
      <c r="F108" s="13">
        <f t="shared" si="0"/>
        <v>4087.378</v>
      </c>
      <c r="G108" s="14"/>
    </row>
    <row r="109" spans="1:7" ht="15">
      <c r="A109" s="54" t="s">
        <v>76</v>
      </c>
      <c r="B109" s="11" t="s">
        <v>77</v>
      </c>
      <c r="C109" s="11" t="s">
        <v>9</v>
      </c>
      <c r="D109" s="12">
        <v>441.04</v>
      </c>
      <c r="E109" s="13">
        <v>219</v>
      </c>
      <c r="F109" s="13">
        <f t="shared" si="0"/>
        <v>96587.76000000001</v>
      </c>
      <c r="G109" s="14"/>
    </row>
    <row r="110" spans="1:7" ht="15">
      <c r="A110" s="54" t="s">
        <v>454</v>
      </c>
      <c r="B110" s="11" t="s">
        <v>448</v>
      </c>
      <c r="C110" s="11" t="s">
        <v>9</v>
      </c>
      <c r="D110" s="12">
        <v>441.04</v>
      </c>
      <c r="E110" s="13">
        <v>58</v>
      </c>
      <c r="F110" s="13">
        <f t="shared" si="0"/>
        <v>25580.32</v>
      </c>
      <c r="G110" s="14"/>
    </row>
    <row r="111" spans="1:7" ht="15">
      <c r="A111" s="54" t="s">
        <v>78</v>
      </c>
      <c r="B111" s="11" t="s">
        <v>79</v>
      </c>
      <c r="C111" s="11" t="s">
        <v>9</v>
      </c>
      <c r="D111" s="12">
        <v>35.595</v>
      </c>
      <c r="E111" s="13">
        <v>433</v>
      </c>
      <c r="F111" s="13">
        <f t="shared" si="0"/>
        <v>15412.635</v>
      </c>
      <c r="G111" s="14"/>
    </row>
    <row r="112" spans="1:7" ht="15">
      <c r="A112" s="54" t="s">
        <v>80</v>
      </c>
      <c r="B112" s="11" t="s">
        <v>81</v>
      </c>
      <c r="C112" s="11" t="s">
        <v>19</v>
      </c>
      <c r="D112" s="12">
        <v>115.05</v>
      </c>
      <c r="E112" s="13">
        <v>343</v>
      </c>
      <c r="F112" s="13">
        <f t="shared" si="0"/>
        <v>39462.15</v>
      </c>
      <c r="G112" s="14"/>
    </row>
    <row r="113" spans="1:7" ht="15">
      <c r="A113" s="54" t="s">
        <v>82</v>
      </c>
      <c r="B113" s="11" t="s">
        <v>83</v>
      </c>
      <c r="C113" s="11" t="s">
        <v>9</v>
      </c>
      <c r="D113" s="12">
        <v>368.35</v>
      </c>
      <c r="E113" s="13">
        <v>696</v>
      </c>
      <c r="F113" s="13">
        <f t="shared" si="0"/>
        <v>256371.6</v>
      </c>
      <c r="G113" s="14"/>
    </row>
    <row r="114" spans="1:7" ht="15">
      <c r="A114" s="54" t="s">
        <v>84</v>
      </c>
      <c r="B114" s="11" t="s">
        <v>85</v>
      </c>
      <c r="C114" s="11" t="s">
        <v>2</v>
      </c>
      <c r="D114" s="12">
        <v>95.412</v>
      </c>
      <c r="E114" s="13">
        <v>695</v>
      </c>
      <c r="F114" s="13">
        <f t="shared" si="0"/>
        <v>66311.34000000001</v>
      </c>
      <c r="G114" s="14"/>
    </row>
    <row r="115" spans="1:7" ht="15">
      <c r="A115" s="54" t="s">
        <v>86</v>
      </c>
      <c r="B115" s="11" t="s">
        <v>87</v>
      </c>
      <c r="C115" s="11" t="s">
        <v>2</v>
      </c>
      <c r="D115" s="12">
        <v>22.957</v>
      </c>
      <c r="E115" s="13">
        <v>991</v>
      </c>
      <c r="F115" s="13">
        <f t="shared" si="0"/>
        <v>22750.387000000002</v>
      </c>
      <c r="G115" s="14"/>
    </row>
    <row r="116" spans="1:7" ht="15">
      <c r="A116" s="54" t="s">
        <v>88</v>
      </c>
      <c r="B116" s="11" t="s">
        <v>89</v>
      </c>
      <c r="C116" s="11" t="s">
        <v>2</v>
      </c>
      <c r="D116" s="12">
        <v>4.68</v>
      </c>
      <c r="E116" s="13">
        <v>2745</v>
      </c>
      <c r="F116" s="13">
        <f t="shared" si="0"/>
        <v>12846.599999999999</v>
      </c>
      <c r="G116" s="14"/>
    </row>
    <row r="117" spans="1:7" ht="15">
      <c r="A117" s="54" t="s">
        <v>90</v>
      </c>
      <c r="B117" s="11" t="s">
        <v>91</v>
      </c>
      <c r="C117" s="11" t="s">
        <v>2</v>
      </c>
      <c r="D117" s="12">
        <v>4.68</v>
      </c>
      <c r="E117" s="13">
        <v>125</v>
      </c>
      <c r="F117" s="13">
        <f t="shared" si="0"/>
        <v>585</v>
      </c>
      <c r="G117" s="14"/>
    </row>
    <row r="118" spans="1:7" ht="15">
      <c r="A118" s="54" t="s">
        <v>92</v>
      </c>
      <c r="B118" s="11" t="s">
        <v>93</v>
      </c>
      <c r="C118" s="11" t="s">
        <v>94</v>
      </c>
      <c r="D118" s="12">
        <v>0.256</v>
      </c>
      <c r="E118" s="13">
        <v>29920</v>
      </c>
      <c r="F118" s="13">
        <f t="shared" si="0"/>
        <v>7659.52</v>
      </c>
      <c r="G118" s="14"/>
    </row>
    <row r="119" spans="1:7" ht="15">
      <c r="A119" s="54" t="s">
        <v>95</v>
      </c>
      <c r="B119" s="11" t="s">
        <v>96</v>
      </c>
      <c r="C119" s="11" t="s">
        <v>9</v>
      </c>
      <c r="D119" s="12">
        <v>14.775</v>
      </c>
      <c r="E119" s="13">
        <v>528</v>
      </c>
      <c r="F119" s="13">
        <f t="shared" si="0"/>
        <v>7801.2</v>
      </c>
      <c r="G119" s="14"/>
    </row>
    <row r="120" spans="1:7" ht="15">
      <c r="A120" s="54" t="s">
        <v>97</v>
      </c>
      <c r="B120" s="11" t="s">
        <v>98</v>
      </c>
      <c r="C120" s="11" t="s">
        <v>21</v>
      </c>
      <c r="D120" s="12">
        <v>1</v>
      </c>
      <c r="E120" s="13">
        <v>809</v>
      </c>
      <c r="F120" s="13">
        <f t="shared" si="0"/>
        <v>809</v>
      </c>
      <c r="G120" s="14"/>
    </row>
    <row r="121" spans="1:7" ht="15">
      <c r="A121" s="54" t="s">
        <v>157</v>
      </c>
      <c r="B121" s="11" t="s">
        <v>158</v>
      </c>
      <c r="C121" s="11" t="s">
        <v>9</v>
      </c>
      <c r="D121" s="12">
        <v>229.227</v>
      </c>
      <c r="E121" s="13">
        <v>137</v>
      </c>
      <c r="F121" s="13">
        <f t="shared" si="0"/>
        <v>31404.099000000002</v>
      </c>
      <c r="G121" s="14"/>
    </row>
    <row r="122" spans="1:7" ht="15">
      <c r="A122" s="54" t="s">
        <v>159</v>
      </c>
      <c r="B122" s="11" t="s">
        <v>160</v>
      </c>
      <c r="C122" s="11" t="s">
        <v>9</v>
      </c>
      <c r="D122" s="12">
        <v>371.205</v>
      </c>
      <c r="E122" s="13">
        <v>62</v>
      </c>
      <c r="F122" s="13">
        <f t="shared" si="0"/>
        <v>23014.71</v>
      </c>
      <c r="G122" s="14"/>
    </row>
    <row r="123" spans="1:7" ht="15">
      <c r="A123" s="54" t="s">
        <v>17</v>
      </c>
      <c r="B123" s="11" t="s">
        <v>18</v>
      </c>
      <c r="C123" s="11" t="s">
        <v>19</v>
      </c>
      <c r="D123" s="12">
        <v>29.7</v>
      </c>
      <c r="E123" s="13">
        <v>348</v>
      </c>
      <c r="F123" s="13">
        <f t="shared" si="0"/>
        <v>10335.6</v>
      </c>
      <c r="G123" s="14"/>
    </row>
    <row r="124" spans="1:7" ht="15">
      <c r="A124" s="54"/>
      <c r="B124" s="15" t="s">
        <v>379</v>
      </c>
      <c r="C124" s="15"/>
      <c r="D124" s="16"/>
      <c r="E124" s="17"/>
      <c r="F124" s="17">
        <f>SUM(F100:F123)</f>
        <v>1205586.848</v>
      </c>
      <c r="G124" s="14"/>
    </row>
    <row r="125" spans="1:7" ht="15">
      <c r="A125" s="54"/>
      <c r="B125" s="11"/>
      <c r="C125" s="11"/>
      <c r="D125" s="12"/>
      <c r="E125" s="13"/>
      <c r="F125" s="13"/>
      <c r="G125" s="14"/>
    </row>
    <row r="126" spans="1:7" ht="15">
      <c r="A126" s="54"/>
      <c r="B126" s="11"/>
      <c r="C126" s="11"/>
      <c r="D126" s="12"/>
      <c r="E126" s="13"/>
      <c r="F126" s="13"/>
      <c r="G126" s="14"/>
    </row>
    <row r="127" spans="1:7" ht="15">
      <c r="A127" s="54"/>
      <c r="B127" s="21" t="s">
        <v>395</v>
      </c>
      <c r="C127" s="11"/>
      <c r="D127" s="12"/>
      <c r="E127" s="13"/>
      <c r="F127" s="13"/>
      <c r="G127" s="14"/>
    </row>
    <row r="128" spans="1:7" ht="15">
      <c r="A128" s="54" t="s">
        <v>162</v>
      </c>
      <c r="B128" s="11" t="s">
        <v>163</v>
      </c>
      <c r="C128" s="11" t="s">
        <v>9</v>
      </c>
      <c r="D128" s="12">
        <v>7.77</v>
      </c>
      <c r="E128" s="13">
        <v>39</v>
      </c>
      <c r="F128" s="13">
        <f aca="true" t="shared" si="1" ref="F128:F130">D128*E128</f>
        <v>303.03</v>
      </c>
      <c r="G128" s="14"/>
    </row>
    <row r="129" spans="1:7" ht="15">
      <c r="A129" s="54" t="s">
        <v>164</v>
      </c>
      <c r="B129" s="11" t="s">
        <v>165</v>
      </c>
      <c r="C129" s="11" t="s">
        <v>9</v>
      </c>
      <c r="D129" s="12">
        <v>7.7</v>
      </c>
      <c r="E129" s="13">
        <v>237</v>
      </c>
      <c r="F129" s="13">
        <f t="shared" si="1"/>
        <v>1824.9</v>
      </c>
      <c r="G129" s="14"/>
    </row>
    <row r="130" spans="1:7" ht="15">
      <c r="A130" s="54" t="s">
        <v>455</v>
      </c>
      <c r="B130" s="11" t="s">
        <v>166</v>
      </c>
      <c r="C130" s="11" t="s">
        <v>9</v>
      </c>
      <c r="D130" s="12">
        <v>7.777</v>
      </c>
      <c r="E130" s="13">
        <v>226</v>
      </c>
      <c r="F130" s="13">
        <f t="shared" si="1"/>
        <v>1757.602</v>
      </c>
      <c r="G130" s="14"/>
    </row>
    <row r="131" spans="1:7" ht="15">
      <c r="A131" s="54"/>
      <c r="B131" s="15" t="s">
        <v>379</v>
      </c>
      <c r="C131" s="15"/>
      <c r="D131" s="16"/>
      <c r="E131" s="17"/>
      <c r="F131" s="17">
        <f>SUM(F128:F130)</f>
        <v>3885.532</v>
      </c>
      <c r="G131" s="14"/>
    </row>
    <row r="132" spans="1:7" ht="15">
      <c r="A132" s="54"/>
      <c r="B132" s="11"/>
      <c r="C132" s="11"/>
      <c r="D132" s="12"/>
      <c r="E132" s="13"/>
      <c r="F132" s="13"/>
      <c r="G132" s="14"/>
    </row>
    <row r="133" spans="1:7" ht="15">
      <c r="A133" s="54"/>
      <c r="B133" s="21" t="s">
        <v>399</v>
      </c>
      <c r="C133" s="11"/>
      <c r="D133" s="12"/>
      <c r="E133" s="13"/>
      <c r="F133" s="13"/>
      <c r="G133" s="14"/>
    </row>
    <row r="134" spans="1:7" ht="15">
      <c r="A134" s="54" t="s">
        <v>99</v>
      </c>
      <c r="B134" s="11" t="s">
        <v>100</v>
      </c>
      <c r="C134" s="11" t="s">
        <v>9</v>
      </c>
      <c r="D134" s="12">
        <v>426.748</v>
      </c>
      <c r="E134" s="13">
        <v>73</v>
      </c>
      <c r="F134" s="13">
        <f aca="true" t="shared" si="2" ref="F134:F140">D134*E134</f>
        <v>31152.604</v>
      </c>
      <c r="G134" s="14"/>
    </row>
    <row r="135" spans="1:7" ht="15">
      <c r="A135" s="54" t="s">
        <v>456</v>
      </c>
      <c r="B135" s="11" t="s">
        <v>20</v>
      </c>
      <c r="C135" s="11" t="s">
        <v>21</v>
      </c>
      <c r="D135" s="12">
        <v>260</v>
      </c>
      <c r="E135" s="13">
        <v>236</v>
      </c>
      <c r="F135" s="13">
        <f t="shared" si="2"/>
        <v>61360</v>
      </c>
      <c r="G135" s="14"/>
    </row>
    <row r="136" spans="1:7" ht="15">
      <c r="A136" s="54" t="s">
        <v>456</v>
      </c>
      <c r="B136" s="11" t="s">
        <v>429</v>
      </c>
      <c r="C136" s="11" t="s">
        <v>21</v>
      </c>
      <c r="D136" s="12">
        <v>2</v>
      </c>
      <c r="E136" s="13">
        <v>1960</v>
      </c>
      <c r="F136" s="13">
        <f t="shared" si="2"/>
        <v>3920</v>
      </c>
      <c r="G136" s="14"/>
    </row>
    <row r="137" spans="1:7" ht="15">
      <c r="A137" s="54" t="s">
        <v>456</v>
      </c>
      <c r="B137" s="11" t="s">
        <v>430</v>
      </c>
      <c r="C137" s="11" t="s">
        <v>21</v>
      </c>
      <c r="D137" s="12">
        <v>2</v>
      </c>
      <c r="E137" s="13">
        <v>2380</v>
      </c>
      <c r="F137" s="13">
        <f t="shared" si="2"/>
        <v>4760</v>
      </c>
      <c r="G137" s="14"/>
    </row>
    <row r="138" spans="1:7" ht="15">
      <c r="A138" s="54" t="s">
        <v>456</v>
      </c>
      <c r="B138" s="11" t="s">
        <v>431</v>
      </c>
      <c r="C138" s="11" t="s">
        <v>21</v>
      </c>
      <c r="D138" s="12">
        <v>1</v>
      </c>
      <c r="E138" s="13">
        <v>760</v>
      </c>
      <c r="F138" s="13">
        <f t="shared" si="2"/>
        <v>760</v>
      </c>
      <c r="G138" s="14"/>
    </row>
    <row r="139" spans="1:7" ht="15">
      <c r="A139" s="54" t="s">
        <v>456</v>
      </c>
      <c r="B139" s="11" t="s">
        <v>432</v>
      </c>
      <c r="C139" s="11" t="s">
        <v>21</v>
      </c>
      <c r="D139" s="12">
        <v>1</v>
      </c>
      <c r="E139" s="13">
        <v>870</v>
      </c>
      <c r="F139" s="13">
        <f t="shared" si="2"/>
        <v>870</v>
      </c>
      <c r="G139" s="14"/>
    </row>
    <row r="140" spans="1:7" ht="15">
      <c r="A140" s="54" t="s">
        <v>456</v>
      </c>
      <c r="B140" s="11" t="s">
        <v>22</v>
      </c>
      <c r="C140" s="11" t="s">
        <v>21</v>
      </c>
      <c r="D140" s="12">
        <v>6</v>
      </c>
      <c r="E140" s="13">
        <v>1120</v>
      </c>
      <c r="F140" s="13">
        <f t="shared" si="2"/>
        <v>6720</v>
      </c>
      <c r="G140" s="14"/>
    </row>
    <row r="141" spans="1:7" ht="15">
      <c r="A141" s="54"/>
      <c r="B141" s="15" t="s">
        <v>379</v>
      </c>
      <c r="C141" s="15"/>
      <c r="D141" s="16"/>
      <c r="E141" s="17"/>
      <c r="F141" s="17">
        <f>SUM(F134:F140)</f>
        <v>109542.60399999999</v>
      </c>
      <c r="G141" s="14"/>
    </row>
    <row r="142" spans="1:7" ht="15">
      <c r="A142" s="54"/>
      <c r="B142" s="11"/>
      <c r="C142" s="11"/>
      <c r="D142" s="12"/>
      <c r="E142" s="13"/>
      <c r="F142" s="13"/>
      <c r="G142" s="14"/>
    </row>
    <row r="143" spans="1:7" ht="15">
      <c r="A143" s="54"/>
      <c r="B143" s="11"/>
      <c r="C143" s="11"/>
      <c r="D143" s="12"/>
      <c r="E143" s="13"/>
      <c r="F143" s="13"/>
      <c r="G143" s="14"/>
    </row>
    <row r="144" spans="1:7" ht="15">
      <c r="A144" s="54" t="s">
        <v>101</v>
      </c>
      <c r="B144" s="21" t="s">
        <v>102</v>
      </c>
      <c r="C144" s="11" t="s">
        <v>94</v>
      </c>
      <c r="D144" s="12">
        <v>493.871</v>
      </c>
      <c r="E144" s="13">
        <v>458</v>
      </c>
      <c r="F144" s="13">
        <f t="shared" si="0"/>
        <v>226192.918</v>
      </c>
      <c r="G144" s="14"/>
    </row>
    <row r="145" spans="1:7" ht="15">
      <c r="A145" s="54"/>
      <c r="B145" s="11"/>
      <c r="C145" s="11"/>
      <c r="D145" s="12"/>
      <c r="E145" s="13"/>
      <c r="F145" s="13"/>
      <c r="G145" s="14"/>
    </row>
    <row r="146" spans="1:7" ht="15">
      <c r="A146" s="54"/>
      <c r="B146" s="21" t="s">
        <v>397</v>
      </c>
      <c r="C146" s="11"/>
      <c r="D146" s="12"/>
      <c r="E146" s="13"/>
      <c r="F146" s="13"/>
      <c r="G146" s="14"/>
    </row>
    <row r="147" spans="1:19" ht="15">
      <c r="A147" s="54" t="s">
        <v>104</v>
      </c>
      <c r="B147" s="11" t="s">
        <v>105</v>
      </c>
      <c r="C147" s="11" t="s">
        <v>9</v>
      </c>
      <c r="D147" s="12">
        <v>40.292</v>
      </c>
      <c r="E147" s="13">
        <v>82</v>
      </c>
      <c r="F147" s="13">
        <f t="shared" si="0"/>
        <v>3303.944</v>
      </c>
      <c r="G147" s="14"/>
      <c r="N147" s="1"/>
      <c r="O147" s="4"/>
      <c r="P147" s="1"/>
      <c r="Q147" s="2"/>
      <c r="R147" s="3"/>
      <c r="S147" s="3"/>
    </row>
    <row r="148" spans="1:19" ht="15">
      <c r="A148" s="54" t="s">
        <v>106</v>
      </c>
      <c r="B148" s="11" t="s">
        <v>107</v>
      </c>
      <c r="C148" s="11" t="s">
        <v>9</v>
      </c>
      <c r="D148" s="12">
        <v>369.067</v>
      </c>
      <c r="E148" s="13">
        <v>100</v>
      </c>
      <c r="F148" s="13">
        <f t="shared" si="0"/>
        <v>36906.7</v>
      </c>
      <c r="G148" s="14"/>
      <c r="N148" s="1"/>
      <c r="O148" s="1"/>
      <c r="P148" s="1"/>
      <c r="Q148" s="2"/>
      <c r="R148" s="3"/>
      <c r="S148" s="3"/>
    </row>
    <row r="149" spans="1:19" ht="15">
      <c r="A149" s="54" t="s">
        <v>108</v>
      </c>
      <c r="B149" s="11" t="s">
        <v>109</v>
      </c>
      <c r="C149" s="11" t="s">
        <v>2</v>
      </c>
      <c r="D149" s="12">
        <v>37.342</v>
      </c>
      <c r="E149" s="13">
        <v>587</v>
      </c>
      <c r="F149" s="13">
        <f t="shared" si="0"/>
        <v>21919.754</v>
      </c>
      <c r="G149" s="14"/>
      <c r="N149" s="1"/>
      <c r="O149" s="1"/>
      <c r="P149" s="1"/>
      <c r="Q149" s="2"/>
      <c r="R149" s="3"/>
      <c r="S149" s="3"/>
    </row>
    <row r="150" spans="1:19" ht="15">
      <c r="A150" s="54" t="s">
        <v>110</v>
      </c>
      <c r="B150" s="11" t="s">
        <v>111</v>
      </c>
      <c r="C150" s="11" t="s">
        <v>21</v>
      </c>
      <c r="D150" s="12">
        <v>21</v>
      </c>
      <c r="E150" s="13">
        <v>10</v>
      </c>
      <c r="F150" s="13">
        <f t="shared" si="0"/>
        <v>210</v>
      </c>
      <c r="G150" s="14"/>
      <c r="N150" s="1"/>
      <c r="O150" s="1"/>
      <c r="P150" s="1"/>
      <c r="Q150" s="2"/>
      <c r="R150" s="3"/>
      <c r="S150" s="3"/>
    </row>
    <row r="151" spans="1:19" ht="15">
      <c r="A151" s="54" t="s">
        <v>112</v>
      </c>
      <c r="B151" s="11" t="s">
        <v>113</v>
      </c>
      <c r="C151" s="11" t="s">
        <v>9</v>
      </c>
      <c r="D151" s="12">
        <v>30.338</v>
      </c>
      <c r="E151" s="13">
        <v>251</v>
      </c>
      <c r="F151" s="13">
        <f t="shared" si="0"/>
        <v>7614.838000000001</v>
      </c>
      <c r="G151" s="14"/>
      <c r="N151" s="1"/>
      <c r="O151" s="1"/>
      <c r="P151" s="1"/>
      <c r="Q151" s="2"/>
      <c r="R151" s="3"/>
      <c r="S151" s="3"/>
    </row>
    <row r="152" spans="1:19" ht="15">
      <c r="A152" s="54" t="s">
        <v>114</v>
      </c>
      <c r="B152" s="11" t="s">
        <v>115</v>
      </c>
      <c r="C152" s="11" t="s">
        <v>9</v>
      </c>
      <c r="D152" s="12">
        <v>33.804</v>
      </c>
      <c r="E152" s="13">
        <v>58</v>
      </c>
      <c r="F152" s="13">
        <f t="shared" si="0"/>
        <v>1960.632</v>
      </c>
      <c r="G152" s="14"/>
      <c r="N152" s="1"/>
      <c r="O152" s="1"/>
      <c r="P152" s="1"/>
      <c r="Q152" s="2"/>
      <c r="R152" s="3"/>
      <c r="S152" s="3"/>
    </row>
    <row r="153" spans="1:19" ht="15">
      <c r="A153" s="54" t="s">
        <v>116</v>
      </c>
      <c r="B153" s="11" t="s">
        <v>117</v>
      </c>
      <c r="C153" s="11" t="s">
        <v>9</v>
      </c>
      <c r="D153" s="12">
        <v>1.08</v>
      </c>
      <c r="E153" s="13">
        <v>148</v>
      </c>
      <c r="F153" s="13">
        <f t="shared" si="0"/>
        <v>159.84</v>
      </c>
      <c r="G153" s="14"/>
      <c r="N153" s="1"/>
      <c r="O153" s="5"/>
      <c r="P153" s="5"/>
      <c r="Q153" s="6"/>
      <c r="R153" s="7"/>
      <c r="S153" s="7"/>
    </row>
    <row r="154" spans="1:19" ht="15">
      <c r="A154" s="54" t="s">
        <v>118</v>
      </c>
      <c r="B154" s="11" t="s">
        <v>119</v>
      </c>
      <c r="C154" s="11" t="s">
        <v>9</v>
      </c>
      <c r="D154" s="12">
        <v>28.35</v>
      </c>
      <c r="E154" s="13">
        <v>99</v>
      </c>
      <c r="F154" s="13">
        <f t="shared" si="0"/>
        <v>2806.65</v>
      </c>
      <c r="G154" s="14"/>
      <c r="N154" s="1"/>
      <c r="O154" s="1"/>
      <c r="P154" s="1"/>
      <c r="Q154" s="2"/>
      <c r="R154" s="3"/>
      <c r="S154" s="3"/>
    </row>
    <row r="155" spans="1:7" ht="15">
      <c r="A155" s="54" t="s">
        <v>120</v>
      </c>
      <c r="B155" s="11" t="s">
        <v>121</v>
      </c>
      <c r="C155" s="11" t="s">
        <v>9</v>
      </c>
      <c r="D155" s="12">
        <v>60.48</v>
      </c>
      <c r="E155" s="13">
        <v>80</v>
      </c>
      <c r="F155" s="13">
        <f t="shared" si="0"/>
        <v>4838.4</v>
      </c>
      <c r="G155" s="14"/>
    </row>
    <row r="156" spans="1:7" ht="15">
      <c r="A156" s="54" t="s">
        <v>126</v>
      </c>
      <c r="B156" s="11" t="s">
        <v>437</v>
      </c>
      <c r="C156" s="11" t="s">
        <v>2</v>
      </c>
      <c r="D156" s="12">
        <v>1.385</v>
      </c>
      <c r="E156" s="13">
        <v>1177</v>
      </c>
      <c r="F156" s="13">
        <f aca="true" t="shared" si="3" ref="F156:F222">D156*E156</f>
        <v>1630.145</v>
      </c>
      <c r="G156" s="14"/>
    </row>
    <row r="157" spans="1:7" ht="15">
      <c r="A157" s="54" t="s">
        <v>127</v>
      </c>
      <c r="B157" s="11" t="s">
        <v>128</v>
      </c>
      <c r="C157" s="11" t="s">
        <v>2</v>
      </c>
      <c r="D157" s="12">
        <v>2.349</v>
      </c>
      <c r="E157" s="13">
        <v>642</v>
      </c>
      <c r="F157" s="13">
        <f t="shared" si="3"/>
        <v>1508.0580000000002</v>
      </c>
      <c r="G157" s="14"/>
    </row>
    <row r="158" spans="1:7" ht="15">
      <c r="A158" s="54" t="s">
        <v>129</v>
      </c>
      <c r="B158" s="11" t="s">
        <v>130</v>
      </c>
      <c r="C158" s="11" t="s">
        <v>2</v>
      </c>
      <c r="D158" s="12">
        <v>0.915</v>
      </c>
      <c r="E158" s="13">
        <v>632</v>
      </c>
      <c r="F158" s="13">
        <f t="shared" si="3"/>
        <v>578.28</v>
      </c>
      <c r="G158" s="14"/>
    </row>
    <row r="159" spans="1:7" ht="15">
      <c r="A159" s="54" t="s">
        <v>122</v>
      </c>
      <c r="B159" s="11" t="s">
        <v>123</v>
      </c>
      <c r="C159" s="11" t="s">
        <v>2</v>
      </c>
      <c r="D159" s="12">
        <v>5.062</v>
      </c>
      <c r="E159" s="13">
        <v>1741</v>
      </c>
      <c r="F159" s="13">
        <f t="shared" si="3"/>
        <v>8812.942000000001</v>
      </c>
      <c r="G159" s="14"/>
    </row>
    <row r="160" spans="1:7" ht="15">
      <c r="A160" s="54" t="s">
        <v>124</v>
      </c>
      <c r="B160" s="11" t="s">
        <v>125</v>
      </c>
      <c r="C160" s="11" t="s">
        <v>2</v>
      </c>
      <c r="D160" s="12">
        <v>5.062</v>
      </c>
      <c r="E160" s="13">
        <v>870</v>
      </c>
      <c r="F160" s="13">
        <f t="shared" si="3"/>
        <v>4403.9400000000005</v>
      </c>
      <c r="G160" s="14"/>
    </row>
    <row r="161" spans="1:7" ht="15">
      <c r="A161" s="54" t="s">
        <v>131</v>
      </c>
      <c r="B161" s="11" t="s">
        <v>132</v>
      </c>
      <c r="C161" s="11" t="s">
        <v>19</v>
      </c>
      <c r="D161" s="12">
        <v>46.1</v>
      </c>
      <c r="E161" s="13">
        <v>150</v>
      </c>
      <c r="F161" s="13">
        <f t="shared" si="3"/>
        <v>6915</v>
      </c>
      <c r="G161" s="14"/>
    </row>
    <row r="162" spans="1:7" ht="15">
      <c r="A162" s="54" t="s">
        <v>133</v>
      </c>
      <c r="B162" s="11" t="s">
        <v>134</v>
      </c>
      <c r="C162" s="11" t="s">
        <v>2</v>
      </c>
      <c r="D162" s="12">
        <v>3.584</v>
      </c>
      <c r="E162" s="13">
        <v>896</v>
      </c>
      <c r="F162" s="13">
        <f t="shared" si="3"/>
        <v>3211.264</v>
      </c>
      <c r="G162" s="14"/>
    </row>
    <row r="163" spans="1:7" ht="15">
      <c r="A163" s="54" t="s">
        <v>135</v>
      </c>
      <c r="B163" s="11" t="s">
        <v>136</v>
      </c>
      <c r="C163" s="11" t="s">
        <v>19</v>
      </c>
      <c r="D163" s="12">
        <v>12.6</v>
      </c>
      <c r="E163" s="13">
        <v>201</v>
      </c>
      <c r="F163" s="13">
        <f t="shared" si="3"/>
        <v>2532.6</v>
      </c>
      <c r="G163" s="14"/>
    </row>
    <row r="164" spans="1:7" ht="15">
      <c r="A164" s="54" t="s">
        <v>137</v>
      </c>
      <c r="B164" s="11" t="s">
        <v>138</v>
      </c>
      <c r="C164" s="11" t="s">
        <v>9</v>
      </c>
      <c r="D164" s="12">
        <v>229.227</v>
      </c>
      <c r="E164" s="13">
        <v>17</v>
      </c>
      <c r="F164" s="13">
        <f t="shared" si="3"/>
        <v>3896.859</v>
      </c>
      <c r="G164" s="14"/>
    </row>
    <row r="165" spans="1:7" ht="15">
      <c r="A165" s="54" t="s">
        <v>456</v>
      </c>
      <c r="B165" s="11" t="s">
        <v>103</v>
      </c>
      <c r="C165" s="11" t="s">
        <v>19</v>
      </c>
      <c r="D165" s="12">
        <v>5.5</v>
      </c>
      <c r="E165" s="13">
        <v>338</v>
      </c>
      <c r="F165" s="13">
        <f t="shared" si="3"/>
        <v>1859</v>
      </c>
      <c r="G165" s="14"/>
    </row>
    <row r="166" spans="1:7" ht="15">
      <c r="A166" s="54" t="s">
        <v>133</v>
      </c>
      <c r="B166" s="11" t="s">
        <v>134</v>
      </c>
      <c r="C166" s="11" t="s">
        <v>2</v>
      </c>
      <c r="D166" s="12">
        <v>1.134</v>
      </c>
      <c r="E166" s="13">
        <v>896</v>
      </c>
      <c r="F166" s="13">
        <f t="shared" si="3"/>
        <v>1016.0639999999999</v>
      </c>
      <c r="G166" s="14"/>
    </row>
    <row r="167" spans="1:7" ht="15">
      <c r="A167" s="54" t="s">
        <v>468</v>
      </c>
      <c r="B167" s="11" t="s">
        <v>482</v>
      </c>
      <c r="C167" s="11" t="s">
        <v>19</v>
      </c>
      <c r="D167" s="12">
        <v>6.9</v>
      </c>
      <c r="E167" s="13">
        <v>158</v>
      </c>
      <c r="F167" s="13">
        <f t="shared" si="3"/>
        <v>1090.2</v>
      </c>
      <c r="G167" s="14"/>
    </row>
    <row r="168" spans="1:7" ht="15">
      <c r="A168" s="54">
        <v>979013211</v>
      </c>
      <c r="B168" s="11" t="s">
        <v>436</v>
      </c>
      <c r="C168" s="11" t="s">
        <v>94</v>
      </c>
      <c r="D168" s="12">
        <v>233.302</v>
      </c>
      <c r="E168" s="13">
        <v>345</v>
      </c>
      <c r="F168" s="13">
        <f t="shared" si="3"/>
        <v>80489.19</v>
      </c>
      <c r="G168" s="14"/>
    </row>
    <row r="169" spans="1:7" ht="15">
      <c r="A169" s="54" t="s">
        <v>139</v>
      </c>
      <c r="B169" s="11" t="s">
        <v>140</v>
      </c>
      <c r="C169" s="11" t="s">
        <v>94</v>
      </c>
      <c r="D169" s="12">
        <v>233.302</v>
      </c>
      <c r="E169" s="13">
        <v>111</v>
      </c>
      <c r="F169" s="13">
        <f t="shared" si="3"/>
        <v>25896.522</v>
      </c>
      <c r="G169" s="14"/>
    </row>
    <row r="170" spans="1:7" ht="15">
      <c r="A170" s="54" t="s">
        <v>141</v>
      </c>
      <c r="B170" s="11" t="s">
        <v>142</v>
      </c>
      <c r="C170" s="11" t="s">
        <v>94</v>
      </c>
      <c r="D170" s="12">
        <v>233.302</v>
      </c>
      <c r="E170" s="13">
        <v>765</v>
      </c>
      <c r="F170" s="13">
        <f t="shared" si="3"/>
        <v>178476.03</v>
      </c>
      <c r="G170" s="14"/>
    </row>
    <row r="171" spans="1:7" ht="15">
      <c r="A171" s="54" t="s">
        <v>456</v>
      </c>
      <c r="B171" s="11" t="s">
        <v>143</v>
      </c>
      <c r="C171" s="11" t="s">
        <v>144</v>
      </c>
      <c r="D171" s="12">
        <v>1</v>
      </c>
      <c r="E171" s="13">
        <v>15800</v>
      </c>
      <c r="F171" s="13">
        <f t="shared" si="3"/>
        <v>15800</v>
      </c>
      <c r="G171" s="14"/>
    </row>
    <row r="172" spans="1:7" ht="15">
      <c r="A172" s="54" t="s">
        <v>145</v>
      </c>
      <c r="B172" s="11" t="s">
        <v>146</v>
      </c>
      <c r="C172" s="11" t="s">
        <v>19</v>
      </c>
      <c r="D172" s="12">
        <v>3.05</v>
      </c>
      <c r="E172" s="13">
        <v>2010</v>
      </c>
      <c r="F172" s="13">
        <f t="shared" si="3"/>
        <v>6130.5</v>
      </c>
      <c r="G172" s="14"/>
    </row>
    <row r="173" spans="1:7" ht="15">
      <c r="A173" s="54" t="s">
        <v>147</v>
      </c>
      <c r="B173" s="11" t="s">
        <v>148</v>
      </c>
      <c r="C173" s="11" t="s">
        <v>19</v>
      </c>
      <c r="D173" s="12">
        <v>22.2</v>
      </c>
      <c r="E173" s="13">
        <v>384</v>
      </c>
      <c r="F173" s="13">
        <f t="shared" si="3"/>
        <v>8524.8</v>
      </c>
      <c r="G173" s="14"/>
    </row>
    <row r="174" spans="1:7" ht="15">
      <c r="A174" s="54"/>
      <c r="B174" s="15" t="s">
        <v>379</v>
      </c>
      <c r="C174" s="15"/>
      <c r="D174" s="16"/>
      <c r="E174" s="17"/>
      <c r="F174" s="17">
        <f>SUM(F147:F173)</f>
        <v>432492.15199999994</v>
      </c>
      <c r="G174" s="14"/>
    </row>
    <row r="175" spans="1:7" ht="15">
      <c r="A175" s="54"/>
      <c r="B175" s="18"/>
      <c r="C175" s="18"/>
      <c r="D175" s="19"/>
      <c r="E175" s="20"/>
      <c r="F175" s="20"/>
      <c r="G175" s="14"/>
    </row>
    <row r="176" spans="1:7" ht="15">
      <c r="A176" s="54"/>
      <c r="B176" s="21" t="s">
        <v>394</v>
      </c>
      <c r="C176" s="11"/>
      <c r="D176" s="12"/>
      <c r="E176" s="13"/>
      <c r="F176" s="13"/>
      <c r="G176" s="14"/>
    </row>
    <row r="177" spans="1:7" ht="15">
      <c r="A177" s="54" t="s">
        <v>167</v>
      </c>
      <c r="B177" s="11" t="s">
        <v>168</v>
      </c>
      <c r="C177" s="11" t="s">
        <v>9</v>
      </c>
      <c r="D177" s="12">
        <v>390.757</v>
      </c>
      <c r="E177" s="13">
        <v>75</v>
      </c>
      <c r="F177" s="13">
        <f aca="true" t="shared" si="4" ref="F177:F181">D177*E177</f>
        <v>29306.775</v>
      </c>
      <c r="G177" s="14"/>
    </row>
    <row r="178" spans="1:7" ht="15">
      <c r="A178" s="54" t="s">
        <v>169</v>
      </c>
      <c r="B178" s="11" t="s">
        <v>170</v>
      </c>
      <c r="C178" s="11" t="s">
        <v>9</v>
      </c>
      <c r="D178" s="12">
        <v>390.757</v>
      </c>
      <c r="E178" s="13">
        <v>17</v>
      </c>
      <c r="F178" s="13">
        <f t="shared" si="4"/>
        <v>6642.869</v>
      </c>
      <c r="G178" s="14"/>
    </row>
    <row r="179" spans="1:7" ht="15">
      <c r="A179" s="54" t="s">
        <v>171</v>
      </c>
      <c r="B179" s="11" t="s">
        <v>457</v>
      </c>
      <c r="C179" s="11" t="s">
        <v>9</v>
      </c>
      <c r="D179" s="12">
        <v>449.371</v>
      </c>
      <c r="E179" s="13">
        <v>124</v>
      </c>
      <c r="F179" s="13">
        <f t="shared" si="4"/>
        <v>55722.004</v>
      </c>
      <c r="G179" s="14"/>
    </row>
    <row r="180" spans="1:7" ht="15">
      <c r="A180" s="54" t="s">
        <v>172</v>
      </c>
      <c r="B180" s="11" t="s">
        <v>173</v>
      </c>
      <c r="C180" s="11" t="s">
        <v>94</v>
      </c>
      <c r="D180" s="12">
        <v>0.078</v>
      </c>
      <c r="E180" s="13">
        <v>47200</v>
      </c>
      <c r="F180" s="13">
        <f t="shared" si="4"/>
        <v>3681.6</v>
      </c>
      <c r="G180" s="14"/>
    </row>
    <row r="181" spans="1:7" ht="15">
      <c r="A181" s="54" t="s">
        <v>174</v>
      </c>
      <c r="B181" s="11" t="s">
        <v>175</v>
      </c>
      <c r="C181" s="11" t="s">
        <v>94</v>
      </c>
      <c r="D181" s="12">
        <v>2.256</v>
      </c>
      <c r="E181" s="13">
        <v>733</v>
      </c>
      <c r="F181" s="13">
        <f t="shared" si="4"/>
        <v>1653.648</v>
      </c>
      <c r="G181" s="14"/>
    </row>
    <row r="182" spans="1:7" ht="15">
      <c r="A182" s="54"/>
      <c r="B182" s="15" t="s">
        <v>379</v>
      </c>
      <c r="C182" s="15"/>
      <c r="D182" s="16"/>
      <c r="E182" s="17"/>
      <c r="F182" s="17">
        <f>SUM(F177:F181)</f>
        <v>97006.89600000001</v>
      </c>
      <c r="G182" s="14"/>
    </row>
    <row r="183" spans="1:7" ht="15">
      <c r="A183" s="327"/>
      <c r="B183" s="14"/>
      <c r="C183" s="14"/>
      <c r="D183" s="14"/>
      <c r="E183" s="14"/>
      <c r="F183" s="14"/>
      <c r="G183" s="14"/>
    </row>
    <row r="184" spans="1:7" ht="15">
      <c r="A184" s="54"/>
      <c r="B184" s="21" t="s">
        <v>392</v>
      </c>
      <c r="C184" s="11"/>
      <c r="D184" s="12"/>
      <c r="E184" s="13"/>
      <c r="F184" s="13"/>
      <c r="G184" s="14"/>
    </row>
    <row r="185" spans="1:7" ht="15">
      <c r="A185" s="54" t="s">
        <v>176</v>
      </c>
      <c r="B185" s="11" t="s">
        <v>177</v>
      </c>
      <c r="C185" s="11" t="s">
        <v>9</v>
      </c>
      <c r="D185" s="12">
        <v>396</v>
      </c>
      <c r="E185" s="13">
        <v>63</v>
      </c>
      <c r="F185" s="13">
        <f t="shared" si="3"/>
        <v>24948</v>
      </c>
      <c r="G185" s="14"/>
    </row>
    <row r="186" spans="1:7" ht="15">
      <c r="A186" s="54" t="s">
        <v>178</v>
      </c>
      <c r="B186" s="11" t="s">
        <v>179</v>
      </c>
      <c r="C186" s="11" t="s">
        <v>9</v>
      </c>
      <c r="D186" s="12">
        <v>455.4</v>
      </c>
      <c r="E186" s="13">
        <v>156</v>
      </c>
      <c r="F186" s="13">
        <f t="shared" si="3"/>
        <v>71042.4</v>
      </c>
      <c r="G186" s="14"/>
    </row>
    <row r="187" spans="1:7" ht="15">
      <c r="A187" s="54" t="s">
        <v>180</v>
      </c>
      <c r="B187" s="11" t="s">
        <v>181</v>
      </c>
      <c r="C187" s="11" t="s">
        <v>9</v>
      </c>
      <c r="D187" s="12">
        <v>80.27</v>
      </c>
      <c r="E187" s="13">
        <v>241</v>
      </c>
      <c r="F187" s="13">
        <f t="shared" si="3"/>
        <v>19345.07</v>
      </c>
      <c r="G187" s="14"/>
    </row>
    <row r="188" spans="1:7" ht="15">
      <c r="A188" s="54" t="s">
        <v>182</v>
      </c>
      <c r="B188" s="11" t="s">
        <v>458</v>
      </c>
      <c r="C188" s="11" t="s">
        <v>9</v>
      </c>
      <c r="D188" s="12">
        <v>92.311</v>
      </c>
      <c r="E188" s="13">
        <v>202</v>
      </c>
      <c r="F188" s="13">
        <f t="shared" si="3"/>
        <v>18646.822</v>
      </c>
      <c r="G188" s="14"/>
    </row>
    <row r="189" spans="1:7" ht="15">
      <c r="A189" s="54">
        <v>998712201</v>
      </c>
      <c r="B189" s="11" t="s">
        <v>393</v>
      </c>
      <c r="C189" s="11"/>
      <c r="D189" s="12">
        <f>F185+F186+F187+F188</f>
        <v>133982.29200000002</v>
      </c>
      <c r="E189" s="23">
        <v>0.032</v>
      </c>
      <c r="F189" s="13">
        <f t="shared" si="3"/>
        <v>4287.433344000001</v>
      </c>
      <c r="G189" s="14"/>
    </row>
    <row r="190" spans="1:7" ht="15">
      <c r="A190" s="328"/>
      <c r="B190" s="15" t="s">
        <v>379</v>
      </c>
      <c r="C190" s="15"/>
      <c r="D190" s="16"/>
      <c r="E190" s="17"/>
      <c r="F190" s="17">
        <f>SUM(F185:F189)</f>
        <v>138269.725344</v>
      </c>
      <c r="G190" s="14"/>
    </row>
    <row r="191" spans="1:7" ht="15">
      <c r="A191" s="328"/>
      <c r="B191" s="18"/>
      <c r="C191" s="18"/>
      <c r="D191" s="19"/>
      <c r="E191" s="20"/>
      <c r="F191" s="20"/>
      <c r="G191" s="14"/>
    </row>
    <row r="192" spans="1:7" ht="15">
      <c r="A192" s="328"/>
      <c r="B192" s="18"/>
      <c r="C192" s="18"/>
      <c r="D192" s="19"/>
      <c r="E192" s="20"/>
      <c r="F192" s="20"/>
      <c r="G192" s="14"/>
    </row>
    <row r="193" spans="1:7" ht="15">
      <c r="A193" s="54"/>
      <c r="B193" s="21" t="s">
        <v>391</v>
      </c>
      <c r="C193" s="11"/>
      <c r="D193" s="12"/>
      <c r="E193" s="13"/>
      <c r="F193" s="13"/>
      <c r="G193" s="14"/>
    </row>
    <row r="194" spans="1:7" ht="15">
      <c r="A194" s="54" t="s">
        <v>183</v>
      </c>
      <c r="B194" s="11" t="s">
        <v>184</v>
      </c>
      <c r="C194" s="11" t="s">
        <v>9</v>
      </c>
      <c r="D194" s="12">
        <v>493.81</v>
      </c>
      <c r="E194" s="13">
        <v>18</v>
      </c>
      <c r="F194" s="13">
        <f t="shared" si="3"/>
        <v>8888.58</v>
      </c>
      <c r="G194" s="14"/>
    </row>
    <row r="195" spans="1:7" ht="15">
      <c r="A195" s="54" t="s">
        <v>459</v>
      </c>
      <c r="B195" s="11" t="s">
        <v>186</v>
      </c>
      <c r="C195" s="11" t="s">
        <v>9</v>
      </c>
      <c r="D195" s="12">
        <v>503.686</v>
      </c>
      <c r="E195" s="13">
        <v>428</v>
      </c>
      <c r="F195" s="13">
        <f t="shared" si="3"/>
        <v>215577.60799999998</v>
      </c>
      <c r="G195" s="14"/>
    </row>
    <row r="196" spans="1:7" ht="15">
      <c r="A196" s="54" t="s">
        <v>187</v>
      </c>
      <c r="B196" s="11" t="s">
        <v>188</v>
      </c>
      <c r="C196" s="11" t="s">
        <v>9</v>
      </c>
      <c r="D196" s="12">
        <v>106.88</v>
      </c>
      <c r="E196" s="13">
        <v>61</v>
      </c>
      <c r="F196" s="13">
        <f t="shared" si="3"/>
        <v>6519.679999999999</v>
      </c>
      <c r="G196" s="14"/>
    </row>
    <row r="197" spans="1:7" ht="15">
      <c r="A197" s="54">
        <v>283759100</v>
      </c>
      <c r="B197" s="11" t="s">
        <v>434</v>
      </c>
      <c r="C197" s="11" t="s">
        <v>9</v>
      </c>
      <c r="D197" s="12">
        <v>109.02</v>
      </c>
      <c r="E197" s="13">
        <v>91</v>
      </c>
      <c r="F197" s="13">
        <f t="shared" si="3"/>
        <v>9920.82</v>
      </c>
      <c r="G197" s="14"/>
    </row>
    <row r="198" spans="1:7" ht="15">
      <c r="A198" s="54" t="s">
        <v>185</v>
      </c>
      <c r="B198" s="11" t="s">
        <v>189</v>
      </c>
      <c r="C198" s="11" t="s">
        <v>19</v>
      </c>
      <c r="D198" s="12">
        <v>30.2</v>
      </c>
      <c r="E198" s="13">
        <v>62</v>
      </c>
      <c r="F198" s="13">
        <f t="shared" si="3"/>
        <v>1872.3999999999999</v>
      </c>
      <c r="G198" s="14"/>
    </row>
    <row r="199" spans="1:7" ht="15">
      <c r="A199" s="54" t="s">
        <v>190</v>
      </c>
      <c r="B199" s="11" t="s">
        <v>191</v>
      </c>
      <c r="C199" s="11" t="s">
        <v>9</v>
      </c>
      <c r="D199" s="12">
        <v>368.35</v>
      </c>
      <c r="E199" s="13">
        <v>39</v>
      </c>
      <c r="F199" s="13">
        <f t="shared" si="3"/>
        <v>14365.650000000001</v>
      </c>
      <c r="G199" s="14"/>
    </row>
    <row r="200" spans="1:7" ht="15">
      <c r="A200" s="54" t="s">
        <v>192</v>
      </c>
      <c r="B200" s="11" t="s">
        <v>193</v>
      </c>
      <c r="C200" s="11" t="s">
        <v>9</v>
      </c>
      <c r="D200" s="12">
        <v>375.717</v>
      </c>
      <c r="E200" s="13">
        <v>119</v>
      </c>
      <c r="F200" s="13">
        <f t="shared" si="3"/>
        <v>44710.323</v>
      </c>
      <c r="G200" s="14"/>
    </row>
    <row r="201" spans="1:7" ht="15">
      <c r="A201" s="54" t="s">
        <v>194</v>
      </c>
      <c r="B201" s="11" t="s">
        <v>195</v>
      </c>
      <c r="C201" s="11" t="s">
        <v>9</v>
      </c>
      <c r="D201" s="12">
        <v>375.717</v>
      </c>
      <c r="E201" s="13">
        <v>152</v>
      </c>
      <c r="F201" s="13">
        <f t="shared" si="3"/>
        <v>57108.984</v>
      </c>
      <c r="G201" s="14"/>
    </row>
    <row r="202" spans="1:7" ht="15">
      <c r="A202" s="54" t="s">
        <v>196</v>
      </c>
      <c r="B202" s="11" t="s">
        <v>197</v>
      </c>
      <c r="C202" s="11" t="s">
        <v>9</v>
      </c>
      <c r="D202" s="12">
        <v>25.18</v>
      </c>
      <c r="E202" s="13">
        <v>88</v>
      </c>
      <c r="F202" s="13">
        <f t="shared" si="3"/>
        <v>2215.84</v>
      </c>
      <c r="G202" s="14"/>
    </row>
    <row r="203" spans="1:7" ht="15">
      <c r="A203" s="54" t="s">
        <v>198</v>
      </c>
      <c r="B203" s="11" t="s">
        <v>199</v>
      </c>
      <c r="C203" s="11" t="s">
        <v>9</v>
      </c>
      <c r="D203" s="12">
        <v>25.684</v>
      </c>
      <c r="E203" s="13">
        <v>148</v>
      </c>
      <c r="F203" s="13">
        <f t="shared" si="3"/>
        <v>3801.232</v>
      </c>
      <c r="G203" s="14"/>
    </row>
    <row r="204" spans="1:7" ht="15">
      <c r="A204" s="54">
        <v>998713201</v>
      </c>
      <c r="B204" s="11" t="s">
        <v>391</v>
      </c>
      <c r="C204" s="11"/>
      <c r="D204" s="12">
        <f>F194+F195+F196+F197+F198+F199+F200+F201+F202+F203</f>
        <v>364981.11699999997</v>
      </c>
      <c r="E204" s="23">
        <v>0.0185</v>
      </c>
      <c r="F204" s="13">
        <f t="shared" si="3"/>
        <v>6752.150664499999</v>
      </c>
      <c r="G204" s="14"/>
    </row>
    <row r="205" spans="1:7" ht="15">
      <c r="A205" s="54"/>
      <c r="B205" s="15" t="s">
        <v>379</v>
      </c>
      <c r="C205" s="15"/>
      <c r="D205" s="16"/>
      <c r="E205" s="17"/>
      <c r="F205" s="17">
        <f>SUM(F194:F204)</f>
        <v>371733.2676645</v>
      </c>
      <c r="G205" s="14"/>
    </row>
    <row r="206" spans="1:7" ht="15">
      <c r="A206" s="54"/>
      <c r="B206" s="11"/>
      <c r="C206" s="11"/>
      <c r="D206" s="12"/>
      <c r="E206" s="13"/>
      <c r="F206" s="13"/>
      <c r="G206" s="14"/>
    </row>
    <row r="207" spans="1:7" ht="15">
      <c r="A207" s="54"/>
      <c r="B207" s="11"/>
      <c r="C207" s="11"/>
      <c r="D207" s="12"/>
      <c r="E207" s="13"/>
      <c r="F207" s="13"/>
      <c r="G207" s="14"/>
    </row>
    <row r="208" spans="1:7" ht="15">
      <c r="A208" s="54"/>
      <c r="B208" s="21" t="s">
        <v>390</v>
      </c>
      <c r="C208" s="11"/>
      <c r="D208" s="12"/>
      <c r="E208" s="13"/>
      <c r="F208" s="13"/>
      <c r="G208" s="14"/>
    </row>
    <row r="209" spans="1:7" ht="45.75">
      <c r="A209" s="54" t="s">
        <v>460</v>
      </c>
      <c r="B209" s="499" t="s">
        <v>1667</v>
      </c>
      <c r="C209" s="11" t="s">
        <v>21</v>
      </c>
      <c r="D209" s="12">
        <v>10</v>
      </c>
      <c r="E209" s="13">
        <v>2780</v>
      </c>
      <c r="F209" s="13">
        <f t="shared" si="3"/>
        <v>27800</v>
      </c>
      <c r="G209" s="14"/>
    </row>
    <row r="210" spans="1:7" ht="15">
      <c r="A210" s="54"/>
      <c r="B210" s="15" t="s">
        <v>379</v>
      </c>
      <c r="C210" s="15"/>
      <c r="D210" s="16"/>
      <c r="E210" s="17"/>
      <c r="F210" s="17">
        <f>SUM(F209:F209)</f>
        <v>27800</v>
      </c>
      <c r="G210" s="14"/>
    </row>
    <row r="211" spans="1:7" ht="15">
      <c r="A211" s="54"/>
      <c r="B211" s="18"/>
      <c r="C211" s="18"/>
      <c r="D211" s="19"/>
      <c r="E211" s="20"/>
      <c r="F211" s="20"/>
      <c r="G211" s="14"/>
    </row>
    <row r="212" spans="1:7" ht="15">
      <c r="A212" s="54"/>
      <c r="B212" s="21" t="s">
        <v>389</v>
      </c>
      <c r="C212" s="11"/>
      <c r="D212" s="12"/>
      <c r="E212" s="13"/>
      <c r="F212" s="13"/>
      <c r="G212" s="14"/>
    </row>
    <row r="213" spans="1:7" ht="15">
      <c r="A213" s="54" t="s">
        <v>461</v>
      </c>
      <c r="B213" s="11" t="s">
        <v>200</v>
      </c>
      <c r="C213" s="11" t="s">
        <v>9</v>
      </c>
      <c r="D213" s="12">
        <v>104.654</v>
      </c>
      <c r="E213" s="13">
        <v>438</v>
      </c>
      <c r="F213" s="13">
        <f t="shared" si="3"/>
        <v>45838.452</v>
      </c>
      <c r="G213" s="14"/>
    </row>
    <row r="214" spans="1:7" ht="15">
      <c r="A214" s="54" t="s">
        <v>201</v>
      </c>
      <c r="B214" s="11" t="s">
        <v>202</v>
      </c>
      <c r="C214" s="11" t="s">
        <v>9</v>
      </c>
      <c r="D214" s="12">
        <v>396</v>
      </c>
      <c r="E214" s="13">
        <v>413</v>
      </c>
      <c r="F214" s="13">
        <f t="shared" si="3"/>
        <v>163548</v>
      </c>
      <c r="G214" s="14"/>
    </row>
    <row r="215" spans="1:7" ht="15">
      <c r="A215" s="54" t="s">
        <v>203</v>
      </c>
      <c r="B215" s="11" t="s">
        <v>204</v>
      </c>
      <c r="C215" s="11" t="s">
        <v>19</v>
      </c>
      <c r="D215" s="12">
        <v>237.6</v>
      </c>
      <c r="E215" s="13">
        <v>10</v>
      </c>
      <c r="F215" s="13">
        <f t="shared" si="3"/>
        <v>2376</v>
      </c>
      <c r="G215" s="14"/>
    </row>
    <row r="216" spans="1:7" ht="15">
      <c r="A216" s="54" t="s">
        <v>205</v>
      </c>
      <c r="B216" s="11" t="s">
        <v>206</v>
      </c>
      <c r="C216" s="11" t="s">
        <v>19</v>
      </c>
      <c r="D216" s="12">
        <v>90.4</v>
      </c>
      <c r="E216" s="13">
        <v>176</v>
      </c>
      <c r="F216" s="13">
        <f t="shared" si="3"/>
        <v>15910.400000000001</v>
      </c>
      <c r="G216" s="14"/>
    </row>
    <row r="217" spans="1:7" ht="15">
      <c r="A217" s="54" t="s">
        <v>207</v>
      </c>
      <c r="B217" s="11" t="s">
        <v>208</v>
      </c>
      <c r="C217" s="11" t="s">
        <v>9</v>
      </c>
      <c r="D217" s="12">
        <v>60.3</v>
      </c>
      <c r="E217" s="13">
        <v>292</v>
      </c>
      <c r="F217" s="13">
        <f t="shared" si="3"/>
        <v>17607.6</v>
      </c>
      <c r="G217" s="14"/>
    </row>
    <row r="218" spans="1:7" ht="15">
      <c r="A218" s="54" t="s">
        <v>209</v>
      </c>
      <c r="B218" s="11" t="s">
        <v>210</v>
      </c>
      <c r="C218" s="11" t="s">
        <v>9</v>
      </c>
      <c r="D218" s="12">
        <v>48.036</v>
      </c>
      <c r="E218" s="13">
        <v>276</v>
      </c>
      <c r="F218" s="13">
        <f t="shared" si="3"/>
        <v>13257.936</v>
      </c>
      <c r="G218" s="14"/>
    </row>
    <row r="219" spans="1:7" ht="15">
      <c r="A219" s="54" t="s">
        <v>211</v>
      </c>
      <c r="B219" s="11" t="s">
        <v>212</v>
      </c>
      <c r="C219" s="11" t="s">
        <v>19</v>
      </c>
      <c r="D219" s="12">
        <v>31.62</v>
      </c>
      <c r="E219" s="13">
        <v>93</v>
      </c>
      <c r="F219" s="13">
        <f t="shared" si="3"/>
        <v>2940.6600000000003</v>
      </c>
      <c r="G219" s="14"/>
    </row>
    <row r="220" spans="1:7" ht="15">
      <c r="A220" s="54" t="s">
        <v>213</v>
      </c>
      <c r="B220" s="11" t="s">
        <v>214</v>
      </c>
      <c r="C220" s="11" t="s">
        <v>2</v>
      </c>
      <c r="D220" s="12">
        <v>2.51</v>
      </c>
      <c r="E220" s="13">
        <v>1117</v>
      </c>
      <c r="F220" s="13">
        <f t="shared" si="3"/>
        <v>2803.6699999999996</v>
      </c>
      <c r="G220" s="14"/>
    </row>
    <row r="221" spans="1:7" ht="15">
      <c r="A221" s="54" t="s">
        <v>215</v>
      </c>
      <c r="B221" s="11" t="s">
        <v>216</v>
      </c>
      <c r="C221" s="11" t="s">
        <v>2</v>
      </c>
      <c r="D221" s="12">
        <v>0.527</v>
      </c>
      <c r="E221" s="13">
        <v>502</v>
      </c>
      <c r="F221" s="13">
        <f t="shared" si="3"/>
        <v>264.55400000000003</v>
      </c>
      <c r="G221" s="14"/>
    </row>
    <row r="222" spans="1:7" ht="15">
      <c r="A222" s="54" t="s">
        <v>217</v>
      </c>
      <c r="B222" s="11" t="s">
        <v>218</v>
      </c>
      <c r="C222" s="11" t="s">
        <v>2</v>
      </c>
      <c r="D222" s="12">
        <v>1.668</v>
      </c>
      <c r="E222" s="13">
        <v>5580</v>
      </c>
      <c r="F222" s="13">
        <f t="shared" si="3"/>
        <v>9307.439999999999</v>
      </c>
      <c r="G222" s="14"/>
    </row>
    <row r="223" spans="1:7" ht="15">
      <c r="A223" s="54" t="s">
        <v>219</v>
      </c>
      <c r="B223" s="11" t="s">
        <v>220</v>
      </c>
      <c r="C223" s="11" t="s">
        <v>2</v>
      </c>
      <c r="D223" s="12">
        <v>1.673</v>
      </c>
      <c r="E223" s="13">
        <v>6355</v>
      </c>
      <c r="F223" s="13">
        <f aca="true" t="shared" si="5" ref="F223:F315">D223*E223</f>
        <v>10631.915</v>
      </c>
      <c r="G223" s="14"/>
    </row>
    <row r="224" spans="1:7" ht="15">
      <c r="A224" s="54" t="s">
        <v>223</v>
      </c>
      <c r="B224" s="11" t="s">
        <v>224</v>
      </c>
      <c r="C224" s="11" t="s">
        <v>2</v>
      </c>
      <c r="D224" s="12">
        <v>1.674</v>
      </c>
      <c r="E224" s="13">
        <v>1340</v>
      </c>
      <c r="F224" s="13">
        <f t="shared" si="5"/>
        <v>2243.16</v>
      </c>
      <c r="G224" s="14"/>
    </row>
    <row r="225" spans="1:7" ht="15">
      <c r="A225" s="54" t="s">
        <v>225</v>
      </c>
      <c r="B225" s="11" t="s">
        <v>226</v>
      </c>
      <c r="C225" s="11" t="s">
        <v>2</v>
      </c>
      <c r="D225" s="12">
        <v>2.511</v>
      </c>
      <c r="E225" s="13">
        <v>842</v>
      </c>
      <c r="F225" s="13">
        <f t="shared" si="5"/>
        <v>2114.262</v>
      </c>
      <c r="G225" s="14"/>
    </row>
    <row r="226" spans="1:7" ht="15">
      <c r="A226" s="54" t="s">
        <v>227</v>
      </c>
      <c r="B226" s="11" t="s">
        <v>228</v>
      </c>
      <c r="C226" s="11" t="s">
        <v>9</v>
      </c>
      <c r="D226" s="12">
        <v>55.5</v>
      </c>
      <c r="E226" s="13">
        <v>82</v>
      </c>
      <c r="F226" s="13">
        <f t="shared" si="5"/>
        <v>4551</v>
      </c>
      <c r="G226" s="14"/>
    </row>
    <row r="227" spans="1:7" ht="15">
      <c r="A227" s="54" t="s">
        <v>219</v>
      </c>
      <c r="B227" s="11" t="s">
        <v>333</v>
      </c>
      <c r="C227" s="11" t="s">
        <v>2</v>
      </c>
      <c r="D227" s="12">
        <v>0.193</v>
      </c>
      <c r="E227" s="13">
        <v>6355</v>
      </c>
      <c r="F227" s="13">
        <f t="shared" si="5"/>
        <v>1226.515</v>
      </c>
      <c r="G227" s="14"/>
    </row>
    <row r="228" spans="1:7" ht="15">
      <c r="A228" s="54" t="s">
        <v>229</v>
      </c>
      <c r="B228" s="11" t="s">
        <v>230</v>
      </c>
      <c r="C228" s="11" t="s">
        <v>9</v>
      </c>
      <c r="D228" s="12">
        <v>55.5</v>
      </c>
      <c r="E228" s="13">
        <v>387</v>
      </c>
      <c r="F228" s="13">
        <f t="shared" si="5"/>
        <v>21478.5</v>
      </c>
      <c r="G228" s="14"/>
    </row>
    <row r="229" spans="1:7" ht="15">
      <c r="A229" s="54" t="s">
        <v>231</v>
      </c>
      <c r="B229" s="11" t="s">
        <v>232</v>
      </c>
      <c r="C229" s="11" t="s">
        <v>21</v>
      </c>
      <c r="D229" s="12">
        <v>270</v>
      </c>
      <c r="E229" s="13">
        <v>97</v>
      </c>
      <c r="F229" s="13">
        <f t="shared" si="5"/>
        <v>26190</v>
      </c>
      <c r="G229" s="14"/>
    </row>
    <row r="230" spans="1:7" ht="15">
      <c r="A230" s="54" t="s">
        <v>231</v>
      </c>
      <c r="B230" s="11" t="s">
        <v>233</v>
      </c>
      <c r="C230" s="11" t="s">
        <v>9</v>
      </c>
      <c r="D230" s="12">
        <v>161.813</v>
      </c>
      <c r="E230" s="13">
        <v>575</v>
      </c>
      <c r="F230" s="13">
        <f t="shared" si="5"/>
        <v>93042.47499999999</v>
      </c>
      <c r="G230" s="14"/>
    </row>
    <row r="231" spans="1:7" ht="15">
      <c r="A231" s="54" t="s">
        <v>229</v>
      </c>
      <c r="B231" s="11" t="s">
        <v>234</v>
      </c>
      <c r="C231" s="11" t="s">
        <v>9</v>
      </c>
      <c r="D231" s="12">
        <v>73.95</v>
      </c>
      <c r="E231" s="13">
        <v>392</v>
      </c>
      <c r="F231" s="13">
        <f t="shared" si="5"/>
        <v>28988.4</v>
      </c>
      <c r="G231" s="14"/>
    </row>
    <row r="232" spans="1:7" ht="15">
      <c r="A232" s="54" t="s">
        <v>231</v>
      </c>
      <c r="B232" s="11" t="s">
        <v>235</v>
      </c>
      <c r="C232" s="11" t="s">
        <v>9</v>
      </c>
      <c r="D232" s="12">
        <v>17.82</v>
      </c>
      <c r="E232" s="13">
        <v>162</v>
      </c>
      <c r="F232" s="13">
        <f t="shared" si="5"/>
        <v>2886.84</v>
      </c>
      <c r="G232" s="14"/>
    </row>
    <row r="233" spans="1:7" ht="15">
      <c r="A233" s="54" t="s">
        <v>236</v>
      </c>
      <c r="B233" s="11" t="s">
        <v>237</v>
      </c>
      <c r="C233" s="11" t="s">
        <v>9</v>
      </c>
      <c r="D233" s="12">
        <v>218.181</v>
      </c>
      <c r="E233" s="13">
        <v>24</v>
      </c>
      <c r="F233" s="13">
        <f t="shared" si="5"/>
        <v>5236.344</v>
      </c>
      <c r="G233" s="14"/>
    </row>
    <row r="234" spans="1:7" ht="15">
      <c r="A234" s="54" t="s">
        <v>238</v>
      </c>
      <c r="B234" s="11" t="s">
        <v>239</v>
      </c>
      <c r="C234" s="11" t="s">
        <v>9</v>
      </c>
      <c r="D234" s="12">
        <v>52</v>
      </c>
      <c r="E234" s="13">
        <v>73</v>
      </c>
      <c r="F234" s="13">
        <f t="shared" si="5"/>
        <v>3796</v>
      </c>
      <c r="G234" s="14"/>
    </row>
    <row r="235" spans="1:7" ht="15">
      <c r="A235" s="54" t="s">
        <v>240</v>
      </c>
      <c r="B235" s="11" t="s">
        <v>241</v>
      </c>
      <c r="C235" s="11" t="s">
        <v>9</v>
      </c>
      <c r="D235" s="12">
        <v>52</v>
      </c>
      <c r="E235" s="13">
        <v>342</v>
      </c>
      <c r="F235" s="13">
        <f t="shared" si="5"/>
        <v>17784</v>
      </c>
      <c r="G235" s="14"/>
    </row>
    <row r="236" spans="1:7" ht="15">
      <c r="A236" s="54" t="s">
        <v>242</v>
      </c>
      <c r="B236" s="11" t="s">
        <v>243</v>
      </c>
      <c r="C236" s="11" t="s">
        <v>9</v>
      </c>
      <c r="D236" s="12">
        <v>4</v>
      </c>
      <c r="E236" s="13">
        <v>608</v>
      </c>
      <c r="F236" s="13">
        <f t="shared" si="5"/>
        <v>2432</v>
      </c>
      <c r="G236" s="14"/>
    </row>
    <row r="237" spans="1:7" ht="15">
      <c r="A237" s="54" t="s">
        <v>244</v>
      </c>
      <c r="B237" s="11" t="s">
        <v>245</v>
      </c>
      <c r="C237" s="11" t="s">
        <v>9</v>
      </c>
      <c r="D237" s="12">
        <v>4</v>
      </c>
      <c r="E237" s="13">
        <v>440</v>
      </c>
      <c r="F237" s="13">
        <f t="shared" si="5"/>
        <v>1760</v>
      </c>
      <c r="G237" s="14"/>
    </row>
    <row r="238" spans="1:7" ht="15">
      <c r="A238" s="54" t="s">
        <v>221</v>
      </c>
      <c r="B238" s="11" t="s">
        <v>222</v>
      </c>
      <c r="C238" s="11" t="s">
        <v>94</v>
      </c>
      <c r="D238" s="12">
        <v>10.294</v>
      </c>
      <c r="E238" s="13">
        <v>1193</v>
      </c>
      <c r="F238" s="13">
        <f t="shared" si="5"/>
        <v>12280.742</v>
      </c>
      <c r="G238" s="14"/>
    </row>
    <row r="239" spans="1:7" ht="15">
      <c r="A239" s="54"/>
      <c r="B239" s="15" t="s">
        <v>379</v>
      </c>
      <c r="C239" s="15"/>
      <c r="D239" s="16"/>
      <c r="E239" s="17"/>
      <c r="F239" s="17">
        <f>SUM(F213:F238)</f>
        <v>510496.865</v>
      </c>
      <c r="G239" s="14"/>
    </row>
    <row r="240" spans="1:7" ht="15">
      <c r="A240" s="54"/>
      <c r="B240" s="11"/>
      <c r="C240" s="11"/>
      <c r="D240" s="12"/>
      <c r="E240" s="13"/>
      <c r="F240" s="13"/>
      <c r="G240" s="14"/>
    </row>
    <row r="241" spans="1:7" ht="15">
      <c r="A241" s="54"/>
      <c r="B241" s="11"/>
      <c r="C241" s="11"/>
      <c r="D241" s="12"/>
      <c r="E241" s="13"/>
      <c r="F241" s="13"/>
      <c r="G241" s="14"/>
    </row>
    <row r="242" spans="1:7" ht="15">
      <c r="A242" s="54"/>
      <c r="B242" s="21" t="s">
        <v>388</v>
      </c>
      <c r="C242" s="11"/>
      <c r="D242" s="12"/>
      <c r="E242" s="13"/>
      <c r="F242" s="13"/>
      <c r="G242" s="14"/>
    </row>
    <row r="243" spans="1:7" ht="15">
      <c r="A243" s="54" t="s">
        <v>462</v>
      </c>
      <c r="B243" s="11" t="s">
        <v>246</v>
      </c>
      <c r="C243" s="11" t="s">
        <v>9</v>
      </c>
      <c r="D243" s="12">
        <v>214.03</v>
      </c>
      <c r="E243" s="13">
        <v>385</v>
      </c>
      <c r="F243" s="13">
        <f t="shared" si="5"/>
        <v>82401.55</v>
      </c>
      <c r="G243" s="14"/>
    </row>
    <row r="244" spans="1:7" ht="15">
      <c r="A244" s="54" t="s">
        <v>463</v>
      </c>
      <c r="B244" s="11" t="s">
        <v>249</v>
      </c>
      <c r="C244" s="11" t="s">
        <v>21</v>
      </c>
      <c r="D244" s="12">
        <v>2</v>
      </c>
      <c r="E244" s="13">
        <v>1380</v>
      </c>
      <c r="F244" s="13">
        <f t="shared" si="5"/>
        <v>2760</v>
      </c>
      <c r="G244" s="14"/>
    </row>
    <row r="245" spans="1:7" ht="15">
      <c r="A245" s="54" t="s">
        <v>250</v>
      </c>
      <c r="B245" s="11" t="s">
        <v>251</v>
      </c>
      <c r="C245" s="11" t="s">
        <v>9</v>
      </c>
      <c r="D245" s="12">
        <v>109.69</v>
      </c>
      <c r="E245" s="13">
        <v>925</v>
      </c>
      <c r="F245" s="13">
        <f t="shared" si="5"/>
        <v>101463.25</v>
      </c>
      <c r="G245" s="14"/>
    </row>
    <row r="246" spans="1:7" ht="15">
      <c r="A246" s="54" t="s">
        <v>252</v>
      </c>
      <c r="B246" s="11" t="s">
        <v>253</v>
      </c>
      <c r="C246" s="11" t="s">
        <v>9</v>
      </c>
      <c r="D246" s="12">
        <v>44.63</v>
      </c>
      <c r="E246" s="13">
        <v>1036</v>
      </c>
      <c r="F246" s="13">
        <f t="shared" si="5"/>
        <v>46236.68</v>
      </c>
      <c r="G246" s="14"/>
    </row>
    <row r="247" spans="1:7" ht="15">
      <c r="A247" s="54" t="s">
        <v>254</v>
      </c>
      <c r="B247" s="11" t="s">
        <v>255</v>
      </c>
      <c r="C247" s="11" t="s">
        <v>9</v>
      </c>
      <c r="D247" s="12">
        <v>24.986</v>
      </c>
      <c r="E247" s="13">
        <v>708</v>
      </c>
      <c r="F247" s="13">
        <f t="shared" si="5"/>
        <v>17690.088</v>
      </c>
      <c r="G247" s="14"/>
    </row>
    <row r="248" spans="1:7" ht="15">
      <c r="A248" s="54" t="s">
        <v>247</v>
      </c>
      <c r="B248" s="11" t="s">
        <v>248</v>
      </c>
      <c r="C248" s="11" t="s">
        <v>381</v>
      </c>
      <c r="D248" s="12">
        <f>F243+F244+F245+F246+F247</f>
        <v>250551.56799999997</v>
      </c>
      <c r="E248" s="23">
        <v>0.0142</v>
      </c>
      <c r="F248" s="13">
        <f t="shared" si="5"/>
        <v>3557.8322655999996</v>
      </c>
      <c r="G248" s="14"/>
    </row>
    <row r="249" spans="1:7" ht="15">
      <c r="A249" s="54"/>
      <c r="B249" s="15" t="s">
        <v>379</v>
      </c>
      <c r="C249" s="15"/>
      <c r="D249" s="16"/>
      <c r="E249" s="17"/>
      <c r="F249" s="17">
        <f>SUM(F243:F248)</f>
        <v>254109.40026559998</v>
      </c>
      <c r="G249" s="14"/>
    </row>
    <row r="250" spans="1:7" ht="15">
      <c r="A250" s="54"/>
      <c r="B250" s="18"/>
      <c r="C250" s="18"/>
      <c r="D250" s="19"/>
      <c r="E250" s="20"/>
      <c r="F250" s="20"/>
      <c r="G250" s="14"/>
    </row>
    <row r="251" spans="1:7" ht="15">
      <c r="A251" s="54"/>
      <c r="B251" s="21" t="s">
        <v>475</v>
      </c>
      <c r="C251" s="11"/>
      <c r="D251" s="12"/>
      <c r="E251" s="13"/>
      <c r="F251" s="13"/>
      <c r="G251" s="14"/>
    </row>
    <row r="252" spans="1:7" ht="15">
      <c r="A252" s="54" t="s">
        <v>256</v>
      </c>
      <c r="B252" s="11" t="s">
        <v>257</v>
      </c>
      <c r="C252" s="11" t="s">
        <v>19</v>
      </c>
      <c r="D252" s="12">
        <v>27.99</v>
      </c>
      <c r="E252" s="13">
        <v>313</v>
      </c>
      <c r="F252" s="13">
        <f t="shared" si="5"/>
        <v>8760.869999999999</v>
      </c>
      <c r="G252" s="14"/>
    </row>
    <row r="253" spans="1:7" ht="15">
      <c r="A253" s="54" t="s">
        <v>258</v>
      </c>
      <c r="B253" s="11" t="s">
        <v>259</v>
      </c>
      <c r="C253" s="11" t="s">
        <v>19</v>
      </c>
      <c r="D253" s="12">
        <v>20.6</v>
      </c>
      <c r="E253" s="13">
        <v>558</v>
      </c>
      <c r="F253" s="13">
        <f t="shared" si="5"/>
        <v>11494.800000000001</v>
      </c>
      <c r="G253" s="14"/>
    </row>
    <row r="254" spans="1:7" ht="15">
      <c r="A254" s="54" t="s">
        <v>260</v>
      </c>
      <c r="B254" s="11" t="s">
        <v>261</v>
      </c>
      <c r="C254" s="11" t="s">
        <v>19</v>
      </c>
      <c r="D254" s="12">
        <v>17.5</v>
      </c>
      <c r="E254" s="13">
        <v>664</v>
      </c>
      <c r="F254" s="13">
        <f t="shared" si="5"/>
        <v>11620</v>
      </c>
      <c r="G254" s="14"/>
    </row>
    <row r="255" spans="1:7" ht="15">
      <c r="A255" s="54" t="s">
        <v>262</v>
      </c>
      <c r="B255" s="11" t="s">
        <v>263</v>
      </c>
      <c r="C255" s="11" t="s">
        <v>19</v>
      </c>
      <c r="D255" s="12">
        <v>31</v>
      </c>
      <c r="E255" s="13">
        <v>430</v>
      </c>
      <c r="F255" s="13">
        <f t="shared" si="5"/>
        <v>13330</v>
      </c>
      <c r="G255" s="14"/>
    </row>
    <row r="256" spans="1:7" ht="15">
      <c r="A256" s="54" t="s">
        <v>264</v>
      </c>
      <c r="B256" s="11" t="s">
        <v>265</v>
      </c>
      <c r="C256" s="11" t="s">
        <v>19</v>
      </c>
      <c r="D256" s="12">
        <v>10.2</v>
      </c>
      <c r="E256" s="13">
        <v>484</v>
      </c>
      <c r="F256" s="13">
        <f t="shared" si="5"/>
        <v>4936.799999999999</v>
      </c>
      <c r="G256" s="14"/>
    </row>
    <row r="257" spans="1:7" ht="15">
      <c r="A257" s="54" t="s">
        <v>266</v>
      </c>
      <c r="B257" s="11" t="s">
        <v>267</v>
      </c>
      <c r="C257" s="11" t="s">
        <v>19</v>
      </c>
      <c r="D257" s="12">
        <v>20.4</v>
      </c>
      <c r="E257" s="13">
        <v>293</v>
      </c>
      <c r="F257" s="13">
        <f t="shared" si="5"/>
        <v>5977.2</v>
      </c>
      <c r="G257" s="14"/>
    </row>
    <row r="258" spans="1:7" ht="15">
      <c r="A258" s="54" t="s">
        <v>268</v>
      </c>
      <c r="B258" s="11" t="s">
        <v>269</v>
      </c>
      <c r="C258" s="11" t="s">
        <v>19</v>
      </c>
      <c r="D258" s="12">
        <v>74.5</v>
      </c>
      <c r="E258" s="13">
        <v>387</v>
      </c>
      <c r="F258" s="13">
        <f t="shared" si="5"/>
        <v>28831.5</v>
      </c>
      <c r="G258" s="14"/>
    </row>
    <row r="259" spans="1:7" ht="15">
      <c r="A259" s="54" t="s">
        <v>270</v>
      </c>
      <c r="B259" s="11" t="s">
        <v>271</v>
      </c>
      <c r="C259" s="11" t="s">
        <v>19</v>
      </c>
      <c r="D259" s="12">
        <v>11.2</v>
      </c>
      <c r="E259" s="13">
        <v>324</v>
      </c>
      <c r="F259" s="13">
        <f t="shared" si="5"/>
        <v>3628.7999999999997</v>
      </c>
      <c r="G259" s="14"/>
    </row>
    <row r="260" spans="1:7" ht="15">
      <c r="A260" s="54" t="s">
        <v>272</v>
      </c>
      <c r="B260" s="11" t="s">
        <v>273</v>
      </c>
      <c r="C260" s="11" t="s">
        <v>19</v>
      </c>
      <c r="D260" s="12">
        <v>7.3</v>
      </c>
      <c r="E260" s="13">
        <v>354</v>
      </c>
      <c r="F260" s="13">
        <f t="shared" si="5"/>
        <v>2584.2</v>
      </c>
      <c r="G260" s="14"/>
    </row>
    <row r="261" spans="1:7" ht="15">
      <c r="A261" s="54" t="s">
        <v>272</v>
      </c>
      <c r="B261" s="11" t="s">
        <v>274</v>
      </c>
      <c r="C261" s="11" t="s">
        <v>19</v>
      </c>
      <c r="D261" s="12">
        <v>74.5</v>
      </c>
      <c r="E261" s="13">
        <v>274</v>
      </c>
      <c r="F261" s="13">
        <f t="shared" si="5"/>
        <v>20413</v>
      </c>
      <c r="G261" s="14"/>
    </row>
    <row r="262" spans="1:7" ht="15">
      <c r="A262" s="54" t="s">
        <v>275</v>
      </c>
      <c r="B262" s="11" t="s">
        <v>276</v>
      </c>
      <c r="C262" s="11" t="s">
        <v>19</v>
      </c>
      <c r="D262" s="12">
        <v>67.2</v>
      </c>
      <c r="E262" s="13">
        <v>191</v>
      </c>
      <c r="F262" s="13">
        <f t="shared" si="5"/>
        <v>12835.2</v>
      </c>
      <c r="G262" s="14"/>
    </row>
    <row r="263" spans="1:7" ht="15">
      <c r="A263" s="54" t="s">
        <v>277</v>
      </c>
      <c r="B263" s="11" t="s">
        <v>278</v>
      </c>
      <c r="C263" s="11" t="s">
        <v>19</v>
      </c>
      <c r="D263" s="12">
        <v>67.2</v>
      </c>
      <c r="E263" s="13">
        <v>191</v>
      </c>
      <c r="F263" s="13">
        <f t="shared" si="5"/>
        <v>12835.2</v>
      </c>
      <c r="G263" s="14"/>
    </row>
    <row r="264" spans="1:7" ht="15">
      <c r="A264" s="54" t="s">
        <v>279</v>
      </c>
      <c r="B264" s="11" t="s">
        <v>280</v>
      </c>
      <c r="C264" s="11" t="s">
        <v>9</v>
      </c>
      <c r="D264" s="12">
        <v>1.2</v>
      </c>
      <c r="E264" s="13">
        <v>970</v>
      </c>
      <c r="F264" s="13">
        <f t="shared" si="5"/>
        <v>1164</v>
      </c>
      <c r="G264" s="14"/>
    </row>
    <row r="265" spans="1:7" ht="15">
      <c r="A265" s="54" t="s">
        <v>281</v>
      </c>
      <c r="B265" s="11" t="s">
        <v>282</v>
      </c>
      <c r="C265" s="11" t="s">
        <v>9</v>
      </c>
      <c r="D265" s="12">
        <v>396</v>
      </c>
      <c r="E265" s="13">
        <v>773</v>
      </c>
      <c r="F265" s="13">
        <f t="shared" si="5"/>
        <v>306108</v>
      </c>
      <c r="G265" s="14"/>
    </row>
    <row r="266" spans="1:7" ht="15">
      <c r="A266" s="54" t="s">
        <v>266</v>
      </c>
      <c r="B266" s="11" t="s">
        <v>283</v>
      </c>
      <c r="C266" s="11" t="s">
        <v>19</v>
      </c>
      <c r="D266" s="12">
        <v>0.9</v>
      </c>
      <c r="E266" s="13">
        <v>293</v>
      </c>
      <c r="F266" s="13">
        <f t="shared" si="5"/>
        <v>263.7</v>
      </c>
      <c r="G266" s="14"/>
    </row>
    <row r="267" spans="1:7" ht="15">
      <c r="A267" s="54" t="s">
        <v>474</v>
      </c>
      <c r="B267" s="11" t="s">
        <v>476</v>
      </c>
      <c r="C267" s="11" t="s">
        <v>19</v>
      </c>
      <c r="D267" s="12">
        <v>20.1</v>
      </c>
      <c r="E267" s="13">
        <v>486</v>
      </c>
      <c r="F267" s="13">
        <f t="shared" si="5"/>
        <v>9768.6</v>
      </c>
      <c r="G267" s="14"/>
    </row>
    <row r="268" spans="1:7" ht="15">
      <c r="A268" s="54">
        <v>998764201</v>
      </c>
      <c r="B268" s="11" t="s">
        <v>426</v>
      </c>
      <c r="C268" s="11"/>
      <c r="D268" s="12">
        <f>F252+F253+F254+F255+F256+F257+F258+F259+F260+F261+F262+F263+F264+F265+F266+F267</f>
        <v>454551.87</v>
      </c>
      <c r="E268" s="23">
        <v>0.0185</v>
      </c>
      <c r="F268" s="13">
        <f t="shared" si="5"/>
        <v>8409.209595</v>
      </c>
      <c r="G268" s="14"/>
    </row>
    <row r="269" spans="1:7" ht="15">
      <c r="A269" s="54" t="s">
        <v>284</v>
      </c>
      <c r="B269" s="11" t="s">
        <v>285</v>
      </c>
      <c r="C269" s="11" t="s">
        <v>19</v>
      </c>
      <c r="D269" s="12">
        <v>45.4</v>
      </c>
      <c r="E269" s="13">
        <v>33</v>
      </c>
      <c r="F269" s="13">
        <f t="shared" si="5"/>
        <v>1498.2</v>
      </c>
      <c r="G269" s="14"/>
    </row>
    <row r="270" spans="1:7" ht="15">
      <c r="A270" s="54" t="s">
        <v>286</v>
      </c>
      <c r="B270" s="11" t="s">
        <v>287</v>
      </c>
      <c r="C270" s="11" t="s">
        <v>19</v>
      </c>
      <c r="D270" s="12">
        <v>42.6</v>
      </c>
      <c r="E270" s="13">
        <v>34</v>
      </c>
      <c r="F270" s="13">
        <f t="shared" si="5"/>
        <v>1448.4</v>
      </c>
      <c r="G270" s="14"/>
    </row>
    <row r="271" spans="1:7" ht="15">
      <c r="A271" s="54" t="s">
        <v>288</v>
      </c>
      <c r="B271" s="11" t="s">
        <v>289</v>
      </c>
      <c r="C271" s="11" t="s">
        <v>19</v>
      </c>
      <c r="D271" s="12">
        <v>40</v>
      </c>
      <c r="E271" s="13">
        <v>25</v>
      </c>
      <c r="F271" s="13">
        <f t="shared" si="5"/>
        <v>1000</v>
      </c>
      <c r="G271" s="14"/>
    </row>
    <row r="272" spans="1:7" ht="15">
      <c r="A272" s="54" t="s">
        <v>290</v>
      </c>
      <c r="B272" s="11" t="s">
        <v>291</v>
      </c>
      <c r="C272" s="11" t="s">
        <v>21</v>
      </c>
      <c r="D272" s="12">
        <v>8</v>
      </c>
      <c r="E272" s="13">
        <v>38</v>
      </c>
      <c r="F272" s="13">
        <f t="shared" si="5"/>
        <v>304</v>
      </c>
      <c r="G272" s="14"/>
    </row>
    <row r="273" spans="1:7" ht="15">
      <c r="A273" s="54" t="s">
        <v>292</v>
      </c>
      <c r="B273" s="11" t="s">
        <v>293</v>
      </c>
      <c r="C273" s="11" t="s">
        <v>19</v>
      </c>
      <c r="D273" s="12">
        <v>75.2</v>
      </c>
      <c r="E273" s="13">
        <v>25</v>
      </c>
      <c r="F273" s="13">
        <f t="shared" si="5"/>
        <v>1880</v>
      </c>
      <c r="G273" s="14"/>
    </row>
    <row r="274" spans="1:7" ht="15">
      <c r="A274" s="54">
        <v>764339830</v>
      </c>
      <c r="B274" s="11" t="s">
        <v>427</v>
      </c>
      <c r="C274" s="11" t="s">
        <v>9</v>
      </c>
      <c r="D274" s="12">
        <v>3.9</v>
      </c>
      <c r="E274" s="13">
        <v>45</v>
      </c>
      <c r="F274" s="13">
        <f t="shared" si="5"/>
        <v>175.5</v>
      </c>
      <c r="G274" s="14"/>
    </row>
    <row r="275" spans="1:7" ht="15">
      <c r="A275" s="54" t="s">
        <v>294</v>
      </c>
      <c r="B275" s="11" t="s">
        <v>295</v>
      </c>
      <c r="C275" s="11" t="s">
        <v>21</v>
      </c>
      <c r="D275" s="12">
        <v>3</v>
      </c>
      <c r="E275" s="13">
        <v>28</v>
      </c>
      <c r="F275" s="13">
        <f t="shared" si="5"/>
        <v>84</v>
      </c>
      <c r="G275" s="14"/>
    </row>
    <row r="276" spans="1:7" ht="15">
      <c r="A276" s="54" t="s">
        <v>296</v>
      </c>
      <c r="B276" s="11" t="s">
        <v>297</v>
      </c>
      <c r="C276" s="11" t="s">
        <v>21</v>
      </c>
      <c r="D276" s="12">
        <v>1</v>
      </c>
      <c r="E276" s="13">
        <v>33</v>
      </c>
      <c r="F276" s="13">
        <f t="shared" si="5"/>
        <v>33</v>
      </c>
      <c r="G276" s="14"/>
    </row>
    <row r="277" spans="1:7" ht="15">
      <c r="A277" s="54"/>
      <c r="B277" s="15" t="s">
        <v>379</v>
      </c>
      <c r="C277" s="15"/>
      <c r="D277" s="16"/>
      <c r="E277" s="17"/>
      <c r="F277" s="17">
        <f>SUM(F252:F276)</f>
        <v>469384.17959500005</v>
      </c>
      <c r="G277" s="14"/>
    </row>
    <row r="278" spans="1:7" ht="15">
      <c r="A278" s="54"/>
      <c r="B278" s="11"/>
      <c r="C278" s="11"/>
      <c r="D278" s="12"/>
      <c r="E278" s="13"/>
      <c r="F278" s="13"/>
      <c r="G278" s="14"/>
    </row>
    <row r="279" spans="1:7" ht="15">
      <c r="A279" s="54"/>
      <c r="B279" s="21" t="s">
        <v>428</v>
      </c>
      <c r="C279" s="11"/>
      <c r="D279" s="12"/>
      <c r="E279" s="13"/>
      <c r="F279" s="13"/>
      <c r="G279" s="14"/>
    </row>
    <row r="280" spans="1:7" ht="15">
      <c r="A280" s="54" t="s">
        <v>298</v>
      </c>
      <c r="B280" s="11" t="s">
        <v>449</v>
      </c>
      <c r="C280" s="11" t="s">
        <v>19</v>
      </c>
      <c r="D280" s="12">
        <v>75.8</v>
      </c>
      <c r="E280" s="13">
        <v>62</v>
      </c>
      <c r="F280" s="13">
        <f t="shared" si="5"/>
        <v>4699.599999999999</v>
      </c>
      <c r="G280" s="14"/>
    </row>
    <row r="281" spans="1:7" ht="15">
      <c r="A281" s="54" t="s">
        <v>464</v>
      </c>
      <c r="B281" s="11" t="s">
        <v>299</v>
      </c>
      <c r="C281" s="11" t="s">
        <v>9</v>
      </c>
      <c r="D281" s="12">
        <v>396</v>
      </c>
      <c r="E281" s="13">
        <v>15</v>
      </c>
      <c r="F281" s="13">
        <f t="shared" si="5"/>
        <v>5940</v>
      </c>
      <c r="G281" s="14"/>
    </row>
    <row r="282" spans="1:7" ht="15">
      <c r="A282" s="54" t="s">
        <v>465</v>
      </c>
      <c r="B282" s="11" t="s">
        <v>300</v>
      </c>
      <c r="C282" s="11" t="s">
        <v>9</v>
      </c>
      <c r="D282" s="12">
        <v>396</v>
      </c>
      <c r="E282" s="13">
        <v>13</v>
      </c>
      <c r="F282" s="13">
        <f t="shared" si="5"/>
        <v>5148</v>
      </c>
      <c r="G282" s="14"/>
    </row>
    <row r="283" spans="1:7" ht="15">
      <c r="A283" s="54">
        <v>998765201</v>
      </c>
      <c r="B283" s="11" t="s">
        <v>420</v>
      </c>
      <c r="C283" s="11"/>
      <c r="D283" s="12">
        <f>F280+F281+F282</f>
        <v>15787.599999999999</v>
      </c>
      <c r="E283" s="23">
        <v>0.06</v>
      </c>
      <c r="F283" s="13">
        <f t="shared" si="5"/>
        <v>947.2559999999999</v>
      </c>
      <c r="G283" s="14"/>
    </row>
    <row r="284" spans="1:7" ht="15">
      <c r="A284" s="54"/>
      <c r="B284" s="15" t="s">
        <v>379</v>
      </c>
      <c r="C284" s="15"/>
      <c r="D284" s="16"/>
      <c r="E284" s="17"/>
      <c r="F284" s="17">
        <f>SUM(F280:F283)</f>
        <v>16734.856</v>
      </c>
      <c r="G284" s="14"/>
    </row>
    <row r="285" spans="1:8" ht="15">
      <c r="A285" s="54"/>
      <c r="B285" s="11"/>
      <c r="C285" s="11"/>
      <c r="D285" s="12"/>
      <c r="E285" s="13"/>
      <c r="F285" s="13"/>
      <c r="G285" s="14"/>
      <c r="H285" t="s">
        <v>381</v>
      </c>
    </row>
    <row r="286" spans="1:7" ht="15">
      <c r="A286" s="54"/>
      <c r="B286" s="21" t="s">
        <v>386</v>
      </c>
      <c r="C286" s="11"/>
      <c r="D286" s="12"/>
      <c r="E286" s="13"/>
      <c r="F286" s="13"/>
      <c r="G286" s="14"/>
    </row>
    <row r="287" spans="1:8" s="501" customFormat="1" ht="15">
      <c r="A287" s="55" t="s">
        <v>466</v>
      </c>
      <c r="B287" s="25" t="s">
        <v>301</v>
      </c>
      <c r="C287" s="25" t="s">
        <v>9</v>
      </c>
      <c r="D287" s="26">
        <v>51.103</v>
      </c>
      <c r="E287" s="27">
        <v>250</v>
      </c>
      <c r="F287" s="27">
        <f t="shared" si="5"/>
        <v>12775.75</v>
      </c>
      <c r="G287" s="500"/>
      <c r="H287" s="501" t="s">
        <v>381</v>
      </c>
    </row>
    <row r="288" spans="1:7" s="501" customFormat="1" ht="15">
      <c r="A288" s="55" t="s">
        <v>466</v>
      </c>
      <c r="B288" s="25" t="s">
        <v>405</v>
      </c>
      <c r="C288" s="25" t="s">
        <v>21</v>
      </c>
      <c r="D288" s="26">
        <v>19</v>
      </c>
      <c r="E288" s="27">
        <v>6500</v>
      </c>
      <c r="F288" s="27">
        <f t="shared" si="5"/>
        <v>123500</v>
      </c>
      <c r="G288" s="500"/>
    </row>
    <row r="289" spans="1:8" s="501" customFormat="1" ht="15">
      <c r="A289" s="55"/>
      <c r="B289" s="25" t="s">
        <v>1428</v>
      </c>
      <c r="C289" s="25"/>
      <c r="D289" s="26"/>
      <c r="E289" s="27"/>
      <c r="F289" s="27"/>
      <c r="G289" s="500"/>
      <c r="H289" s="501" t="s">
        <v>381</v>
      </c>
    </row>
    <row r="290" spans="1:7" s="501" customFormat="1" ht="15">
      <c r="A290" s="55" t="s">
        <v>466</v>
      </c>
      <c r="B290" s="25" t="s">
        <v>406</v>
      </c>
      <c r="C290" s="25" t="s">
        <v>21</v>
      </c>
      <c r="D290" s="26">
        <v>4</v>
      </c>
      <c r="E290" s="27">
        <v>16500</v>
      </c>
      <c r="F290" s="27">
        <f t="shared" si="5"/>
        <v>66000</v>
      </c>
      <c r="G290" s="500"/>
    </row>
    <row r="291" spans="1:8" s="501" customFormat="1" ht="15">
      <c r="A291" s="55"/>
      <c r="B291" s="25" t="s">
        <v>1429</v>
      </c>
      <c r="C291" s="25"/>
      <c r="D291" s="26"/>
      <c r="E291" s="27"/>
      <c r="F291" s="27"/>
      <c r="G291" s="500"/>
      <c r="H291" s="501" t="s">
        <v>381</v>
      </c>
    </row>
    <row r="292" spans="1:7" s="501" customFormat="1" ht="15">
      <c r="A292" s="55" t="s">
        <v>466</v>
      </c>
      <c r="B292" s="25" t="s">
        <v>477</v>
      </c>
      <c r="C292" s="25" t="s">
        <v>21</v>
      </c>
      <c r="D292" s="26">
        <v>2</v>
      </c>
      <c r="E292" s="27">
        <v>28000</v>
      </c>
      <c r="F292" s="27">
        <f t="shared" si="5"/>
        <v>56000</v>
      </c>
      <c r="G292" s="500"/>
    </row>
    <row r="293" spans="1:8" s="501" customFormat="1" ht="15">
      <c r="A293" s="55"/>
      <c r="B293" s="25" t="s">
        <v>1430</v>
      </c>
      <c r="C293" s="25"/>
      <c r="D293" s="26"/>
      <c r="E293" s="27"/>
      <c r="F293" s="27"/>
      <c r="G293" s="500"/>
      <c r="H293" s="501" t="s">
        <v>381</v>
      </c>
    </row>
    <row r="294" spans="1:7" s="501" customFormat="1" ht="15">
      <c r="A294" s="55" t="s">
        <v>466</v>
      </c>
      <c r="B294" s="25" t="s">
        <v>1665</v>
      </c>
      <c r="C294" s="25" t="s">
        <v>21</v>
      </c>
      <c r="D294" s="26">
        <v>1</v>
      </c>
      <c r="E294" s="27">
        <v>45000</v>
      </c>
      <c r="F294" s="27">
        <f t="shared" si="5"/>
        <v>45000</v>
      </c>
      <c r="G294" s="500"/>
    </row>
    <row r="295" spans="1:7" s="501" customFormat="1" ht="15">
      <c r="A295" s="55"/>
      <c r="B295" s="25" t="s">
        <v>1666</v>
      </c>
      <c r="C295" s="25"/>
      <c r="D295" s="26"/>
      <c r="E295" s="27"/>
      <c r="F295" s="27"/>
      <c r="G295" s="500"/>
    </row>
    <row r="296" spans="1:7" ht="15">
      <c r="A296" s="54" t="s">
        <v>466</v>
      </c>
      <c r="B296" s="11" t="s">
        <v>446</v>
      </c>
      <c r="C296" s="11" t="s">
        <v>21</v>
      </c>
      <c r="D296" s="12">
        <v>2</v>
      </c>
      <c r="E296" s="13">
        <v>24400</v>
      </c>
      <c r="F296" s="13">
        <f t="shared" si="5"/>
        <v>48800</v>
      </c>
      <c r="G296" s="14"/>
    </row>
    <row r="297" spans="1:7" ht="15">
      <c r="A297" s="54"/>
      <c r="B297" s="11" t="s">
        <v>1433</v>
      </c>
      <c r="C297" s="11"/>
      <c r="D297" s="12"/>
      <c r="E297" s="13"/>
      <c r="F297" s="13"/>
      <c r="G297" s="14"/>
    </row>
    <row r="298" spans="1:7" ht="15">
      <c r="A298" s="54" t="s">
        <v>466</v>
      </c>
      <c r="B298" s="11" t="s">
        <v>442</v>
      </c>
      <c r="C298" s="11" t="s">
        <v>21</v>
      </c>
      <c r="D298" s="12">
        <v>2</v>
      </c>
      <c r="E298" s="13">
        <v>21000</v>
      </c>
      <c r="F298" s="13">
        <f t="shared" si="5"/>
        <v>42000</v>
      </c>
      <c r="G298" s="14"/>
    </row>
    <row r="299" spans="1:7" ht="15">
      <c r="A299" s="54"/>
      <c r="B299" s="11" t="s">
        <v>1433</v>
      </c>
      <c r="C299" s="11"/>
      <c r="D299" s="12"/>
      <c r="E299" s="13"/>
      <c r="F299" s="13"/>
      <c r="G299" s="14"/>
    </row>
    <row r="300" spans="1:7" ht="15">
      <c r="A300" s="54" t="s">
        <v>466</v>
      </c>
      <c r="B300" s="11" t="s">
        <v>443</v>
      </c>
      <c r="C300" s="11" t="s">
        <v>21</v>
      </c>
      <c r="D300" s="12">
        <v>2</v>
      </c>
      <c r="E300" s="13">
        <v>5100</v>
      </c>
      <c r="F300" s="13">
        <f t="shared" si="5"/>
        <v>10200</v>
      </c>
      <c r="G300" s="14"/>
    </row>
    <row r="301" spans="1:7" ht="15">
      <c r="A301" s="54"/>
      <c r="B301" s="11" t="s">
        <v>1434</v>
      </c>
      <c r="C301" s="11"/>
      <c r="D301" s="12"/>
      <c r="E301" s="13"/>
      <c r="F301" s="13"/>
      <c r="G301" s="14"/>
    </row>
    <row r="302" spans="1:7" ht="15">
      <c r="A302" s="54" t="s">
        <v>466</v>
      </c>
      <c r="B302" s="11" t="s">
        <v>1436</v>
      </c>
      <c r="C302" s="11" t="s">
        <v>21</v>
      </c>
      <c r="D302" s="12">
        <v>2</v>
      </c>
      <c r="E302" s="13">
        <v>3500</v>
      </c>
      <c r="F302" s="13">
        <f t="shared" si="5"/>
        <v>7000</v>
      </c>
      <c r="G302" s="14"/>
    </row>
    <row r="303" spans="1:7" ht="15">
      <c r="A303" s="54" t="s">
        <v>466</v>
      </c>
      <c r="B303" s="11" t="s">
        <v>1435</v>
      </c>
      <c r="C303" s="11" t="s">
        <v>21</v>
      </c>
      <c r="D303" s="12">
        <v>1</v>
      </c>
      <c r="E303" s="13">
        <v>3500</v>
      </c>
      <c r="F303" s="13">
        <f t="shared" si="5"/>
        <v>3500</v>
      </c>
      <c r="G303" s="14"/>
    </row>
    <row r="304" spans="1:7" ht="15">
      <c r="A304" s="54" t="s">
        <v>466</v>
      </c>
      <c r="B304" s="11" t="s">
        <v>1437</v>
      </c>
      <c r="C304" s="11" t="s">
        <v>21</v>
      </c>
      <c r="D304" s="12">
        <v>1</v>
      </c>
      <c r="E304" s="13">
        <v>3500</v>
      </c>
      <c r="F304" s="13">
        <f t="shared" si="5"/>
        <v>3500</v>
      </c>
      <c r="G304" s="14"/>
    </row>
    <row r="305" spans="1:7" ht="15">
      <c r="A305" s="54" t="s">
        <v>466</v>
      </c>
      <c r="B305" s="11" t="s">
        <v>444</v>
      </c>
      <c r="C305" s="11" t="s">
        <v>21</v>
      </c>
      <c r="D305" s="12">
        <v>1</v>
      </c>
      <c r="E305" s="13">
        <v>8900</v>
      </c>
      <c r="F305" s="13">
        <f t="shared" si="5"/>
        <v>8900</v>
      </c>
      <c r="G305" s="14"/>
    </row>
    <row r="306" spans="1:7" ht="15">
      <c r="A306" s="54"/>
      <c r="B306" s="11" t="s">
        <v>1438</v>
      </c>
      <c r="C306" s="11"/>
      <c r="D306" s="12"/>
      <c r="E306" s="13"/>
      <c r="F306" s="13"/>
      <c r="G306" s="14"/>
    </row>
    <row r="307" spans="1:7" ht="15">
      <c r="A307" s="54" t="s">
        <v>466</v>
      </c>
      <c r="B307" s="11" t="s">
        <v>1439</v>
      </c>
      <c r="C307" s="11" t="s">
        <v>21</v>
      </c>
      <c r="D307" s="12">
        <v>2</v>
      </c>
      <c r="E307" s="13">
        <v>5100</v>
      </c>
      <c r="F307" s="13">
        <f aca="true" t="shared" si="6" ref="F307">D307*E307</f>
        <v>10200</v>
      </c>
      <c r="G307" s="14"/>
    </row>
    <row r="308" spans="1:7" ht="15">
      <c r="A308" s="54" t="s">
        <v>467</v>
      </c>
      <c r="B308" s="11" t="s">
        <v>1440</v>
      </c>
      <c r="C308" s="11" t="s">
        <v>21</v>
      </c>
      <c r="D308" s="12">
        <v>2</v>
      </c>
      <c r="E308" s="13">
        <v>3500</v>
      </c>
      <c r="F308" s="13">
        <f t="shared" si="5"/>
        <v>7000</v>
      </c>
      <c r="G308" s="14"/>
    </row>
    <row r="309" spans="1:7" ht="15">
      <c r="A309" s="54" t="s">
        <v>466</v>
      </c>
      <c r="B309" s="11" t="s">
        <v>445</v>
      </c>
      <c r="C309" s="11" t="s">
        <v>21</v>
      </c>
      <c r="D309" s="12">
        <v>1</v>
      </c>
      <c r="E309" s="13">
        <v>5100</v>
      </c>
      <c r="F309" s="13">
        <f t="shared" si="5"/>
        <v>5100</v>
      </c>
      <c r="G309" s="14"/>
    </row>
    <row r="310" spans="1:7" ht="15">
      <c r="A310" s="54"/>
      <c r="B310" s="11" t="s">
        <v>1441</v>
      </c>
      <c r="C310" s="11"/>
      <c r="D310" s="12"/>
      <c r="E310" s="13"/>
      <c r="F310" s="13"/>
      <c r="G310" s="14"/>
    </row>
    <row r="311" spans="1:7" ht="15">
      <c r="A311" s="54">
        <v>766694122</v>
      </c>
      <c r="B311" s="11" t="s">
        <v>302</v>
      </c>
      <c r="C311" s="11" t="s">
        <v>21</v>
      </c>
      <c r="D311" s="12">
        <v>19</v>
      </c>
      <c r="E311" s="13">
        <v>180</v>
      </c>
      <c r="F311" s="13">
        <f t="shared" si="5"/>
        <v>3420</v>
      </c>
      <c r="G311" s="14"/>
    </row>
    <row r="312" spans="1:7" ht="15">
      <c r="A312" s="54" t="s">
        <v>303</v>
      </c>
      <c r="B312" s="11" t="s">
        <v>304</v>
      </c>
      <c r="C312" s="11" t="s">
        <v>21</v>
      </c>
      <c r="D312" s="12">
        <v>4</v>
      </c>
      <c r="E312" s="13">
        <v>220</v>
      </c>
      <c r="F312" s="13">
        <f t="shared" si="5"/>
        <v>880</v>
      </c>
      <c r="G312" s="14"/>
    </row>
    <row r="313" spans="1:7" ht="15">
      <c r="A313" s="54" t="s">
        <v>466</v>
      </c>
      <c r="B313" s="11" t="s">
        <v>472</v>
      </c>
      <c r="C313" s="11" t="s">
        <v>19</v>
      </c>
      <c r="D313" s="12">
        <v>8.4</v>
      </c>
      <c r="E313" s="13">
        <v>370</v>
      </c>
      <c r="F313" s="13">
        <f t="shared" si="5"/>
        <v>3108</v>
      </c>
      <c r="G313" s="14"/>
    </row>
    <row r="314" spans="1:7" ht="15">
      <c r="A314" s="54" t="s">
        <v>466</v>
      </c>
      <c r="B314" s="11" t="s">
        <v>473</v>
      </c>
      <c r="C314" s="11" t="s">
        <v>19</v>
      </c>
      <c r="D314" s="12">
        <v>19.95</v>
      </c>
      <c r="E314" s="13">
        <v>320</v>
      </c>
      <c r="F314" s="13">
        <f t="shared" si="5"/>
        <v>6384</v>
      </c>
      <c r="G314" s="14"/>
    </row>
    <row r="315" spans="1:7" ht="15">
      <c r="A315" s="54" t="s">
        <v>305</v>
      </c>
      <c r="B315" s="11" t="s">
        <v>306</v>
      </c>
      <c r="C315" s="11" t="s">
        <v>21</v>
      </c>
      <c r="D315" s="12">
        <v>12</v>
      </c>
      <c r="E315" s="13">
        <v>1650</v>
      </c>
      <c r="F315" s="13">
        <f t="shared" si="5"/>
        <v>19800</v>
      </c>
      <c r="G315" s="14"/>
    </row>
    <row r="316" spans="1:7" ht="15">
      <c r="A316" s="54" t="s">
        <v>466</v>
      </c>
      <c r="B316" s="11" t="s">
        <v>307</v>
      </c>
      <c r="C316" s="11" t="s">
        <v>21</v>
      </c>
      <c r="D316" s="12">
        <v>7</v>
      </c>
      <c r="E316" s="13">
        <v>1890</v>
      </c>
      <c r="F316" s="13">
        <f aca="true" t="shared" si="7" ref="F316:F345">D316*E316</f>
        <v>13230</v>
      </c>
      <c r="G316" s="14"/>
    </row>
    <row r="317" spans="1:7" ht="15">
      <c r="A317" s="54" t="s">
        <v>466</v>
      </c>
      <c r="B317" s="11" t="s">
        <v>447</v>
      </c>
      <c r="C317" s="11" t="s">
        <v>21</v>
      </c>
      <c r="D317" s="12">
        <v>1</v>
      </c>
      <c r="E317" s="13">
        <v>1890</v>
      </c>
      <c r="F317" s="13">
        <f t="shared" si="7"/>
        <v>1890</v>
      </c>
      <c r="G317" s="14"/>
    </row>
    <row r="318" spans="1:7" ht="15">
      <c r="A318" s="54" t="s">
        <v>466</v>
      </c>
      <c r="B318" s="11" t="s">
        <v>308</v>
      </c>
      <c r="C318" s="11" t="s">
        <v>21</v>
      </c>
      <c r="D318" s="12">
        <v>2</v>
      </c>
      <c r="E318" s="13">
        <v>2190</v>
      </c>
      <c r="F318" s="13">
        <f t="shared" si="7"/>
        <v>4380</v>
      </c>
      <c r="G318" s="14"/>
    </row>
    <row r="319" spans="1:7" ht="15">
      <c r="A319" s="54" t="s">
        <v>466</v>
      </c>
      <c r="B319" s="11" t="s">
        <v>309</v>
      </c>
      <c r="C319" s="11" t="s">
        <v>21</v>
      </c>
      <c r="D319" s="12">
        <v>2</v>
      </c>
      <c r="E319" s="13">
        <v>1890</v>
      </c>
      <c r="F319" s="13">
        <f t="shared" si="7"/>
        <v>3780</v>
      </c>
      <c r="G319" s="14"/>
    </row>
    <row r="320" spans="1:7" ht="15">
      <c r="A320" s="54" t="s">
        <v>466</v>
      </c>
      <c r="B320" s="11" t="s">
        <v>310</v>
      </c>
      <c r="C320" s="11" t="s">
        <v>144</v>
      </c>
      <c r="D320" s="12">
        <v>1</v>
      </c>
      <c r="E320" s="13">
        <v>20000</v>
      </c>
      <c r="F320" s="13">
        <f t="shared" si="7"/>
        <v>20000</v>
      </c>
      <c r="G320" s="14"/>
    </row>
    <row r="321" spans="1:8" ht="15">
      <c r="A321" s="54" t="s">
        <v>466</v>
      </c>
      <c r="B321" s="11" t="s">
        <v>407</v>
      </c>
      <c r="C321" s="11" t="s">
        <v>21</v>
      </c>
      <c r="D321" s="12">
        <v>4</v>
      </c>
      <c r="E321" s="13">
        <v>4700</v>
      </c>
      <c r="F321" s="13">
        <f t="shared" si="7"/>
        <v>18800</v>
      </c>
      <c r="G321" s="14"/>
      <c r="H321" s="3" t="s">
        <v>381</v>
      </c>
    </row>
    <row r="322" spans="1:7" ht="15">
      <c r="A322" s="54"/>
      <c r="B322" s="11" t="s">
        <v>1556</v>
      </c>
      <c r="C322" s="11"/>
      <c r="D322" s="12"/>
      <c r="E322" s="13"/>
      <c r="F322" s="13"/>
      <c r="G322" s="14"/>
    </row>
    <row r="323" spans="1:7" ht="15">
      <c r="A323" s="54" t="s">
        <v>466</v>
      </c>
      <c r="B323" s="11" t="s">
        <v>311</v>
      </c>
      <c r="C323" s="11" t="s">
        <v>21</v>
      </c>
      <c r="D323" s="12">
        <v>4</v>
      </c>
      <c r="E323" s="13">
        <v>4200</v>
      </c>
      <c r="F323" s="13">
        <f t="shared" si="7"/>
        <v>16800</v>
      </c>
      <c r="G323" s="14"/>
    </row>
    <row r="324" spans="1:7" ht="15">
      <c r="A324" s="54"/>
      <c r="B324" s="11" t="s">
        <v>1557</v>
      </c>
      <c r="C324" s="11"/>
      <c r="D324" s="12"/>
      <c r="E324" s="13"/>
      <c r="F324" s="13"/>
      <c r="G324" s="14"/>
    </row>
    <row r="325" spans="1:7" ht="15">
      <c r="A325" s="54" t="s">
        <v>466</v>
      </c>
      <c r="B325" s="11" t="s">
        <v>408</v>
      </c>
      <c r="C325" s="11" t="s">
        <v>21</v>
      </c>
      <c r="D325" s="12">
        <v>50</v>
      </c>
      <c r="E325" s="13">
        <v>2150</v>
      </c>
      <c r="F325" s="13">
        <f t="shared" si="7"/>
        <v>107500</v>
      </c>
      <c r="G325" s="14"/>
    </row>
    <row r="326" spans="1:7" ht="15">
      <c r="A326" s="54"/>
      <c r="B326" s="11" t="s">
        <v>1558</v>
      </c>
      <c r="C326" s="11"/>
      <c r="D326" s="12"/>
      <c r="E326" s="13"/>
      <c r="F326" s="13"/>
      <c r="G326" s="14"/>
    </row>
    <row r="327" spans="1:7" ht="15">
      <c r="A327" s="54" t="s">
        <v>466</v>
      </c>
      <c r="B327" s="11" t="s">
        <v>409</v>
      </c>
      <c r="C327" s="11" t="s">
        <v>21</v>
      </c>
      <c r="D327" s="12">
        <v>1</v>
      </c>
      <c r="E327" s="13">
        <v>6400</v>
      </c>
      <c r="F327" s="13">
        <f t="shared" si="7"/>
        <v>6400</v>
      </c>
      <c r="G327" s="14"/>
    </row>
    <row r="328" spans="1:7" ht="15">
      <c r="A328" s="54"/>
      <c r="B328" s="11" t="s">
        <v>1560</v>
      </c>
      <c r="C328" s="11"/>
      <c r="D328" s="12"/>
      <c r="E328" s="13"/>
      <c r="F328" s="13"/>
      <c r="G328" s="14"/>
    </row>
    <row r="329" spans="1:7" ht="15">
      <c r="A329" s="54" t="s">
        <v>466</v>
      </c>
      <c r="B329" s="11" t="s">
        <v>410</v>
      </c>
      <c r="C329" s="11" t="s">
        <v>21</v>
      </c>
      <c r="D329" s="12">
        <v>1</v>
      </c>
      <c r="E329" s="13">
        <v>6100</v>
      </c>
      <c r="F329" s="13">
        <f t="shared" si="7"/>
        <v>6100</v>
      </c>
      <c r="G329" s="14"/>
    </row>
    <row r="330" spans="1:7" ht="15">
      <c r="A330" s="54"/>
      <c r="B330" s="11" t="s">
        <v>1561</v>
      </c>
      <c r="C330" s="11"/>
      <c r="D330" s="12"/>
      <c r="E330" s="13"/>
      <c r="F330" s="13"/>
      <c r="G330" s="14"/>
    </row>
    <row r="331" spans="1:7" ht="15">
      <c r="A331" s="54" t="s">
        <v>466</v>
      </c>
      <c r="B331" s="11" t="s">
        <v>411</v>
      </c>
      <c r="C331" s="11" t="s">
        <v>21</v>
      </c>
      <c r="D331" s="12">
        <v>1</v>
      </c>
      <c r="E331" s="13">
        <v>7200</v>
      </c>
      <c r="F331" s="13">
        <f t="shared" si="7"/>
        <v>7200</v>
      </c>
      <c r="G331" s="14"/>
    </row>
    <row r="332" spans="1:7" ht="15">
      <c r="A332" s="54"/>
      <c r="B332" s="11" t="s">
        <v>1561</v>
      </c>
      <c r="C332" s="11"/>
      <c r="D332" s="12"/>
      <c r="E332" s="13"/>
      <c r="F332" s="13"/>
      <c r="G332" s="14"/>
    </row>
    <row r="333" spans="1:7" ht="15">
      <c r="A333" s="54" t="s">
        <v>466</v>
      </c>
      <c r="B333" s="11" t="s">
        <v>412</v>
      </c>
      <c r="C333" s="11" t="s">
        <v>21</v>
      </c>
      <c r="D333" s="12">
        <v>1</v>
      </c>
      <c r="E333" s="13">
        <v>4200</v>
      </c>
      <c r="F333" s="13">
        <f t="shared" si="7"/>
        <v>4200</v>
      </c>
      <c r="G333" s="14"/>
    </row>
    <row r="334" spans="1:7" ht="15">
      <c r="A334" s="54"/>
      <c r="B334" s="11" t="s">
        <v>1561</v>
      </c>
      <c r="C334" s="11"/>
      <c r="D334" s="12"/>
      <c r="E334" s="13"/>
      <c r="F334" s="13"/>
      <c r="G334" s="14"/>
    </row>
    <row r="335" spans="1:8" ht="15">
      <c r="A335" s="54" t="s">
        <v>466</v>
      </c>
      <c r="B335" s="11" t="s">
        <v>413</v>
      </c>
      <c r="C335" s="11" t="s">
        <v>21</v>
      </c>
      <c r="D335" s="12">
        <v>2</v>
      </c>
      <c r="E335" s="13">
        <v>4400</v>
      </c>
      <c r="F335" s="13">
        <f t="shared" si="7"/>
        <v>8800</v>
      </c>
      <c r="G335" s="14"/>
      <c r="H335" t="s">
        <v>381</v>
      </c>
    </row>
    <row r="336" spans="1:7" ht="15">
      <c r="A336" s="54"/>
      <c r="B336" s="11" t="s">
        <v>1561</v>
      </c>
      <c r="C336" s="11"/>
      <c r="D336" s="12"/>
      <c r="E336" s="13"/>
      <c r="F336" s="13"/>
      <c r="G336" s="14"/>
    </row>
    <row r="337" spans="1:8" ht="15">
      <c r="A337" s="54" t="s">
        <v>466</v>
      </c>
      <c r="B337" s="25" t="s">
        <v>414</v>
      </c>
      <c r="C337" s="25" t="s">
        <v>21</v>
      </c>
      <c r="D337" s="26">
        <v>4</v>
      </c>
      <c r="E337" s="27">
        <v>3800</v>
      </c>
      <c r="F337" s="27">
        <f t="shared" si="7"/>
        <v>15200</v>
      </c>
      <c r="G337" s="14"/>
      <c r="H337" t="s">
        <v>381</v>
      </c>
    </row>
    <row r="338" spans="1:7" ht="15">
      <c r="A338" s="54"/>
      <c r="B338" s="11" t="s">
        <v>1562</v>
      </c>
      <c r="C338" s="25"/>
      <c r="D338" s="26"/>
      <c r="E338" s="27"/>
      <c r="F338" s="27"/>
      <c r="G338" s="14"/>
    </row>
    <row r="339" spans="1:8" ht="15">
      <c r="A339" s="54" t="s">
        <v>466</v>
      </c>
      <c r="B339" s="25" t="s">
        <v>415</v>
      </c>
      <c r="C339" s="25" t="s">
        <v>21</v>
      </c>
      <c r="D339" s="26">
        <v>2</v>
      </c>
      <c r="E339" s="27">
        <v>3800</v>
      </c>
      <c r="F339" s="27">
        <f t="shared" si="7"/>
        <v>7600</v>
      </c>
      <c r="G339" s="14"/>
      <c r="H339" t="s">
        <v>381</v>
      </c>
    </row>
    <row r="340" spans="1:7" ht="15">
      <c r="A340" s="54"/>
      <c r="B340" s="25" t="s">
        <v>1559</v>
      </c>
      <c r="C340" s="25"/>
      <c r="D340" s="26"/>
      <c r="E340" s="27"/>
      <c r="F340" s="27"/>
      <c r="G340" s="14"/>
    </row>
    <row r="341" spans="1:8" ht="15">
      <c r="A341" s="54" t="s">
        <v>466</v>
      </c>
      <c r="B341" s="25" t="s">
        <v>416</v>
      </c>
      <c r="C341" s="25" t="s">
        <v>21</v>
      </c>
      <c r="D341" s="26">
        <v>2</v>
      </c>
      <c r="E341" s="27">
        <v>7800</v>
      </c>
      <c r="F341" s="27">
        <f t="shared" si="7"/>
        <v>15600</v>
      </c>
      <c r="G341" s="14"/>
      <c r="H341" t="s">
        <v>381</v>
      </c>
    </row>
    <row r="342" spans="1:7" ht="15">
      <c r="A342" s="54"/>
      <c r="B342" s="11" t="s">
        <v>1562</v>
      </c>
      <c r="C342" s="25"/>
      <c r="D342" s="26"/>
      <c r="E342" s="27"/>
      <c r="F342" s="27"/>
      <c r="G342" s="14"/>
    </row>
    <row r="343" spans="1:8" ht="15">
      <c r="A343" s="54" t="s">
        <v>466</v>
      </c>
      <c r="B343" s="25" t="s">
        <v>1663</v>
      </c>
      <c r="C343" s="25" t="s">
        <v>21</v>
      </c>
      <c r="D343" s="26">
        <v>2</v>
      </c>
      <c r="E343" s="27">
        <v>10700</v>
      </c>
      <c r="F343" s="27">
        <f t="shared" si="7"/>
        <v>21400</v>
      </c>
      <c r="G343" s="14"/>
      <c r="H343" t="s">
        <v>381</v>
      </c>
    </row>
    <row r="344" spans="1:7" ht="15">
      <c r="A344" s="54"/>
      <c r="B344" s="25" t="s">
        <v>1559</v>
      </c>
      <c r="C344" s="25"/>
      <c r="D344" s="26"/>
      <c r="E344" s="27"/>
      <c r="F344" s="27"/>
      <c r="G344" s="14"/>
    </row>
    <row r="345" spans="1:8" ht="15">
      <c r="A345" s="54">
        <v>998766201</v>
      </c>
      <c r="B345" s="25" t="s">
        <v>420</v>
      </c>
      <c r="C345" s="25"/>
      <c r="D345" s="26">
        <f>F287+F288+F290+F292+F294+F296+F298+F300+F302+F303+F304+F305+F307+F308+F309+F311+F312+F313+F314+F315+F316+F317+F318+F319+F320+F321+F323+F325+F327+F329+F331+F333+F335+F337+F339+F341+F343</f>
        <v>761947.75</v>
      </c>
      <c r="E345" s="28">
        <v>0.01</v>
      </c>
      <c r="F345" s="27">
        <f t="shared" si="7"/>
        <v>7619.4775</v>
      </c>
      <c r="G345" s="14"/>
      <c r="H345" t="s">
        <v>381</v>
      </c>
    </row>
    <row r="346" spans="1:7" ht="15">
      <c r="A346" s="54"/>
      <c r="B346" s="15" t="s">
        <v>379</v>
      </c>
      <c r="C346" s="15"/>
      <c r="D346" s="16"/>
      <c r="E346" s="17"/>
      <c r="F346" s="17">
        <f>SUM(F287:F345)</f>
        <v>769567.2275</v>
      </c>
      <c r="G346" s="14"/>
    </row>
    <row r="347" spans="1:8" ht="15">
      <c r="A347" s="54"/>
      <c r="B347" s="11"/>
      <c r="C347" s="11"/>
      <c r="D347" s="12"/>
      <c r="E347" s="13"/>
      <c r="F347" s="13"/>
      <c r="G347" s="14"/>
      <c r="H347" t="s">
        <v>381</v>
      </c>
    </row>
    <row r="348" spans="1:8" ht="15">
      <c r="A348" s="54"/>
      <c r="B348" s="21" t="s">
        <v>385</v>
      </c>
      <c r="C348" s="11"/>
      <c r="D348" s="12"/>
      <c r="E348" s="13"/>
      <c r="F348" s="13"/>
      <c r="G348" s="14"/>
      <c r="H348" t="s">
        <v>381</v>
      </c>
    </row>
    <row r="349" spans="1:7" s="501" customFormat="1" ht="15">
      <c r="A349" s="55" t="s">
        <v>468</v>
      </c>
      <c r="B349" s="25" t="s">
        <v>312</v>
      </c>
      <c r="C349" s="25" t="s">
        <v>9</v>
      </c>
      <c r="D349" s="26">
        <v>97.65</v>
      </c>
      <c r="E349" s="27">
        <v>250</v>
      </c>
      <c r="F349" s="27">
        <f aca="true" t="shared" si="8" ref="F349:F426">D349*E349</f>
        <v>24412.5</v>
      </c>
      <c r="G349" s="500"/>
    </row>
    <row r="350" spans="1:7" s="501" customFormat="1" ht="15">
      <c r="A350" s="55" t="s">
        <v>468</v>
      </c>
      <c r="B350" s="25" t="s">
        <v>313</v>
      </c>
      <c r="C350" s="25" t="s">
        <v>21</v>
      </c>
      <c r="D350" s="26">
        <v>2</v>
      </c>
      <c r="E350" s="27">
        <v>39500</v>
      </c>
      <c r="F350" s="27">
        <f t="shared" si="8"/>
        <v>79000</v>
      </c>
      <c r="G350" s="500"/>
    </row>
    <row r="351" spans="1:7" s="501" customFormat="1" ht="15">
      <c r="A351" s="55"/>
      <c r="B351" s="25" t="s">
        <v>1431</v>
      </c>
      <c r="C351" s="25"/>
      <c r="D351" s="26"/>
      <c r="E351" s="27"/>
      <c r="F351" s="27"/>
      <c r="G351" s="500"/>
    </row>
    <row r="352" spans="1:7" s="501" customFormat="1" ht="15">
      <c r="A352" s="55" t="s">
        <v>468</v>
      </c>
      <c r="B352" s="25" t="s">
        <v>314</v>
      </c>
      <c r="C352" s="25" t="s">
        <v>21</v>
      </c>
      <c r="D352" s="26">
        <v>4</v>
      </c>
      <c r="E352" s="27">
        <v>39500</v>
      </c>
      <c r="F352" s="27">
        <f t="shared" si="8"/>
        <v>158000</v>
      </c>
      <c r="G352" s="500"/>
    </row>
    <row r="353" spans="1:7" s="501" customFormat="1" ht="15">
      <c r="A353" s="55"/>
      <c r="B353" s="25" t="s">
        <v>1432</v>
      </c>
      <c r="C353" s="25"/>
      <c r="D353" s="26"/>
      <c r="E353" s="27"/>
      <c r="F353" s="27"/>
      <c r="G353" s="500"/>
    </row>
    <row r="354" spans="1:7" s="501" customFormat="1" ht="15">
      <c r="A354" s="55" t="s">
        <v>468</v>
      </c>
      <c r="B354" s="25" t="s">
        <v>315</v>
      </c>
      <c r="C354" s="25" t="s">
        <v>21</v>
      </c>
      <c r="D354" s="26">
        <v>1</v>
      </c>
      <c r="E354" s="27">
        <v>65000</v>
      </c>
      <c r="F354" s="27">
        <f t="shared" si="8"/>
        <v>65000</v>
      </c>
      <c r="G354" s="500"/>
    </row>
    <row r="355" spans="1:7" s="501" customFormat="1" ht="15">
      <c r="A355" s="55"/>
      <c r="B355" s="25" t="s">
        <v>1432</v>
      </c>
      <c r="C355" s="25"/>
      <c r="D355" s="26"/>
      <c r="E355" s="27"/>
      <c r="F355" s="27"/>
      <c r="G355" s="500"/>
    </row>
    <row r="356" spans="1:7" s="501" customFormat="1" ht="15">
      <c r="A356" s="55" t="s">
        <v>468</v>
      </c>
      <c r="B356" s="25" t="s">
        <v>316</v>
      </c>
      <c r="C356" s="25" t="s">
        <v>21</v>
      </c>
      <c r="D356" s="26">
        <v>1</v>
      </c>
      <c r="E356" s="27">
        <v>65000</v>
      </c>
      <c r="F356" s="27">
        <f t="shared" si="8"/>
        <v>65000</v>
      </c>
      <c r="G356" s="500"/>
    </row>
    <row r="357" spans="1:7" s="501" customFormat="1" ht="15">
      <c r="A357" s="55"/>
      <c r="B357" s="25" t="s">
        <v>1432</v>
      </c>
      <c r="C357" s="25"/>
      <c r="D357" s="26"/>
      <c r="E357" s="27"/>
      <c r="F357" s="27"/>
      <c r="G357" s="500"/>
    </row>
    <row r="358" spans="1:7" s="501" customFormat="1" ht="15">
      <c r="A358" s="55" t="s">
        <v>468</v>
      </c>
      <c r="B358" s="25" t="s">
        <v>317</v>
      </c>
      <c r="C358" s="25" t="s">
        <v>21</v>
      </c>
      <c r="D358" s="26">
        <v>2</v>
      </c>
      <c r="E358" s="27">
        <v>60000</v>
      </c>
      <c r="F358" s="27">
        <f t="shared" si="8"/>
        <v>120000</v>
      </c>
      <c r="G358" s="500"/>
    </row>
    <row r="359" spans="1:7" s="501" customFormat="1" ht="15">
      <c r="A359" s="55"/>
      <c r="B359" s="25" t="s">
        <v>1432</v>
      </c>
      <c r="C359" s="25"/>
      <c r="D359" s="26"/>
      <c r="E359" s="27"/>
      <c r="F359" s="27"/>
      <c r="G359" s="500"/>
    </row>
    <row r="360" spans="1:7" s="501" customFormat="1" ht="15">
      <c r="A360" s="55" t="s">
        <v>468</v>
      </c>
      <c r="B360" s="25" t="s">
        <v>318</v>
      </c>
      <c r="C360" s="25" t="s">
        <v>21</v>
      </c>
      <c r="D360" s="26">
        <v>1</v>
      </c>
      <c r="E360" s="27">
        <v>65000</v>
      </c>
      <c r="F360" s="27">
        <f t="shared" si="8"/>
        <v>65000</v>
      </c>
      <c r="G360" s="500"/>
    </row>
    <row r="361" spans="1:7" s="501" customFormat="1" ht="15">
      <c r="A361" s="55"/>
      <c r="B361" s="25" t="s">
        <v>1432</v>
      </c>
      <c r="C361" s="25"/>
      <c r="D361" s="26"/>
      <c r="E361" s="27"/>
      <c r="F361" s="27"/>
      <c r="G361" s="500"/>
    </row>
    <row r="362" spans="1:7" s="501" customFormat="1" ht="15">
      <c r="A362" s="55" t="s">
        <v>468</v>
      </c>
      <c r="B362" s="25" t="s">
        <v>319</v>
      </c>
      <c r="C362" s="25" t="s">
        <v>21</v>
      </c>
      <c r="D362" s="26">
        <v>1</v>
      </c>
      <c r="E362" s="27">
        <v>65000</v>
      </c>
      <c r="F362" s="27">
        <f t="shared" si="8"/>
        <v>65000</v>
      </c>
      <c r="G362" s="500"/>
    </row>
    <row r="363" spans="1:7" s="501" customFormat="1" ht="15">
      <c r="A363" s="55"/>
      <c r="B363" s="25" t="s">
        <v>1432</v>
      </c>
      <c r="C363" s="25"/>
      <c r="D363" s="26"/>
      <c r="E363" s="27"/>
      <c r="F363" s="27"/>
      <c r="G363" s="500"/>
    </row>
    <row r="364" spans="1:7" ht="15">
      <c r="A364" s="54" t="s">
        <v>468</v>
      </c>
      <c r="B364" s="11" t="s">
        <v>1442</v>
      </c>
      <c r="C364" s="11" t="s">
        <v>320</v>
      </c>
      <c r="D364" s="12">
        <v>39.127</v>
      </c>
      <c r="E364" s="13">
        <v>135</v>
      </c>
      <c r="F364" s="13">
        <f t="shared" si="8"/>
        <v>5282.145</v>
      </c>
      <c r="G364" s="14"/>
    </row>
    <row r="365" spans="1:7" ht="15">
      <c r="A365" s="54" t="s">
        <v>468</v>
      </c>
      <c r="B365" s="11" t="s">
        <v>1443</v>
      </c>
      <c r="C365" s="11" t="s">
        <v>320</v>
      </c>
      <c r="D365" s="12">
        <v>22.21</v>
      </c>
      <c r="E365" s="13">
        <v>117</v>
      </c>
      <c r="F365" s="13">
        <f t="shared" si="8"/>
        <v>2598.57</v>
      </c>
      <c r="G365" s="14"/>
    </row>
    <row r="366" spans="1:7" ht="15">
      <c r="A366" s="54" t="s">
        <v>468</v>
      </c>
      <c r="B366" s="11" t="s">
        <v>1444</v>
      </c>
      <c r="C366" s="11" t="s">
        <v>320</v>
      </c>
      <c r="D366" s="12">
        <v>76.331</v>
      </c>
      <c r="E366" s="13">
        <v>117</v>
      </c>
      <c r="F366" s="13">
        <f t="shared" si="8"/>
        <v>8930.727</v>
      </c>
      <c r="G366" s="14"/>
    </row>
    <row r="367" spans="1:7" ht="15">
      <c r="A367" s="54" t="s">
        <v>468</v>
      </c>
      <c r="B367" s="11" t="s">
        <v>1445</v>
      </c>
      <c r="C367" s="11" t="s">
        <v>320</v>
      </c>
      <c r="D367" s="12">
        <v>1419.08</v>
      </c>
      <c r="E367" s="13">
        <v>98</v>
      </c>
      <c r="F367" s="13">
        <f t="shared" si="8"/>
        <v>139069.84</v>
      </c>
      <c r="G367" s="14"/>
    </row>
    <row r="368" spans="1:6" ht="15">
      <c r="A368" s="54" t="s">
        <v>468</v>
      </c>
      <c r="B368" s="11" t="s">
        <v>1446</v>
      </c>
      <c r="C368" s="11" t="s">
        <v>320</v>
      </c>
      <c r="D368" s="12">
        <v>115.124</v>
      </c>
      <c r="E368" s="13">
        <v>98</v>
      </c>
      <c r="F368" s="13">
        <f t="shared" si="8"/>
        <v>11282.152</v>
      </c>
    </row>
    <row r="369" spans="1:6" ht="15">
      <c r="A369" s="54" t="s">
        <v>468</v>
      </c>
      <c r="B369" s="11" t="s">
        <v>1447</v>
      </c>
      <c r="C369" s="11" t="s">
        <v>320</v>
      </c>
      <c r="D369" s="12">
        <v>260.508</v>
      </c>
      <c r="E369" s="13">
        <v>98</v>
      </c>
      <c r="F369" s="13">
        <f t="shared" si="8"/>
        <v>25529.784</v>
      </c>
    </row>
    <row r="370" spans="1:6" ht="15">
      <c r="A370" s="54" t="s">
        <v>468</v>
      </c>
      <c r="B370" s="11" t="s">
        <v>1448</v>
      </c>
      <c r="C370" s="11" t="s">
        <v>320</v>
      </c>
      <c r="D370" s="12">
        <v>37.394</v>
      </c>
      <c r="E370" s="13">
        <v>117</v>
      </c>
      <c r="F370" s="13">
        <f t="shared" si="8"/>
        <v>4375.098</v>
      </c>
    </row>
    <row r="371" spans="1:6" ht="15">
      <c r="A371" s="54" t="s">
        <v>468</v>
      </c>
      <c r="B371" s="11" t="s">
        <v>321</v>
      </c>
      <c r="C371" s="11" t="s">
        <v>320</v>
      </c>
      <c r="D371" s="12">
        <v>487.236</v>
      </c>
      <c r="E371" s="13">
        <v>105</v>
      </c>
      <c r="F371" s="13">
        <f t="shared" si="8"/>
        <v>51159.78</v>
      </c>
    </row>
    <row r="372" spans="1:6" ht="15">
      <c r="A372" s="54" t="s">
        <v>468</v>
      </c>
      <c r="B372" s="11" t="s">
        <v>441</v>
      </c>
      <c r="C372" s="11" t="s">
        <v>320</v>
      </c>
      <c r="D372" s="12">
        <v>74.13</v>
      </c>
      <c r="E372" s="13">
        <v>87</v>
      </c>
      <c r="F372" s="13">
        <f t="shared" si="8"/>
        <v>6449.3099999999995</v>
      </c>
    </row>
    <row r="373" spans="1:6" ht="15">
      <c r="A373" s="54" t="s">
        <v>322</v>
      </c>
      <c r="B373" s="11" t="s">
        <v>323</v>
      </c>
      <c r="C373" s="11" t="s">
        <v>320</v>
      </c>
      <c r="D373" s="12">
        <v>1868.84</v>
      </c>
      <c r="E373" s="13">
        <v>21</v>
      </c>
      <c r="F373" s="13">
        <f t="shared" si="8"/>
        <v>39245.64</v>
      </c>
    </row>
    <row r="374" spans="1:6" ht="15">
      <c r="A374" s="54">
        <v>998767201</v>
      </c>
      <c r="B374" s="11" t="s">
        <v>384</v>
      </c>
      <c r="C374" s="11"/>
      <c r="D374" s="24">
        <f>F349+F350+F352+F354+F356+F358+F360+F362+F364+F365+F366+F367+F369+F368+F370+F371+F372+F373</f>
        <v>935335.546</v>
      </c>
      <c r="E374" s="23">
        <v>0.0165</v>
      </c>
      <c r="F374" s="13">
        <f t="shared" si="8"/>
        <v>15433.036509</v>
      </c>
    </row>
    <row r="375" spans="1:6" ht="15">
      <c r="A375" s="54"/>
      <c r="B375" s="15" t="s">
        <v>379</v>
      </c>
      <c r="C375" s="15"/>
      <c r="D375" s="16"/>
      <c r="E375" s="17"/>
      <c r="F375" s="17">
        <f>SUM(F349:F374)</f>
        <v>950768.582509</v>
      </c>
    </row>
    <row r="376" spans="1:6" ht="15">
      <c r="A376" s="54"/>
      <c r="B376" s="18"/>
      <c r="C376" s="18"/>
      <c r="D376" s="19"/>
      <c r="E376" s="20"/>
      <c r="F376" s="20"/>
    </row>
    <row r="377" spans="1:6" ht="15">
      <c r="A377" s="54"/>
      <c r="B377" s="21" t="s">
        <v>382</v>
      </c>
      <c r="C377" s="11"/>
      <c r="D377" s="12"/>
      <c r="E377" s="13"/>
      <c r="F377" s="13"/>
    </row>
    <row r="378" spans="1:6" ht="15">
      <c r="A378" s="54" t="s">
        <v>324</v>
      </c>
      <c r="B378" s="11" t="s">
        <v>325</v>
      </c>
      <c r="C378" s="11" t="s">
        <v>9</v>
      </c>
      <c r="D378" s="12">
        <v>129.69</v>
      </c>
      <c r="E378" s="13">
        <v>304</v>
      </c>
      <c r="F378" s="13">
        <f t="shared" si="8"/>
        <v>39425.76</v>
      </c>
    </row>
    <row r="379" spans="1:6" ht="15">
      <c r="A379" s="54" t="s">
        <v>326</v>
      </c>
      <c r="B379" s="11" t="s">
        <v>327</v>
      </c>
      <c r="C379" s="11" t="s">
        <v>19</v>
      </c>
      <c r="D379" s="12">
        <v>63.338</v>
      </c>
      <c r="E379" s="13">
        <v>66</v>
      </c>
      <c r="F379" s="13">
        <f t="shared" si="8"/>
        <v>4180.308</v>
      </c>
    </row>
    <row r="380" spans="1:6" ht="15">
      <c r="A380" s="54" t="s">
        <v>328</v>
      </c>
      <c r="B380" s="11" t="s">
        <v>329</v>
      </c>
      <c r="C380" s="11" t="s">
        <v>9</v>
      </c>
      <c r="D380" s="12">
        <v>132.284</v>
      </c>
      <c r="E380" s="13">
        <v>350</v>
      </c>
      <c r="F380" s="13">
        <f t="shared" si="8"/>
        <v>46299.399999999994</v>
      </c>
    </row>
    <row r="381" spans="1:6" ht="15">
      <c r="A381" s="54" t="s">
        <v>330</v>
      </c>
      <c r="B381" s="11" t="s">
        <v>331</v>
      </c>
      <c r="C381" s="11" t="s">
        <v>19</v>
      </c>
      <c r="D381" s="12">
        <v>64.605</v>
      </c>
      <c r="E381" s="13">
        <v>95</v>
      </c>
      <c r="F381" s="13">
        <f t="shared" si="8"/>
        <v>6137.475</v>
      </c>
    </row>
    <row r="382" spans="1:6" ht="15">
      <c r="A382" s="54">
        <v>998771201</v>
      </c>
      <c r="B382" s="11" t="s">
        <v>332</v>
      </c>
      <c r="C382" s="11" t="s">
        <v>381</v>
      </c>
      <c r="D382" s="12">
        <f>F378+F379+F380+F381</f>
        <v>96042.943</v>
      </c>
      <c r="E382" s="23">
        <v>0.058</v>
      </c>
      <c r="F382" s="13">
        <f t="shared" si="8"/>
        <v>5570.490694</v>
      </c>
    </row>
    <row r="383" spans="1:6" ht="15">
      <c r="A383" s="54" t="s">
        <v>334</v>
      </c>
      <c r="B383" s="11" t="s">
        <v>335</v>
      </c>
      <c r="C383" s="11" t="s">
        <v>9</v>
      </c>
      <c r="D383" s="12">
        <v>97.334</v>
      </c>
      <c r="E383" s="13">
        <v>92</v>
      </c>
      <c r="F383" s="13">
        <f t="shared" si="8"/>
        <v>8954.728000000001</v>
      </c>
    </row>
    <row r="384" spans="1:6" ht="15">
      <c r="A384" s="54"/>
      <c r="B384" s="15" t="s">
        <v>379</v>
      </c>
      <c r="C384" s="15"/>
      <c r="D384" s="16"/>
      <c r="E384" s="17"/>
      <c r="F384" s="17">
        <f>SUM(F378:F383)</f>
        <v>110568.16169400001</v>
      </c>
    </row>
    <row r="385" spans="1:6" ht="15">
      <c r="A385" s="54"/>
      <c r="B385" s="11"/>
      <c r="C385" s="11"/>
      <c r="D385" s="12"/>
      <c r="E385" s="13"/>
      <c r="F385" s="13"/>
    </row>
    <row r="386" spans="1:6" ht="15">
      <c r="A386" s="54"/>
      <c r="B386" s="21" t="s">
        <v>383</v>
      </c>
      <c r="C386" s="11"/>
      <c r="D386" s="12"/>
      <c r="E386" s="13"/>
      <c r="F386" s="13"/>
    </row>
    <row r="387" spans="1:6" ht="15">
      <c r="A387" s="54" t="s">
        <v>336</v>
      </c>
      <c r="B387" s="11" t="s">
        <v>337</v>
      </c>
      <c r="C387" s="11" t="s">
        <v>9</v>
      </c>
      <c r="D387" s="12">
        <v>238.66</v>
      </c>
      <c r="E387" s="13">
        <v>25</v>
      </c>
      <c r="F387" s="13">
        <f t="shared" si="8"/>
        <v>5966.5</v>
      </c>
    </row>
    <row r="388" spans="1:6" ht="15">
      <c r="A388" s="54" t="s">
        <v>338</v>
      </c>
      <c r="B388" s="11" t="s">
        <v>339</v>
      </c>
      <c r="C388" s="11" t="s">
        <v>9</v>
      </c>
      <c r="D388" s="12">
        <v>238.66</v>
      </c>
      <c r="E388" s="13">
        <v>4</v>
      </c>
      <c r="F388" s="13">
        <f t="shared" si="8"/>
        <v>954.64</v>
      </c>
    </row>
    <row r="389" spans="1:6" ht="15">
      <c r="A389" s="54" t="s">
        <v>340</v>
      </c>
      <c r="B389" s="11" t="s">
        <v>341</v>
      </c>
      <c r="C389" s="11" t="s">
        <v>9</v>
      </c>
      <c r="D389" s="12">
        <v>238.66</v>
      </c>
      <c r="E389" s="13">
        <v>43</v>
      </c>
      <c r="F389" s="13">
        <f t="shared" si="8"/>
        <v>10262.38</v>
      </c>
    </row>
    <row r="390" spans="1:6" ht="15">
      <c r="A390" s="54" t="s">
        <v>342</v>
      </c>
      <c r="B390" s="11" t="s">
        <v>343</v>
      </c>
      <c r="C390" s="11" t="s">
        <v>19</v>
      </c>
      <c r="D390" s="12">
        <v>118.7</v>
      </c>
      <c r="E390" s="13">
        <v>95</v>
      </c>
      <c r="F390" s="13">
        <f t="shared" si="8"/>
        <v>11276.5</v>
      </c>
    </row>
    <row r="391" spans="1:6" ht="15">
      <c r="A391" s="54" t="s">
        <v>344</v>
      </c>
      <c r="B391" s="11" t="s">
        <v>345</v>
      </c>
      <c r="C391" s="11" t="s">
        <v>9</v>
      </c>
      <c r="D391" s="12">
        <v>245.82</v>
      </c>
      <c r="E391" s="13">
        <v>476</v>
      </c>
      <c r="F391" s="13">
        <f t="shared" si="8"/>
        <v>117010.31999999999</v>
      </c>
    </row>
    <row r="392" spans="1:6" ht="15">
      <c r="A392" s="54" t="s">
        <v>346</v>
      </c>
      <c r="B392" s="11" t="s">
        <v>347</v>
      </c>
      <c r="C392" s="11" t="s">
        <v>19</v>
      </c>
      <c r="D392" s="12">
        <v>121.074</v>
      </c>
      <c r="E392" s="13">
        <v>44</v>
      </c>
      <c r="F392" s="13">
        <f t="shared" si="8"/>
        <v>5327.256</v>
      </c>
    </row>
    <row r="393" spans="1:6" ht="15">
      <c r="A393" s="54" t="s">
        <v>348</v>
      </c>
      <c r="B393" s="11" t="s">
        <v>349</v>
      </c>
      <c r="C393" s="11" t="s">
        <v>381</v>
      </c>
      <c r="D393" s="12">
        <f>F387+F388+F389+F390+F391+F392</f>
        <v>150797.596</v>
      </c>
      <c r="E393" s="23">
        <v>0.0077</v>
      </c>
      <c r="F393" s="13">
        <f t="shared" si="8"/>
        <v>1161.1414892</v>
      </c>
    </row>
    <row r="394" spans="1:6" ht="15">
      <c r="A394" s="54" t="s">
        <v>350</v>
      </c>
      <c r="B394" s="11" t="s">
        <v>351</v>
      </c>
      <c r="C394" s="11" t="s">
        <v>9</v>
      </c>
      <c r="D394" s="12">
        <v>218.181</v>
      </c>
      <c r="E394" s="13">
        <v>62</v>
      </c>
      <c r="F394" s="13">
        <f t="shared" si="8"/>
        <v>13527.222000000002</v>
      </c>
    </row>
    <row r="395" spans="1:6" ht="15">
      <c r="A395" s="54"/>
      <c r="B395" s="15" t="s">
        <v>379</v>
      </c>
      <c r="C395" s="15"/>
      <c r="D395" s="16"/>
      <c r="E395" s="17"/>
      <c r="F395" s="17">
        <f>SUM(F387:F394)</f>
        <v>165485.9594892</v>
      </c>
    </row>
    <row r="396" spans="1:6" ht="15">
      <c r="A396" s="54"/>
      <c r="B396" s="18"/>
      <c r="C396" s="18"/>
      <c r="D396" s="19"/>
      <c r="E396" s="20"/>
      <c r="F396" s="20"/>
    </row>
    <row r="397" spans="1:6" ht="15">
      <c r="A397" s="54"/>
      <c r="B397" s="21" t="s">
        <v>380</v>
      </c>
      <c r="C397" s="11"/>
      <c r="D397" s="12"/>
      <c r="E397" s="13"/>
      <c r="F397" s="13"/>
    </row>
    <row r="398" spans="1:6" ht="15">
      <c r="A398" s="54" t="s">
        <v>352</v>
      </c>
      <c r="B398" s="11" t="s">
        <v>353</v>
      </c>
      <c r="C398" s="11" t="s">
        <v>9</v>
      </c>
      <c r="D398" s="12">
        <v>128.101</v>
      </c>
      <c r="E398" s="13">
        <v>298</v>
      </c>
      <c r="F398" s="13">
        <f t="shared" si="8"/>
        <v>38174.098</v>
      </c>
    </row>
    <row r="399" spans="1:7" ht="15">
      <c r="A399" s="54" t="s">
        <v>354</v>
      </c>
      <c r="B399" s="11" t="s">
        <v>355</v>
      </c>
      <c r="C399" s="11" t="s">
        <v>9</v>
      </c>
      <c r="D399" s="12">
        <v>6.825</v>
      </c>
      <c r="E399" s="13">
        <v>37</v>
      </c>
      <c r="F399" s="13">
        <f t="shared" si="8"/>
        <v>252.525</v>
      </c>
      <c r="G399" s="34"/>
    </row>
    <row r="400" spans="1:7" ht="15">
      <c r="A400" s="54" t="s">
        <v>356</v>
      </c>
      <c r="B400" s="11" t="s">
        <v>357</v>
      </c>
      <c r="C400" s="11" t="s">
        <v>19</v>
      </c>
      <c r="D400" s="12">
        <v>11</v>
      </c>
      <c r="E400" s="13">
        <v>118</v>
      </c>
      <c r="F400" s="13">
        <f t="shared" si="8"/>
        <v>1298</v>
      </c>
      <c r="G400" s="34"/>
    </row>
    <row r="401" spans="1:7" ht="15">
      <c r="A401" s="54" t="s">
        <v>358</v>
      </c>
      <c r="B401" s="11" t="s">
        <v>359</v>
      </c>
      <c r="C401" s="11" t="s">
        <v>19</v>
      </c>
      <c r="D401" s="12">
        <v>123.588</v>
      </c>
      <c r="E401" s="13">
        <v>88</v>
      </c>
      <c r="F401" s="13">
        <f t="shared" si="8"/>
        <v>10875.743999999999</v>
      </c>
      <c r="G401" s="34"/>
    </row>
    <row r="402" spans="1:7" ht="15">
      <c r="A402" s="54" t="s">
        <v>360</v>
      </c>
      <c r="B402" s="11" t="s">
        <v>361</v>
      </c>
      <c r="C402" s="11" t="s">
        <v>9</v>
      </c>
      <c r="D402" s="12">
        <v>128.101</v>
      </c>
      <c r="E402" s="13">
        <v>36</v>
      </c>
      <c r="F402" s="13">
        <f t="shared" si="8"/>
        <v>4611.636</v>
      </c>
      <c r="G402" s="34"/>
    </row>
    <row r="403" spans="1:7" ht="15">
      <c r="A403" s="54" t="s">
        <v>362</v>
      </c>
      <c r="B403" s="11" t="s">
        <v>363</v>
      </c>
      <c r="C403" s="11" t="s">
        <v>9</v>
      </c>
      <c r="D403" s="12">
        <v>130.663</v>
      </c>
      <c r="E403" s="13">
        <v>280</v>
      </c>
      <c r="F403" s="13">
        <f t="shared" si="8"/>
        <v>36585.64</v>
      </c>
      <c r="G403" s="34"/>
    </row>
    <row r="404" spans="1:7" ht="15">
      <c r="A404" s="54" t="s">
        <v>364</v>
      </c>
      <c r="B404" s="11" t="s">
        <v>365</v>
      </c>
      <c r="C404" s="11" t="s">
        <v>381</v>
      </c>
      <c r="D404" s="12">
        <f>F398+F399+F401+F400+F402+F403</f>
        <v>91797.643</v>
      </c>
      <c r="E404" s="23">
        <v>0.032</v>
      </c>
      <c r="F404" s="13">
        <f t="shared" si="8"/>
        <v>2937.524576</v>
      </c>
      <c r="G404" s="34"/>
    </row>
    <row r="405" spans="1:7" ht="15">
      <c r="A405" s="54" t="s">
        <v>366</v>
      </c>
      <c r="B405" s="11" t="s">
        <v>367</v>
      </c>
      <c r="C405" s="11" t="s">
        <v>9</v>
      </c>
      <c r="D405" s="12">
        <v>105</v>
      </c>
      <c r="E405" s="13">
        <v>75</v>
      </c>
      <c r="F405" s="13">
        <f t="shared" si="8"/>
        <v>7875</v>
      </c>
      <c r="G405" s="34"/>
    </row>
    <row r="406" spans="1:7" ht="15">
      <c r="A406" s="54"/>
      <c r="B406" s="15" t="s">
        <v>379</v>
      </c>
      <c r="C406" s="15"/>
      <c r="D406" s="16"/>
      <c r="E406" s="17"/>
      <c r="F406" s="17">
        <f>SUM(F398:F405)</f>
        <v>102610.16757599999</v>
      </c>
      <c r="G406" s="34"/>
    </row>
    <row r="407" spans="1:7" ht="15">
      <c r="A407" s="54"/>
      <c r="B407" s="11"/>
      <c r="C407" s="11"/>
      <c r="D407" s="12"/>
      <c r="E407" s="13"/>
      <c r="F407" s="13"/>
      <c r="G407" s="34"/>
    </row>
    <row r="408" spans="1:7" ht="15">
      <c r="A408" s="54"/>
      <c r="B408" s="21" t="s">
        <v>378</v>
      </c>
      <c r="C408" s="11"/>
      <c r="D408" s="12"/>
      <c r="E408" s="13"/>
      <c r="F408" s="13"/>
      <c r="G408" s="34"/>
    </row>
    <row r="409" spans="1:7" ht="15">
      <c r="A409" s="54" t="s">
        <v>368</v>
      </c>
      <c r="B409" s="11" t="s">
        <v>369</v>
      </c>
      <c r="C409" s="11" t="s">
        <v>9</v>
      </c>
      <c r="D409" s="12">
        <v>32.298</v>
      </c>
      <c r="E409" s="13">
        <v>245</v>
      </c>
      <c r="F409" s="13">
        <f t="shared" si="8"/>
        <v>7913.01</v>
      </c>
      <c r="G409" s="34"/>
    </row>
    <row r="410" spans="1:7" ht="15">
      <c r="A410" s="54" t="s">
        <v>469</v>
      </c>
      <c r="B410" s="11" t="s">
        <v>370</v>
      </c>
      <c r="C410" s="11" t="s">
        <v>9</v>
      </c>
      <c r="D410" s="12">
        <v>258.9</v>
      </c>
      <c r="E410" s="13">
        <v>78</v>
      </c>
      <c r="F410" s="13">
        <f t="shared" si="8"/>
        <v>20194.199999999997</v>
      </c>
      <c r="G410" s="34"/>
    </row>
    <row r="411" spans="1:7" ht="15">
      <c r="A411" s="54"/>
      <c r="B411" s="15" t="s">
        <v>379</v>
      </c>
      <c r="C411" s="15"/>
      <c r="D411" s="16"/>
      <c r="E411" s="17"/>
      <c r="F411" s="17">
        <f>SUM(F409:F410)</f>
        <v>28107.21</v>
      </c>
      <c r="G411" s="34"/>
    </row>
    <row r="412" spans="1:7" ht="15">
      <c r="A412" s="54"/>
      <c r="B412" s="11"/>
      <c r="C412" s="11"/>
      <c r="D412" s="12"/>
      <c r="E412" s="13"/>
      <c r="F412" s="13"/>
      <c r="G412" s="34"/>
    </row>
    <row r="413" spans="1:7" ht="15">
      <c r="A413" s="54"/>
      <c r="B413" s="21" t="s">
        <v>376</v>
      </c>
      <c r="C413" s="11"/>
      <c r="D413" s="12"/>
      <c r="E413" s="13"/>
      <c r="F413" s="13"/>
      <c r="G413" s="34"/>
    </row>
    <row r="414" spans="1:7" ht="15">
      <c r="A414" s="54" t="s">
        <v>371</v>
      </c>
      <c r="B414" s="11" t="s">
        <v>451</v>
      </c>
      <c r="C414" s="11" t="s">
        <v>9</v>
      </c>
      <c r="D414" s="12">
        <v>768.403</v>
      </c>
      <c r="E414" s="13">
        <v>48</v>
      </c>
      <c r="F414" s="13">
        <f t="shared" si="8"/>
        <v>36883.344</v>
      </c>
      <c r="G414" s="34"/>
    </row>
    <row r="415" spans="1:7" ht="15">
      <c r="A415" s="54" t="s">
        <v>372</v>
      </c>
      <c r="B415" s="11" t="s">
        <v>452</v>
      </c>
      <c r="C415" s="11" t="s">
        <v>9</v>
      </c>
      <c r="D415" s="12">
        <v>179.306</v>
      </c>
      <c r="E415" s="13">
        <v>48</v>
      </c>
      <c r="F415" s="13">
        <f t="shared" si="8"/>
        <v>8606.688</v>
      </c>
      <c r="G415" s="34"/>
    </row>
    <row r="416" spans="1:7" ht="15">
      <c r="A416" s="54" t="s">
        <v>373</v>
      </c>
      <c r="B416" s="11" t="s">
        <v>374</v>
      </c>
      <c r="C416" s="11" t="s">
        <v>9</v>
      </c>
      <c r="D416" s="12">
        <v>311.821</v>
      </c>
      <c r="E416" s="13">
        <v>21</v>
      </c>
      <c r="F416" s="13">
        <f t="shared" si="8"/>
        <v>6548.241000000001</v>
      </c>
      <c r="G416" s="34"/>
    </row>
    <row r="417" spans="1:7" ht="15">
      <c r="A417" s="54"/>
      <c r="B417" s="15" t="s">
        <v>379</v>
      </c>
      <c r="C417" s="15"/>
      <c r="D417" s="16"/>
      <c r="E417" s="17"/>
      <c r="F417" s="17">
        <f>SUM(F414:F416)</f>
        <v>52038.273</v>
      </c>
      <c r="G417" s="34"/>
    </row>
    <row r="418" spans="1:7" ht="15">
      <c r="A418" s="54"/>
      <c r="B418" s="11"/>
      <c r="C418" s="11"/>
      <c r="D418" s="12"/>
      <c r="E418" s="13"/>
      <c r="F418" s="13"/>
      <c r="G418" s="34"/>
    </row>
    <row r="419" spans="1:7" ht="15">
      <c r="A419" s="54"/>
      <c r="B419" s="21" t="s">
        <v>377</v>
      </c>
      <c r="C419" s="11"/>
      <c r="D419" s="12"/>
      <c r="E419" s="13"/>
      <c r="F419" s="13"/>
      <c r="G419" s="34"/>
    </row>
    <row r="420" spans="1:7" ht="15">
      <c r="A420" s="54" t="s">
        <v>470</v>
      </c>
      <c r="B420" s="11" t="s">
        <v>375</v>
      </c>
      <c r="C420" s="11" t="s">
        <v>21</v>
      </c>
      <c r="D420" s="12">
        <v>2</v>
      </c>
      <c r="E420" s="13">
        <v>15800</v>
      </c>
      <c r="F420" s="13">
        <f t="shared" si="8"/>
        <v>31600</v>
      </c>
      <c r="G420" s="34"/>
    </row>
    <row r="421" spans="1:7" ht="15">
      <c r="A421" s="54" t="s">
        <v>470</v>
      </c>
      <c r="B421" s="11" t="s">
        <v>450</v>
      </c>
      <c r="C421" s="11" t="s">
        <v>9</v>
      </c>
      <c r="D421" s="12">
        <v>10.08</v>
      </c>
      <c r="E421" s="13">
        <v>328</v>
      </c>
      <c r="F421" s="13">
        <f t="shared" si="8"/>
        <v>3306.2400000000002</v>
      </c>
      <c r="G421" s="34"/>
    </row>
    <row r="422" spans="1:7" ht="15">
      <c r="A422" s="54" t="s">
        <v>470</v>
      </c>
      <c r="B422" s="11" t="s">
        <v>478</v>
      </c>
      <c r="C422" s="11" t="s">
        <v>21</v>
      </c>
      <c r="D422" s="12">
        <v>4</v>
      </c>
      <c r="E422" s="13">
        <v>17100</v>
      </c>
      <c r="F422" s="13">
        <f t="shared" si="8"/>
        <v>68400</v>
      </c>
      <c r="G422" s="34"/>
    </row>
    <row r="423" spans="1:7" ht="15">
      <c r="A423" s="54"/>
      <c r="B423" s="11" t="s">
        <v>479</v>
      </c>
      <c r="C423" s="11"/>
      <c r="D423" s="12"/>
      <c r="E423" s="13"/>
      <c r="F423" s="13" t="s">
        <v>381</v>
      </c>
      <c r="G423" s="34"/>
    </row>
    <row r="424" spans="1:7" ht="15">
      <c r="A424" s="54" t="s">
        <v>470</v>
      </c>
      <c r="B424" s="11" t="s">
        <v>478</v>
      </c>
      <c r="C424" s="11" t="s">
        <v>21</v>
      </c>
      <c r="D424" s="12">
        <v>4</v>
      </c>
      <c r="E424" s="13">
        <v>22400</v>
      </c>
      <c r="F424" s="13">
        <f t="shared" si="8"/>
        <v>89600</v>
      </c>
      <c r="G424" s="34"/>
    </row>
    <row r="425" spans="1:7" ht="15">
      <c r="A425" s="54"/>
      <c r="B425" s="11" t="s">
        <v>480</v>
      </c>
      <c r="C425" s="11"/>
      <c r="D425" s="12"/>
      <c r="E425" s="13"/>
      <c r="F425" s="13" t="s">
        <v>381</v>
      </c>
      <c r="G425" s="34"/>
    </row>
    <row r="426" spans="1:6" ht="15">
      <c r="A426" s="54" t="s">
        <v>470</v>
      </c>
      <c r="B426" s="11" t="s">
        <v>478</v>
      </c>
      <c r="C426" s="11" t="s">
        <v>21</v>
      </c>
      <c r="D426" s="12">
        <v>4</v>
      </c>
      <c r="E426" s="13">
        <v>14200</v>
      </c>
      <c r="F426" s="13">
        <f t="shared" si="8"/>
        <v>56800</v>
      </c>
    </row>
    <row r="427" spans="1:6" ht="15">
      <c r="A427" s="54"/>
      <c r="B427" s="11" t="s">
        <v>481</v>
      </c>
      <c r="C427" s="11"/>
      <c r="D427" s="12"/>
      <c r="E427" s="13"/>
      <c r="F427" s="13"/>
    </row>
    <row r="428" spans="1:6" ht="15">
      <c r="A428" s="54">
        <v>998786000</v>
      </c>
      <c r="B428" s="11" t="s">
        <v>420</v>
      </c>
      <c r="C428" s="11"/>
      <c r="D428" s="12">
        <f>F420+F421+F422+F424+F426</f>
        <v>249706.24</v>
      </c>
      <c r="E428" s="23">
        <v>0.017</v>
      </c>
      <c r="F428" s="13">
        <f>D428*E428</f>
        <v>4245.00608</v>
      </c>
    </row>
    <row r="429" spans="1:7" ht="15">
      <c r="A429" s="54"/>
      <c r="B429" s="15" t="s">
        <v>379</v>
      </c>
      <c r="C429" s="15"/>
      <c r="D429" s="16"/>
      <c r="E429" s="17"/>
      <c r="F429" s="17">
        <f>SUM(F420:F428)</f>
        <v>253951.24607999998</v>
      </c>
      <c r="G429" s="39"/>
    </row>
    <row r="430" spans="1:6" ht="15">
      <c r="A430" s="54"/>
      <c r="B430" s="21"/>
      <c r="C430" s="11"/>
      <c r="D430" s="12"/>
      <c r="E430" s="13"/>
      <c r="F430" s="11" t="s">
        <v>381</v>
      </c>
    </row>
    <row r="431" spans="1:6" ht="15.75" thickBot="1">
      <c r="A431" s="54"/>
      <c r="B431" s="11"/>
      <c r="C431" s="11"/>
      <c r="D431" s="12"/>
      <c r="E431" s="13"/>
      <c r="F431" s="13"/>
    </row>
    <row r="432" spans="1:6" ht="15.75" thickBot="1">
      <c r="A432" s="329" t="s">
        <v>381</v>
      </c>
      <c r="B432" s="330" t="s">
        <v>471</v>
      </c>
      <c r="C432" s="331" t="s">
        <v>483</v>
      </c>
      <c r="D432" s="331" t="s">
        <v>484</v>
      </c>
      <c r="E432" s="330"/>
      <c r="F432" s="331" t="s">
        <v>515</v>
      </c>
    </row>
    <row r="433" spans="1:6" ht="169.5">
      <c r="A433" s="327">
        <v>1</v>
      </c>
      <c r="B433" s="497" t="s">
        <v>1643</v>
      </c>
      <c r="C433" s="332">
        <v>3</v>
      </c>
      <c r="D433" s="333" t="s">
        <v>485</v>
      </c>
      <c r="E433" s="334">
        <v>22300</v>
      </c>
      <c r="F433" s="335">
        <f>C433*E433</f>
        <v>66900</v>
      </c>
    </row>
    <row r="434" spans="1:6" ht="57">
      <c r="A434" s="327">
        <v>2</v>
      </c>
      <c r="B434" s="497" t="s">
        <v>1644</v>
      </c>
      <c r="C434" s="332">
        <v>1</v>
      </c>
      <c r="D434" s="333" t="s">
        <v>486</v>
      </c>
      <c r="E434" s="334">
        <v>19800</v>
      </c>
      <c r="F434" s="335">
        <f aca="true" t="shared" si="9" ref="F434:F459">C434*E434</f>
        <v>19800</v>
      </c>
    </row>
    <row r="435" spans="1:6" ht="15">
      <c r="A435" s="336">
        <v>42371</v>
      </c>
      <c r="B435" s="497" t="s">
        <v>487</v>
      </c>
      <c r="C435" s="332">
        <v>1</v>
      </c>
      <c r="D435" s="333" t="s">
        <v>488</v>
      </c>
      <c r="E435" s="334">
        <v>2300</v>
      </c>
      <c r="F435" s="335">
        <f t="shared" si="9"/>
        <v>2300</v>
      </c>
    </row>
    <row r="436" spans="1:6" ht="15">
      <c r="A436" s="327">
        <v>3</v>
      </c>
      <c r="B436" s="497" t="s">
        <v>489</v>
      </c>
      <c r="C436" s="332">
        <v>1</v>
      </c>
      <c r="D436" s="333" t="s">
        <v>490</v>
      </c>
      <c r="E436" s="334">
        <v>7800</v>
      </c>
      <c r="F436" s="335">
        <f t="shared" si="9"/>
        <v>7800</v>
      </c>
    </row>
    <row r="437" spans="1:6" ht="15">
      <c r="A437" s="327">
        <v>4</v>
      </c>
      <c r="B437" s="497" t="s">
        <v>491</v>
      </c>
      <c r="C437" s="332">
        <v>1</v>
      </c>
      <c r="D437" s="333" t="s">
        <v>492</v>
      </c>
      <c r="E437" s="334">
        <v>12300</v>
      </c>
      <c r="F437" s="335">
        <f t="shared" si="9"/>
        <v>12300</v>
      </c>
    </row>
    <row r="438" spans="1:6" ht="15">
      <c r="A438" s="327">
        <v>5</v>
      </c>
      <c r="B438" s="497" t="s">
        <v>493</v>
      </c>
      <c r="C438" s="332">
        <v>2</v>
      </c>
      <c r="D438" s="333" t="s">
        <v>494</v>
      </c>
      <c r="E438" s="334">
        <v>3200</v>
      </c>
      <c r="F438" s="335">
        <f t="shared" si="9"/>
        <v>6400</v>
      </c>
    </row>
    <row r="439" spans="1:6" ht="15">
      <c r="A439" s="327">
        <v>6</v>
      </c>
      <c r="B439" s="497" t="s">
        <v>495</v>
      </c>
      <c r="C439" s="332">
        <v>2</v>
      </c>
      <c r="D439" s="333" t="s">
        <v>492</v>
      </c>
      <c r="E439" s="334">
        <v>2800</v>
      </c>
      <c r="F439" s="335">
        <f t="shared" si="9"/>
        <v>5600</v>
      </c>
    </row>
    <row r="440" spans="1:6" ht="15">
      <c r="A440" s="327">
        <v>7</v>
      </c>
      <c r="B440" s="497" t="s">
        <v>496</v>
      </c>
      <c r="C440" s="332">
        <v>1</v>
      </c>
      <c r="D440" s="333" t="s">
        <v>497</v>
      </c>
      <c r="E440" s="334">
        <v>4900</v>
      </c>
      <c r="F440" s="335">
        <f t="shared" si="9"/>
        <v>4900</v>
      </c>
    </row>
    <row r="441" spans="1:6" ht="217.5" customHeight="1">
      <c r="A441" s="327">
        <v>8</v>
      </c>
      <c r="B441" s="497" t="s">
        <v>1645</v>
      </c>
      <c r="C441" s="332">
        <v>1</v>
      </c>
      <c r="D441" s="333" t="s">
        <v>492</v>
      </c>
      <c r="E441" s="334">
        <v>38500</v>
      </c>
      <c r="F441" s="335">
        <f t="shared" si="9"/>
        <v>38500</v>
      </c>
    </row>
    <row r="442" spans="1:6" ht="360.75">
      <c r="A442" s="327">
        <v>9</v>
      </c>
      <c r="B442" s="497" t="s">
        <v>1646</v>
      </c>
      <c r="C442" s="332">
        <v>1</v>
      </c>
      <c r="D442" s="333" t="s">
        <v>498</v>
      </c>
      <c r="E442" s="334">
        <v>223000</v>
      </c>
      <c r="F442" s="335">
        <v>223000</v>
      </c>
    </row>
    <row r="443" spans="1:6" ht="225.75">
      <c r="A443" s="336">
        <v>42378</v>
      </c>
      <c r="B443" s="497" t="s">
        <v>1647</v>
      </c>
      <c r="C443" s="332">
        <v>1</v>
      </c>
      <c r="D443" s="333" t="s">
        <v>499</v>
      </c>
      <c r="E443" s="334">
        <v>17800</v>
      </c>
      <c r="F443" s="335">
        <v>17800</v>
      </c>
    </row>
    <row r="444" spans="1:6" ht="68.25">
      <c r="A444" s="336">
        <v>42409</v>
      </c>
      <c r="B444" s="497" t="s">
        <v>1648</v>
      </c>
      <c r="C444" s="332">
        <v>1</v>
      </c>
      <c r="D444" s="333" t="s">
        <v>500</v>
      </c>
      <c r="E444" s="334">
        <v>7900</v>
      </c>
      <c r="F444" s="335">
        <v>7900</v>
      </c>
    </row>
    <row r="445" spans="1:6" ht="34.5">
      <c r="A445" s="336">
        <v>42438</v>
      </c>
      <c r="B445" s="497" t="s">
        <v>1649</v>
      </c>
      <c r="C445" s="332">
        <v>1</v>
      </c>
      <c r="D445" s="333" t="s">
        <v>501</v>
      </c>
      <c r="E445" s="334">
        <v>5300</v>
      </c>
      <c r="F445" s="335">
        <v>5300</v>
      </c>
    </row>
    <row r="446" spans="1:6" ht="147">
      <c r="A446" s="327">
        <v>10</v>
      </c>
      <c r="B446" s="497" t="s">
        <v>1650</v>
      </c>
      <c r="C446" s="332">
        <v>1</v>
      </c>
      <c r="D446" s="333" t="s">
        <v>502</v>
      </c>
      <c r="E446" s="334">
        <v>19800</v>
      </c>
      <c r="F446" s="335">
        <v>19800</v>
      </c>
    </row>
    <row r="447" spans="1:6" ht="90.75">
      <c r="A447" s="327">
        <v>11</v>
      </c>
      <c r="B447" s="497" t="s">
        <v>1651</v>
      </c>
      <c r="C447" s="332">
        <v>1</v>
      </c>
      <c r="D447" s="333" t="s">
        <v>503</v>
      </c>
      <c r="E447" s="334">
        <v>12300</v>
      </c>
      <c r="F447" s="335">
        <v>12300</v>
      </c>
    </row>
    <row r="448" spans="1:6" ht="15">
      <c r="A448" s="336">
        <v>42380</v>
      </c>
      <c r="B448" s="497" t="s">
        <v>504</v>
      </c>
      <c r="C448" s="332">
        <v>1</v>
      </c>
      <c r="D448" s="333" t="s">
        <v>505</v>
      </c>
      <c r="E448" s="334">
        <v>520</v>
      </c>
      <c r="F448" s="335">
        <v>520</v>
      </c>
    </row>
    <row r="449" spans="1:6" ht="15">
      <c r="A449" s="336">
        <v>42411</v>
      </c>
      <c r="B449" s="497" t="s">
        <v>506</v>
      </c>
      <c r="C449" s="332">
        <v>1</v>
      </c>
      <c r="D449" s="333" t="s">
        <v>507</v>
      </c>
      <c r="E449" s="334">
        <v>7800</v>
      </c>
      <c r="F449" s="335">
        <v>7800</v>
      </c>
    </row>
    <row r="450" spans="1:6" ht="349.5">
      <c r="A450" s="327">
        <v>12</v>
      </c>
      <c r="B450" s="497" t="s">
        <v>1652</v>
      </c>
      <c r="C450" s="332">
        <v>1</v>
      </c>
      <c r="D450" s="333" t="s">
        <v>508</v>
      </c>
      <c r="E450" s="334">
        <v>78900</v>
      </c>
      <c r="F450" s="335">
        <v>78900</v>
      </c>
    </row>
    <row r="451" spans="1:6" ht="79.5">
      <c r="A451" s="327">
        <v>13</v>
      </c>
      <c r="B451" s="497" t="s">
        <v>1653</v>
      </c>
      <c r="C451" s="332">
        <v>1</v>
      </c>
      <c r="D451" s="333" t="s">
        <v>509</v>
      </c>
      <c r="E451" s="334">
        <v>9300</v>
      </c>
      <c r="F451" s="335">
        <f t="shared" si="9"/>
        <v>9300</v>
      </c>
    </row>
    <row r="452" spans="1:6" ht="34.5">
      <c r="A452" s="336">
        <v>42382</v>
      </c>
      <c r="B452" s="497" t="s">
        <v>1654</v>
      </c>
      <c r="C452" s="332">
        <v>1</v>
      </c>
      <c r="D452" s="333" t="s">
        <v>510</v>
      </c>
      <c r="E452" s="334">
        <v>2300</v>
      </c>
      <c r="F452" s="335">
        <f t="shared" si="9"/>
        <v>2300</v>
      </c>
    </row>
    <row r="453" spans="1:6" ht="79.5">
      <c r="A453" s="327">
        <v>14</v>
      </c>
      <c r="B453" s="497" t="s">
        <v>1655</v>
      </c>
      <c r="C453" s="332">
        <v>1</v>
      </c>
      <c r="D453" s="333" t="s">
        <v>511</v>
      </c>
      <c r="E453" s="334">
        <v>17600</v>
      </c>
      <c r="F453" s="335">
        <f t="shared" si="9"/>
        <v>17600</v>
      </c>
    </row>
    <row r="454" spans="1:6" ht="34.5">
      <c r="A454" s="336">
        <v>42383</v>
      </c>
      <c r="B454" s="497" t="s">
        <v>1656</v>
      </c>
      <c r="C454" s="332">
        <v>1</v>
      </c>
      <c r="D454" s="333" t="s">
        <v>512</v>
      </c>
      <c r="E454" s="334">
        <v>3400</v>
      </c>
      <c r="F454" s="335">
        <f t="shared" si="9"/>
        <v>3400</v>
      </c>
    </row>
    <row r="455" spans="1:6" ht="68.25">
      <c r="A455" s="327">
        <v>15</v>
      </c>
      <c r="B455" s="497" t="s">
        <v>1657</v>
      </c>
      <c r="C455" s="332">
        <v>1</v>
      </c>
      <c r="D455" s="333" t="s">
        <v>513</v>
      </c>
      <c r="E455" s="334">
        <v>22300</v>
      </c>
      <c r="F455" s="335">
        <f t="shared" si="9"/>
        <v>22300</v>
      </c>
    </row>
    <row r="456" spans="1:6" ht="147">
      <c r="A456" s="327">
        <v>16</v>
      </c>
      <c r="B456" s="497" t="s">
        <v>1658</v>
      </c>
      <c r="C456" s="332">
        <v>1</v>
      </c>
      <c r="D456" s="333" t="s">
        <v>514</v>
      </c>
      <c r="E456" s="334">
        <v>38900</v>
      </c>
      <c r="F456" s="335">
        <f t="shared" si="9"/>
        <v>38900</v>
      </c>
    </row>
    <row r="457" spans="1:6" ht="90.75">
      <c r="A457" s="327">
        <v>1</v>
      </c>
      <c r="B457" s="497" t="s">
        <v>1659</v>
      </c>
      <c r="C457" s="332">
        <v>1</v>
      </c>
      <c r="D457" s="333" t="s">
        <v>1660</v>
      </c>
      <c r="E457" s="334">
        <v>17600</v>
      </c>
      <c r="F457" s="335">
        <f t="shared" si="9"/>
        <v>17600</v>
      </c>
    </row>
    <row r="458" spans="1:6" ht="15">
      <c r="A458" s="327" t="s">
        <v>1661</v>
      </c>
      <c r="B458" s="497" t="s">
        <v>506</v>
      </c>
      <c r="C458" s="332">
        <v>1</v>
      </c>
      <c r="D458" s="333" t="s">
        <v>507</v>
      </c>
      <c r="E458" s="334">
        <v>7800</v>
      </c>
      <c r="F458" s="335">
        <f t="shared" si="9"/>
        <v>7800</v>
      </c>
    </row>
    <row r="459" spans="1:6" ht="15">
      <c r="A459" s="327" t="s">
        <v>1662</v>
      </c>
      <c r="B459" s="497" t="s">
        <v>504</v>
      </c>
      <c r="C459" s="332">
        <v>1</v>
      </c>
      <c r="D459" s="333" t="s">
        <v>505</v>
      </c>
      <c r="E459" s="334">
        <v>520</v>
      </c>
      <c r="F459" s="335">
        <f t="shared" si="9"/>
        <v>520</v>
      </c>
    </row>
    <row r="460" spans="1:6" ht="15">
      <c r="A460" s="337"/>
      <c r="B460" s="14"/>
      <c r="C460" s="332"/>
      <c r="D460" s="333"/>
      <c r="E460" s="334"/>
      <c r="F460" s="335" t="s">
        <v>381</v>
      </c>
    </row>
    <row r="461" spans="1:6" ht="15">
      <c r="A461" s="338" t="s">
        <v>381</v>
      </c>
      <c r="B461" s="339" t="s">
        <v>435</v>
      </c>
      <c r="C461" s="340"/>
      <c r="D461" s="341"/>
      <c r="E461" s="342"/>
      <c r="F461" s="343">
        <f>SUM(F433:F460)</f>
        <v>657540</v>
      </c>
    </row>
    <row r="462" spans="1:6" ht="15">
      <c r="A462" s="40"/>
      <c r="B462" s="41"/>
      <c r="C462" s="42"/>
      <c r="D462" s="44"/>
      <c r="E462" s="45"/>
      <c r="F462" s="4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"/>
  <sheetViews>
    <sheetView view="pageBreakPreview" zoomScale="60" workbookViewId="0" topLeftCell="A34">
      <selection activeCell="E102" sqref="E102"/>
    </sheetView>
  </sheetViews>
  <sheetFormatPr defaultColWidth="9.140625" defaultRowHeight="15"/>
  <cols>
    <col min="1" max="1" width="9.421875" style="1" customWidth="1"/>
    <col min="2" max="2" width="41.28125" style="1" customWidth="1"/>
    <col min="3" max="3" width="3.7109375" style="1" customWidth="1"/>
    <col min="4" max="4" width="10.57421875" style="2" customWidth="1"/>
    <col min="5" max="5" width="10.7109375" style="3" customWidth="1"/>
    <col min="6" max="6" width="11.7109375" style="3" customWidth="1"/>
  </cols>
  <sheetData>
    <row r="2" spans="1:7" ht="18.75">
      <c r="A2" s="8"/>
      <c r="B2" s="8"/>
      <c r="C2" s="8"/>
      <c r="D2" s="9"/>
      <c r="E2" s="10"/>
      <c r="F2" s="10"/>
      <c r="G2" s="49"/>
    </row>
    <row r="3" spans="1:7" ht="18.75">
      <c r="A3" s="8" t="s">
        <v>438</v>
      </c>
      <c r="B3" s="8" t="s">
        <v>516</v>
      </c>
      <c r="C3" s="8"/>
      <c r="D3" s="9"/>
      <c r="E3" s="10"/>
      <c r="F3" s="10"/>
      <c r="G3" s="49"/>
    </row>
    <row r="4" spans="1:7" ht="18.75">
      <c r="A4" s="8" t="s">
        <v>517</v>
      </c>
      <c r="B4" s="8" t="s">
        <v>1567</v>
      </c>
      <c r="C4" s="8"/>
      <c r="D4" s="9"/>
      <c r="E4" s="10"/>
      <c r="F4" s="10"/>
      <c r="G4" s="49"/>
    </row>
    <row r="5" spans="1:7" ht="18.75">
      <c r="A5" s="8"/>
      <c r="B5" s="8"/>
      <c r="C5" s="8"/>
      <c r="D5" s="9"/>
      <c r="E5" s="10"/>
      <c r="F5" s="10"/>
      <c r="G5" s="49"/>
    </row>
    <row r="7" ht="15">
      <c r="B7" s="4" t="s">
        <v>1569</v>
      </c>
    </row>
    <row r="9" spans="1:7" ht="15">
      <c r="A9" s="11"/>
      <c r="B9" s="21" t="s">
        <v>418</v>
      </c>
      <c r="C9" s="11"/>
      <c r="D9" s="12"/>
      <c r="E9" s="13"/>
      <c r="F9" s="13"/>
      <c r="G9" s="14"/>
    </row>
    <row r="10" spans="1:7" ht="15">
      <c r="A10" s="11"/>
      <c r="B10" s="11" t="s">
        <v>403</v>
      </c>
      <c r="C10" s="11"/>
      <c r="D10" s="12"/>
      <c r="E10" s="13"/>
      <c r="F10" s="13">
        <f>F50</f>
        <v>203642.75</v>
      </c>
      <c r="G10" s="14"/>
    </row>
    <row r="11" spans="1:7" ht="15">
      <c r="A11" s="11"/>
      <c r="B11" s="11" t="s">
        <v>518</v>
      </c>
      <c r="C11" s="11"/>
      <c r="D11" s="12"/>
      <c r="E11" s="13"/>
      <c r="F11" s="13">
        <f>F53</f>
        <v>1890</v>
      </c>
      <c r="G11" s="14"/>
    </row>
    <row r="12" spans="1:7" ht="15">
      <c r="A12" s="11"/>
      <c r="B12" s="11" t="s">
        <v>401</v>
      </c>
      <c r="C12" s="11"/>
      <c r="D12" s="12"/>
      <c r="E12" s="13"/>
      <c r="F12" s="13">
        <f>F57</f>
        <v>4444.8</v>
      </c>
      <c r="G12" s="14"/>
    </row>
    <row r="13" spans="1:7" ht="15">
      <c r="A13" s="11"/>
      <c r="B13" s="11" t="s">
        <v>398</v>
      </c>
      <c r="C13" s="11"/>
      <c r="D13" s="12"/>
      <c r="E13" s="13"/>
      <c r="F13" s="13">
        <f>F65</f>
        <v>34168.28</v>
      </c>
      <c r="G13" s="14"/>
    </row>
    <row r="14" spans="1:7" ht="15">
      <c r="A14" s="11"/>
      <c r="B14" s="11" t="s">
        <v>519</v>
      </c>
      <c r="C14" s="11"/>
      <c r="D14" s="12"/>
      <c r="E14" s="13"/>
      <c r="F14" s="13">
        <f>F81</f>
        <v>377524.3500000001</v>
      </c>
      <c r="G14" s="14"/>
    </row>
    <row r="15" spans="1:7" ht="15">
      <c r="A15" s="11"/>
      <c r="B15" s="11" t="s">
        <v>420</v>
      </c>
      <c r="C15" s="11"/>
      <c r="D15" s="12"/>
      <c r="E15" s="13"/>
      <c r="F15" s="13">
        <f>F83</f>
        <v>32038.517000000003</v>
      </c>
      <c r="G15" s="14"/>
    </row>
    <row r="16" spans="1:7" ht="15">
      <c r="A16" s="11"/>
      <c r="B16" s="11" t="s">
        <v>520</v>
      </c>
      <c r="C16" s="11"/>
      <c r="D16" s="12"/>
      <c r="E16" s="13"/>
      <c r="F16" s="13">
        <f>F95</f>
        <v>180790</v>
      </c>
      <c r="G16" s="14"/>
    </row>
    <row r="17" spans="1:7" ht="15">
      <c r="A17" s="11"/>
      <c r="B17" s="50" t="s">
        <v>379</v>
      </c>
      <c r="C17" s="50"/>
      <c r="D17" s="51"/>
      <c r="E17" s="52"/>
      <c r="F17" s="53">
        <f>SUM(F10:F16)</f>
        <v>834498.697</v>
      </c>
      <c r="G17" s="14"/>
    </row>
    <row r="18" spans="1:7" ht="15">
      <c r="A18" s="11"/>
      <c r="B18" s="11"/>
      <c r="C18" s="11"/>
      <c r="D18" s="12"/>
      <c r="E18" s="13"/>
      <c r="F18" s="13"/>
      <c r="G18" s="14"/>
    </row>
    <row r="19" spans="1:7" ht="15">
      <c r="A19" s="11"/>
      <c r="B19" s="11"/>
      <c r="C19" s="11"/>
      <c r="D19" s="12"/>
      <c r="E19" s="13"/>
      <c r="F19" s="13"/>
      <c r="G19" s="14"/>
    </row>
    <row r="20" spans="1:7" ht="15">
      <c r="A20" s="11"/>
      <c r="B20" s="11"/>
      <c r="C20" s="11"/>
      <c r="D20" s="12"/>
      <c r="E20" s="13"/>
      <c r="F20" s="13"/>
      <c r="G20" s="14"/>
    </row>
    <row r="21" spans="1:7" ht="15">
      <c r="A21" s="11"/>
      <c r="B21" s="11"/>
      <c r="C21" s="11"/>
      <c r="D21" s="12"/>
      <c r="E21" s="13"/>
      <c r="F21" s="13"/>
      <c r="G21" s="14"/>
    </row>
    <row r="22" spans="1:7" ht="15">
      <c r="A22" s="11"/>
      <c r="B22" s="11"/>
      <c r="C22" s="11"/>
      <c r="D22" s="12"/>
      <c r="E22" s="13"/>
      <c r="F22" s="13"/>
      <c r="G22" s="14"/>
    </row>
    <row r="23" spans="1:7" ht="15">
      <c r="A23" s="11"/>
      <c r="B23" s="11"/>
      <c r="C23" s="11"/>
      <c r="D23" s="12"/>
      <c r="E23" s="13"/>
      <c r="F23" s="13"/>
      <c r="G23" s="14"/>
    </row>
    <row r="24" spans="1:7" ht="15">
      <c r="A24" s="11"/>
      <c r="B24" s="11"/>
      <c r="C24" s="11"/>
      <c r="D24" s="12"/>
      <c r="E24" s="13"/>
      <c r="F24" s="13"/>
      <c r="G24" s="14"/>
    </row>
    <row r="25" spans="1:7" ht="15">
      <c r="A25" s="11"/>
      <c r="B25" s="11"/>
      <c r="C25" s="11"/>
      <c r="D25" s="12"/>
      <c r="E25" s="13"/>
      <c r="F25" s="13"/>
      <c r="G25" s="14"/>
    </row>
    <row r="26" spans="1:7" ht="15">
      <c r="A26" s="11"/>
      <c r="B26" s="21" t="s">
        <v>403</v>
      </c>
      <c r="C26" s="11"/>
      <c r="D26" s="12"/>
      <c r="E26" s="13"/>
      <c r="F26" s="13"/>
      <c r="G26" s="14"/>
    </row>
    <row r="27" spans="1:7" ht="15">
      <c r="A27" s="54" t="s">
        <v>521</v>
      </c>
      <c r="B27" s="11" t="s">
        <v>522</v>
      </c>
      <c r="C27" s="11" t="s">
        <v>9</v>
      </c>
      <c r="D27" s="12">
        <v>1081.7</v>
      </c>
      <c r="E27" s="13">
        <v>39</v>
      </c>
      <c r="F27" s="13">
        <f>D27*E27</f>
        <v>42186.3</v>
      </c>
      <c r="G27" s="14"/>
    </row>
    <row r="28" spans="1:7" ht="15">
      <c r="A28" s="54" t="s">
        <v>523</v>
      </c>
      <c r="B28" s="11" t="s">
        <v>524</v>
      </c>
      <c r="C28" s="11" t="s">
        <v>21</v>
      </c>
      <c r="D28" s="12">
        <v>7</v>
      </c>
      <c r="E28" s="13">
        <v>737</v>
      </c>
      <c r="F28" s="13">
        <f aca="true" t="shared" si="0" ref="F28:F49">D28*E28</f>
        <v>5159</v>
      </c>
      <c r="G28" s="14"/>
    </row>
    <row r="29" spans="1:7" ht="15">
      <c r="A29" s="54" t="s">
        <v>525</v>
      </c>
      <c r="B29" s="11" t="s">
        <v>526</v>
      </c>
      <c r="C29" s="11" t="s">
        <v>21</v>
      </c>
      <c r="D29" s="12">
        <v>7</v>
      </c>
      <c r="E29" s="13">
        <v>1220</v>
      </c>
      <c r="F29" s="13">
        <f t="shared" si="0"/>
        <v>8540</v>
      </c>
      <c r="G29" s="14"/>
    </row>
    <row r="30" spans="1:7" ht="15">
      <c r="A30" s="54">
        <v>121101101</v>
      </c>
      <c r="B30" s="11" t="s">
        <v>527</v>
      </c>
      <c r="C30" s="11" t="s">
        <v>2</v>
      </c>
      <c r="D30" s="12">
        <v>64.5</v>
      </c>
      <c r="E30" s="13">
        <v>46</v>
      </c>
      <c r="F30" s="13">
        <f t="shared" si="0"/>
        <v>2967</v>
      </c>
      <c r="G30" s="14"/>
    </row>
    <row r="31" spans="1:7" ht="15">
      <c r="A31" s="54" t="s">
        <v>0</v>
      </c>
      <c r="B31" s="11" t="s">
        <v>528</v>
      </c>
      <c r="C31" s="11" t="s">
        <v>2</v>
      </c>
      <c r="D31" s="12">
        <v>1.92</v>
      </c>
      <c r="E31" s="13">
        <v>1250</v>
      </c>
      <c r="F31" s="13">
        <f t="shared" si="0"/>
        <v>2400</v>
      </c>
      <c r="G31" s="14"/>
    </row>
    <row r="32" spans="1:7" ht="15">
      <c r="A32" s="54">
        <v>122202201</v>
      </c>
      <c r="B32" s="11" t="s">
        <v>529</v>
      </c>
      <c r="C32" s="11" t="s">
        <v>2</v>
      </c>
      <c r="D32" s="12">
        <v>17.325</v>
      </c>
      <c r="E32" s="13">
        <v>135</v>
      </c>
      <c r="F32" s="13">
        <f t="shared" si="0"/>
        <v>2338.875</v>
      </c>
      <c r="G32" s="14"/>
    </row>
    <row r="33" spans="1:7" ht="15">
      <c r="A33" s="54" t="s">
        <v>3</v>
      </c>
      <c r="B33" s="11" t="s">
        <v>530</v>
      </c>
      <c r="C33" s="11" t="s">
        <v>2</v>
      </c>
      <c r="D33" s="12">
        <v>19.245</v>
      </c>
      <c r="E33" s="13">
        <v>33</v>
      </c>
      <c r="F33" s="13">
        <f t="shared" si="0"/>
        <v>635.085</v>
      </c>
      <c r="G33" s="14"/>
    </row>
    <row r="34" spans="1:7" ht="15">
      <c r="A34" s="54" t="s">
        <v>531</v>
      </c>
      <c r="B34" s="11" t="s">
        <v>532</v>
      </c>
      <c r="C34" s="11" t="s">
        <v>21</v>
      </c>
      <c r="D34" s="12">
        <v>7</v>
      </c>
      <c r="E34" s="13">
        <v>3880</v>
      </c>
      <c r="F34" s="13">
        <f t="shared" si="0"/>
        <v>27160</v>
      </c>
      <c r="G34" s="14"/>
    </row>
    <row r="35" spans="1:7" ht="15">
      <c r="A35" s="54" t="s">
        <v>533</v>
      </c>
      <c r="B35" s="11" t="s">
        <v>534</v>
      </c>
      <c r="C35" s="11" t="s">
        <v>21</v>
      </c>
      <c r="D35" s="12">
        <v>7</v>
      </c>
      <c r="E35" s="13">
        <v>856</v>
      </c>
      <c r="F35" s="13">
        <f t="shared" si="0"/>
        <v>5992</v>
      </c>
      <c r="G35" s="14"/>
    </row>
    <row r="36" spans="1:7" ht="15">
      <c r="A36" s="54" t="s">
        <v>535</v>
      </c>
      <c r="B36" s="11" t="s">
        <v>536</v>
      </c>
      <c r="C36" s="11" t="s">
        <v>9</v>
      </c>
      <c r="D36" s="12">
        <v>1081.7</v>
      </c>
      <c r="E36" s="13">
        <v>54</v>
      </c>
      <c r="F36" s="13">
        <f t="shared" si="0"/>
        <v>58411.8</v>
      </c>
      <c r="G36" s="14"/>
    </row>
    <row r="37" spans="1:7" ht="15">
      <c r="A37" s="54" t="s">
        <v>5</v>
      </c>
      <c r="B37" s="11" t="s">
        <v>6</v>
      </c>
      <c r="C37" s="11" t="s">
        <v>2</v>
      </c>
      <c r="D37" s="12">
        <v>19.245</v>
      </c>
      <c r="E37" s="13">
        <v>14</v>
      </c>
      <c r="F37" s="13">
        <f t="shared" si="0"/>
        <v>269.43</v>
      </c>
      <c r="G37" s="14"/>
    </row>
    <row r="38" spans="1:7" ht="15">
      <c r="A38" s="54" t="s">
        <v>537</v>
      </c>
      <c r="B38" s="11" t="s">
        <v>538</v>
      </c>
      <c r="C38" s="11" t="s">
        <v>21</v>
      </c>
      <c r="D38" s="12">
        <v>7</v>
      </c>
      <c r="E38" s="13">
        <v>702</v>
      </c>
      <c r="F38" s="13">
        <f t="shared" si="0"/>
        <v>4914</v>
      </c>
      <c r="G38" s="14"/>
    </row>
    <row r="39" spans="1:7" ht="15">
      <c r="A39" s="54" t="s">
        <v>539</v>
      </c>
      <c r="B39" s="11" t="s">
        <v>540</v>
      </c>
      <c r="C39" s="11" t="s">
        <v>9</v>
      </c>
      <c r="D39" s="12">
        <v>257.9</v>
      </c>
      <c r="E39" s="13">
        <v>10</v>
      </c>
      <c r="F39" s="13">
        <f t="shared" si="0"/>
        <v>2579</v>
      </c>
      <c r="G39" s="14"/>
    </row>
    <row r="40" spans="1:7" ht="15">
      <c r="A40" s="54" t="s">
        <v>541</v>
      </c>
      <c r="B40" s="11" t="s">
        <v>542</v>
      </c>
      <c r="C40" s="11" t="s">
        <v>9</v>
      </c>
      <c r="D40" s="12">
        <v>432.5</v>
      </c>
      <c r="E40" s="13">
        <v>7</v>
      </c>
      <c r="F40" s="13">
        <f t="shared" si="0"/>
        <v>3027.5</v>
      </c>
      <c r="G40" s="14"/>
    </row>
    <row r="41" spans="1:7" ht="15">
      <c r="A41" s="54" t="s">
        <v>543</v>
      </c>
      <c r="B41" s="11" t="s">
        <v>1579</v>
      </c>
      <c r="C41" s="11" t="s">
        <v>2</v>
      </c>
      <c r="D41" s="12">
        <v>300</v>
      </c>
      <c r="E41" s="13">
        <v>41</v>
      </c>
      <c r="F41" s="13">
        <f t="shared" si="0"/>
        <v>12300</v>
      </c>
      <c r="G41" s="14"/>
    </row>
    <row r="42" spans="1:7" ht="15">
      <c r="A42" s="54"/>
      <c r="B42" s="11" t="s">
        <v>1580</v>
      </c>
      <c r="C42" s="11"/>
      <c r="D42" s="12"/>
      <c r="E42" s="13" t="s">
        <v>381</v>
      </c>
      <c r="F42" s="13" t="s">
        <v>381</v>
      </c>
      <c r="G42" s="14"/>
    </row>
    <row r="43" spans="1:7" ht="15">
      <c r="A43" s="54">
        <v>183101314</v>
      </c>
      <c r="B43" s="11" t="s">
        <v>544</v>
      </c>
      <c r="C43" s="11" t="s">
        <v>21</v>
      </c>
      <c r="D43" s="12">
        <v>19</v>
      </c>
      <c r="E43" s="13">
        <v>161</v>
      </c>
      <c r="F43" s="13">
        <f t="shared" si="0"/>
        <v>3059</v>
      </c>
      <c r="G43" s="14"/>
    </row>
    <row r="44" spans="1:7" ht="15">
      <c r="A44" s="54">
        <v>184102112</v>
      </c>
      <c r="B44" s="11" t="s">
        <v>545</v>
      </c>
      <c r="C44" s="11" t="s">
        <v>21</v>
      </c>
      <c r="D44" s="12">
        <v>19</v>
      </c>
      <c r="E44" s="13">
        <v>69</v>
      </c>
      <c r="F44" s="13">
        <f t="shared" si="0"/>
        <v>1311</v>
      </c>
      <c r="G44" s="14"/>
    </row>
    <row r="45" spans="1:7" ht="15">
      <c r="A45" s="54">
        <v>103715000</v>
      </c>
      <c r="B45" s="11" t="s">
        <v>546</v>
      </c>
      <c r="C45" s="11" t="s">
        <v>2</v>
      </c>
      <c r="D45" s="12">
        <v>2.28</v>
      </c>
      <c r="E45" s="13">
        <v>792</v>
      </c>
      <c r="F45" s="13">
        <f t="shared" si="0"/>
        <v>1805.7599999999998</v>
      </c>
      <c r="G45" s="14"/>
    </row>
    <row r="46" spans="1:7" ht="15">
      <c r="A46" s="54" t="s">
        <v>547</v>
      </c>
      <c r="B46" s="11" t="s">
        <v>548</v>
      </c>
      <c r="C46" s="11" t="s">
        <v>21</v>
      </c>
      <c r="D46" s="12">
        <v>19</v>
      </c>
      <c r="E46" s="13">
        <v>350</v>
      </c>
      <c r="F46" s="13">
        <f t="shared" si="0"/>
        <v>6650</v>
      </c>
      <c r="G46" s="14"/>
    </row>
    <row r="47" spans="1:7" ht="15">
      <c r="A47" s="54" t="s">
        <v>549</v>
      </c>
      <c r="B47" s="11" t="s">
        <v>550</v>
      </c>
      <c r="C47" s="11" t="s">
        <v>9</v>
      </c>
      <c r="D47" s="12">
        <v>432.5</v>
      </c>
      <c r="E47" s="13">
        <v>15</v>
      </c>
      <c r="F47" s="13">
        <f t="shared" si="0"/>
        <v>6487.5</v>
      </c>
      <c r="G47" s="14"/>
    </row>
    <row r="48" spans="1:7" ht="15">
      <c r="A48" s="54" t="s">
        <v>551</v>
      </c>
      <c r="B48" s="11" t="s">
        <v>552</v>
      </c>
      <c r="C48" s="11" t="s">
        <v>320</v>
      </c>
      <c r="D48" s="12">
        <v>34.6</v>
      </c>
      <c r="E48" s="13">
        <v>120</v>
      </c>
      <c r="F48" s="13">
        <f t="shared" si="0"/>
        <v>4152</v>
      </c>
      <c r="G48" s="14"/>
    </row>
    <row r="49" spans="1:7" ht="15">
      <c r="A49" s="54">
        <v>111104211</v>
      </c>
      <c r="B49" s="11" t="s">
        <v>553</v>
      </c>
      <c r="C49" s="11" t="s">
        <v>9</v>
      </c>
      <c r="D49" s="12">
        <v>432.5</v>
      </c>
      <c r="E49" s="13">
        <v>3</v>
      </c>
      <c r="F49" s="13">
        <f t="shared" si="0"/>
        <v>1297.5</v>
      </c>
      <c r="G49" s="14"/>
    </row>
    <row r="50" spans="1:7" ht="15">
      <c r="A50" s="54"/>
      <c r="B50" s="15" t="s">
        <v>379</v>
      </c>
      <c r="C50" s="15"/>
      <c r="D50" s="16"/>
      <c r="E50" s="17"/>
      <c r="F50" s="17">
        <f>SUM(F27:F49)</f>
        <v>203642.75</v>
      </c>
      <c r="G50" s="14"/>
    </row>
    <row r="51" spans="1:7" ht="15">
      <c r="A51" s="54"/>
      <c r="B51" s="18"/>
      <c r="C51" s="18"/>
      <c r="D51" s="19"/>
      <c r="E51" s="20"/>
      <c r="F51" s="20"/>
      <c r="G51" s="14"/>
    </row>
    <row r="52" spans="1:7" ht="15">
      <c r="A52" s="54"/>
      <c r="B52" s="21" t="s">
        <v>554</v>
      </c>
      <c r="C52" s="11"/>
      <c r="D52" s="12"/>
      <c r="E52" s="13"/>
      <c r="F52" s="13"/>
      <c r="G52" s="14"/>
    </row>
    <row r="53" spans="1:7" ht="15">
      <c r="A53" s="54" t="s">
        <v>555</v>
      </c>
      <c r="B53" s="11" t="s">
        <v>556</v>
      </c>
      <c r="C53" s="11" t="s">
        <v>2</v>
      </c>
      <c r="D53" s="12">
        <v>9</v>
      </c>
      <c r="E53" s="13">
        <v>210</v>
      </c>
      <c r="F53" s="13">
        <f aca="true" t="shared" si="1" ref="F53:F80">D53*E53</f>
        <v>1890</v>
      </c>
      <c r="G53" s="14"/>
    </row>
    <row r="54" spans="1:7" ht="15">
      <c r="A54" s="54"/>
      <c r="B54" s="11" t="s">
        <v>557</v>
      </c>
      <c r="C54" s="11"/>
      <c r="D54" s="12"/>
      <c r="E54" s="13"/>
      <c r="F54" s="13"/>
      <c r="G54" s="14"/>
    </row>
    <row r="55" spans="1:7" ht="15">
      <c r="A55" s="54"/>
      <c r="B55" s="11"/>
      <c r="C55" s="11"/>
      <c r="D55" s="12"/>
      <c r="E55" s="13"/>
      <c r="F55" s="13"/>
      <c r="G55" s="14"/>
    </row>
    <row r="56" spans="1:7" ht="15">
      <c r="A56" s="54"/>
      <c r="B56" s="21" t="s">
        <v>558</v>
      </c>
      <c r="C56" s="11"/>
      <c r="D56" s="12"/>
      <c r="E56" s="13"/>
      <c r="F56" s="13"/>
      <c r="G56" s="14"/>
    </row>
    <row r="57" spans="1:7" ht="15">
      <c r="A57" s="54" t="s">
        <v>13</v>
      </c>
      <c r="B57" s="11" t="s">
        <v>14</v>
      </c>
      <c r="C57" s="11" t="s">
        <v>2</v>
      </c>
      <c r="D57" s="12">
        <v>1.92</v>
      </c>
      <c r="E57" s="13">
        <v>2315</v>
      </c>
      <c r="F57" s="13">
        <f t="shared" si="1"/>
        <v>4444.8</v>
      </c>
      <c r="G57" s="14"/>
    </row>
    <row r="58" spans="1:7" ht="15">
      <c r="A58" s="54"/>
      <c r="B58" s="11"/>
      <c r="C58" s="11"/>
      <c r="D58" s="12"/>
      <c r="E58" s="13"/>
      <c r="F58" s="13"/>
      <c r="G58" s="14"/>
    </row>
    <row r="59" spans="1:7" ht="15">
      <c r="A59" s="54"/>
      <c r="B59" s="21" t="s">
        <v>398</v>
      </c>
      <c r="C59" s="11"/>
      <c r="D59" s="12"/>
      <c r="E59" s="13"/>
      <c r="F59" s="13"/>
      <c r="G59" s="14"/>
    </row>
    <row r="60" spans="1:7" ht="15">
      <c r="A60" s="54" t="s">
        <v>559</v>
      </c>
      <c r="B60" s="11" t="s">
        <v>52</v>
      </c>
      <c r="C60" s="11" t="s">
        <v>19</v>
      </c>
      <c r="D60" s="12">
        <v>24</v>
      </c>
      <c r="E60" s="13">
        <v>420</v>
      </c>
      <c r="F60" s="13">
        <f t="shared" si="1"/>
        <v>10080</v>
      </c>
      <c r="G60" s="14"/>
    </row>
    <row r="61" spans="1:7" ht="15">
      <c r="A61" s="54" t="s">
        <v>560</v>
      </c>
      <c r="B61" s="11" t="s">
        <v>561</v>
      </c>
      <c r="C61" s="11" t="s">
        <v>21</v>
      </c>
      <c r="D61" s="12">
        <v>24</v>
      </c>
      <c r="E61" s="13">
        <v>530</v>
      </c>
      <c r="F61" s="13">
        <f t="shared" si="1"/>
        <v>12720</v>
      </c>
      <c r="G61" s="14"/>
    </row>
    <row r="62" spans="1:7" ht="15">
      <c r="A62" s="54" t="s">
        <v>54</v>
      </c>
      <c r="B62" s="11" t="s">
        <v>562</v>
      </c>
      <c r="C62" s="11" t="s">
        <v>19</v>
      </c>
      <c r="D62" s="12">
        <v>24</v>
      </c>
      <c r="E62" s="13">
        <v>244</v>
      </c>
      <c r="F62" s="13">
        <f t="shared" si="1"/>
        <v>5856</v>
      </c>
      <c r="G62" s="14"/>
    </row>
    <row r="63" spans="1:7" ht="15">
      <c r="A63" s="54" t="s">
        <v>56</v>
      </c>
      <c r="B63" s="11" t="s">
        <v>563</v>
      </c>
      <c r="C63" s="11" t="s">
        <v>2</v>
      </c>
      <c r="D63" s="12">
        <v>1.2</v>
      </c>
      <c r="E63" s="13">
        <v>3425</v>
      </c>
      <c r="F63" s="13">
        <f t="shared" si="1"/>
        <v>4110</v>
      </c>
      <c r="G63" s="14"/>
    </row>
    <row r="64" spans="1:7" ht="15">
      <c r="A64" s="54" t="s">
        <v>564</v>
      </c>
      <c r="B64" s="11" t="s">
        <v>565</v>
      </c>
      <c r="C64" s="11" t="s">
        <v>94</v>
      </c>
      <c r="D64" s="12">
        <v>0.044</v>
      </c>
      <c r="E64" s="13">
        <v>31870</v>
      </c>
      <c r="F64" s="13">
        <f t="shared" si="1"/>
        <v>1402.28</v>
      </c>
      <c r="G64" s="14"/>
    </row>
    <row r="65" spans="1:7" ht="15">
      <c r="A65" s="54"/>
      <c r="B65" s="15" t="s">
        <v>379</v>
      </c>
      <c r="C65" s="15"/>
      <c r="D65" s="16"/>
      <c r="E65" s="17"/>
      <c r="F65" s="17">
        <f>SUM(F60:F64)</f>
        <v>34168.28</v>
      </c>
      <c r="G65" s="14"/>
    </row>
    <row r="66" spans="1:7" ht="15">
      <c r="A66" s="54"/>
      <c r="B66" s="18"/>
      <c r="C66" s="18"/>
      <c r="D66" s="19"/>
      <c r="E66" s="20"/>
      <c r="F66" s="20"/>
      <c r="G66" s="14"/>
    </row>
    <row r="67" spans="1:7" ht="15">
      <c r="A67" s="54"/>
      <c r="B67" s="18"/>
      <c r="C67" s="18"/>
      <c r="D67" s="19"/>
      <c r="E67" s="20"/>
      <c r="F67" s="20"/>
      <c r="G67" s="14"/>
    </row>
    <row r="68" spans="1:7" ht="15">
      <c r="A68" s="54"/>
      <c r="B68" s="21" t="s">
        <v>519</v>
      </c>
      <c r="C68" s="11"/>
      <c r="D68" s="12"/>
      <c r="E68" s="13"/>
      <c r="F68" s="13"/>
      <c r="G68" s="14"/>
    </row>
    <row r="69" spans="1:7" ht="15">
      <c r="A69" s="54" t="s">
        <v>162</v>
      </c>
      <c r="B69" s="11" t="s">
        <v>163</v>
      </c>
      <c r="C69" s="11" t="s">
        <v>9</v>
      </c>
      <c r="D69" s="12">
        <v>142.4</v>
      </c>
      <c r="E69" s="13">
        <v>39</v>
      </c>
      <c r="F69" s="13">
        <f t="shared" si="1"/>
        <v>5553.6</v>
      </c>
      <c r="G69" s="14"/>
    </row>
    <row r="70" spans="1:7" ht="15">
      <c r="A70" s="54" t="s">
        <v>566</v>
      </c>
      <c r="B70" s="11" t="s">
        <v>567</v>
      </c>
      <c r="C70" s="11" t="s">
        <v>9</v>
      </c>
      <c r="D70" s="12">
        <v>178.5</v>
      </c>
      <c r="E70" s="13">
        <v>105</v>
      </c>
      <c r="F70" s="13">
        <f t="shared" si="1"/>
        <v>18742.5</v>
      </c>
      <c r="G70" s="14"/>
    </row>
    <row r="71" spans="1:7" ht="15">
      <c r="A71" s="54" t="s">
        <v>568</v>
      </c>
      <c r="B71" s="11" t="s">
        <v>569</v>
      </c>
      <c r="C71" s="11" t="s">
        <v>9</v>
      </c>
      <c r="D71" s="12">
        <v>142.4</v>
      </c>
      <c r="E71" s="13">
        <v>137</v>
      </c>
      <c r="F71" s="13">
        <f t="shared" si="1"/>
        <v>19508.8</v>
      </c>
      <c r="G71" s="14"/>
    </row>
    <row r="72" spans="1:7" ht="15">
      <c r="A72" s="54" t="s">
        <v>570</v>
      </c>
      <c r="B72" s="11" t="s">
        <v>571</v>
      </c>
      <c r="C72" s="11" t="s">
        <v>9</v>
      </c>
      <c r="D72" s="12">
        <v>142.4</v>
      </c>
      <c r="E72" s="13">
        <v>188</v>
      </c>
      <c r="F72" s="13">
        <f t="shared" si="1"/>
        <v>26771.2</v>
      </c>
      <c r="G72" s="14"/>
    </row>
    <row r="73" spans="1:7" ht="15">
      <c r="A73" s="54" t="s">
        <v>572</v>
      </c>
      <c r="B73" s="11" t="s">
        <v>166</v>
      </c>
      <c r="C73" s="11" t="s">
        <v>9</v>
      </c>
      <c r="D73" s="12">
        <v>143.824</v>
      </c>
      <c r="E73" s="13">
        <v>242</v>
      </c>
      <c r="F73" s="13">
        <f t="shared" si="1"/>
        <v>34805.408</v>
      </c>
      <c r="G73" s="14"/>
    </row>
    <row r="74" spans="1:7" ht="50.25" customHeight="1">
      <c r="A74" s="55" t="s">
        <v>573</v>
      </c>
      <c r="B74" s="498" t="s">
        <v>1664</v>
      </c>
      <c r="C74" s="25" t="s">
        <v>9</v>
      </c>
      <c r="D74" s="26">
        <v>115.5</v>
      </c>
      <c r="E74" s="27">
        <v>1680</v>
      </c>
      <c r="F74" s="13">
        <f t="shared" si="1"/>
        <v>194040</v>
      </c>
      <c r="G74" s="14"/>
    </row>
    <row r="75" spans="1:7" ht="15">
      <c r="A75" s="54">
        <v>564851114</v>
      </c>
      <c r="B75" s="11" t="s">
        <v>574</v>
      </c>
      <c r="C75" s="11" t="s">
        <v>9</v>
      </c>
      <c r="D75" s="12">
        <v>115.5</v>
      </c>
      <c r="E75" s="13">
        <v>161</v>
      </c>
      <c r="F75" s="13">
        <f t="shared" si="1"/>
        <v>18595.5</v>
      </c>
      <c r="G75" s="14"/>
    </row>
    <row r="76" spans="1:7" ht="15">
      <c r="A76" s="54" t="s">
        <v>575</v>
      </c>
      <c r="B76" s="11" t="s">
        <v>576</v>
      </c>
      <c r="C76" s="11" t="s">
        <v>19</v>
      </c>
      <c r="D76" s="12">
        <v>124.6</v>
      </c>
      <c r="E76" s="13">
        <v>131</v>
      </c>
      <c r="F76" s="13">
        <f t="shared" si="1"/>
        <v>16322.599999999999</v>
      </c>
      <c r="G76" s="14"/>
    </row>
    <row r="77" spans="1:7" ht="15">
      <c r="A77" s="54" t="s">
        <v>577</v>
      </c>
      <c r="B77" s="11" t="s">
        <v>1563</v>
      </c>
      <c r="C77" s="11" t="s">
        <v>21</v>
      </c>
      <c r="D77" s="12">
        <v>254.184</v>
      </c>
      <c r="E77" s="13">
        <v>38</v>
      </c>
      <c r="F77" s="13">
        <f t="shared" si="1"/>
        <v>9658.992</v>
      </c>
      <c r="G77" s="14"/>
    </row>
    <row r="78" spans="1:7" ht="15">
      <c r="A78" s="54" t="s">
        <v>578</v>
      </c>
      <c r="B78" s="11" t="s">
        <v>579</v>
      </c>
      <c r="C78" s="11" t="s">
        <v>9</v>
      </c>
      <c r="D78" s="12">
        <v>320.9</v>
      </c>
      <c r="E78" s="13">
        <v>23</v>
      </c>
      <c r="F78" s="13">
        <f t="shared" si="1"/>
        <v>7380.7</v>
      </c>
      <c r="G78" s="14"/>
    </row>
    <row r="79" spans="1:6" ht="15">
      <c r="A79" s="54" t="s">
        <v>580</v>
      </c>
      <c r="B79" s="11" t="s">
        <v>581</v>
      </c>
      <c r="C79" s="11" t="s">
        <v>9</v>
      </c>
      <c r="D79" s="12">
        <v>142.4</v>
      </c>
      <c r="E79" s="13">
        <v>41</v>
      </c>
      <c r="F79" s="13">
        <f t="shared" si="1"/>
        <v>5838.400000000001</v>
      </c>
    </row>
    <row r="80" spans="1:6" ht="15">
      <c r="A80" s="54" t="s">
        <v>582</v>
      </c>
      <c r="B80" s="11" t="s">
        <v>583</v>
      </c>
      <c r="C80" s="11" t="s">
        <v>94</v>
      </c>
      <c r="D80" s="12">
        <v>116.038</v>
      </c>
      <c r="E80" s="13">
        <v>175</v>
      </c>
      <c r="F80" s="13">
        <f t="shared" si="1"/>
        <v>20306.649999999998</v>
      </c>
    </row>
    <row r="81" spans="1:6" ht="15">
      <c r="A81" s="54"/>
      <c r="B81" s="15" t="s">
        <v>379</v>
      </c>
      <c r="C81" s="15"/>
      <c r="D81" s="16"/>
      <c r="E81" s="17"/>
      <c r="F81" s="17">
        <f>SUM(F69:F80)</f>
        <v>377524.3500000001</v>
      </c>
    </row>
    <row r="82" spans="1:6" ht="15">
      <c r="A82" s="54"/>
      <c r="B82" s="18"/>
      <c r="C82" s="18"/>
      <c r="D82" s="19"/>
      <c r="E82" s="20"/>
      <c r="F82" s="20"/>
    </row>
    <row r="83" spans="1:6" ht="15">
      <c r="A83" s="54" t="s">
        <v>584</v>
      </c>
      <c r="B83" s="21" t="s">
        <v>585</v>
      </c>
      <c r="C83" s="11" t="s">
        <v>94</v>
      </c>
      <c r="D83" s="12">
        <v>198.997</v>
      </c>
      <c r="E83" s="13">
        <v>161</v>
      </c>
      <c r="F83" s="13">
        <f aca="true" t="shared" si="2" ref="F83">D83*E83</f>
        <v>32038.517000000003</v>
      </c>
    </row>
    <row r="84" spans="1:6" ht="15">
      <c r="A84" s="54"/>
      <c r="B84" s="18"/>
      <c r="C84" s="18"/>
      <c r="D84" s="19"/>
      <c r="E84" s="20"/>
      <c r="F84" s="20"/>
    </row>
    <row r="85" spans="1:6" ht="15">
      <c r="A85" s="54"/>
      <c r="B85" s="21" t="s">
        <v>520</v>
      </c>
      <c r="C85" s="11"/>
      <c r="D85" s="12"/>
      <c r="E85" s="13"/>
      <c r="F85" s="13"/>
    </row>
    <row r="86" spans="1:6" ht="15">
      <c r="A86" s="54" t="s">
        <v>586</v>
      </c>
      <c r="B86" s="11" t="s">
        <v>587</v>
      </c>
      <c r="C86" s="11" t="s">
        <v>21</v>
      </c>
      <c r="D86" s="12">
        <v>8</v>
      </c>
      <c r="E86" s="13">
        <v>7800</v>
      </c>
      <c r="F86" s="13">
        <f aca="true" t="shared" si="3" ref="F86:F94">D86*E86</f>
        <v>62400</v>
      </c>
    </row>
    <row r="87" spans="1:6" ht="15">
      <c r="A87" s="54" t="s">
        <v>586</v>
      </c>
      <c r="B87" s="11" t="s">
        <v>588</v>
      </c>
      <c r="C87" s="11" t="s">
        <v>21</v>
      </c>
      <c r="D87" s="12">
        <v>1</v>
      </c>
      <c r="E87" s="13">
        <v>19680</v>
      </c>
      <c r="F87" s="13">
        <f t="shared" si="3"/>
        <v>19680</v>
      </c>
    </row>
    <row r="88" spans="1:6" ht="15">
      <c r="A88" s="54" t="s">
        <v>586</v>
      </c>
      <c r="B88" s="11" t="s">
        <v>589</v>
      </c>
      <c r="C88" s="11" t="s">
        <v>21</v>
      </c>
      <c r="D88" s="12">
        <v>1</v>
      </c>
      <c r="E88" s="13">
        <v>2590</v>
      </c>
      <c r="F88" s="13">
        <f t="shared" si="3"/>
        <v>2590</v>
      </c>
    </row>
    <row r="89" spans="1:6" ht="15">
      <c r="A89" s="54" t="s">
        <v>586</v>
      </c>
      <c r="B89" s="11" t="s">
        <v>1582</v>
      </c>
      <c r="C89" s="11" t="s">
        <v>21</v>
      </c>
      <c r="D89" s="12">
        <v>2</v>
      </c>
      <c r="E89" s="13">
        <v>870</v>
      </c>
      <c r="F89" s="13">
        <f t="shared" si="3"/>
        <v>1740</v>
      </c>
    </row>
    <row r="90" spans="1:6" ht="15">
      <c r="A90" s="54" t="s">
        <v>586</v>
      </c>
      <c r="B90" s="11" t="s">
        <v>1583</v>
      </c>
      <c r="C90" s="11" t="s">
        <v>21</v>
      </c>
      <c r="D90" s="12">
        <v>12</v>
      </c>
      <c r="E90" s="13">
        <v>1540</v>
      </c>
      <c r="F90" s="13">
        <f t="shared" si="3"/>
        <v>18480</v>
      </c>
    </row>
    <row r="91" spans="1:6" ht="15">
      <c r="A91" s="54" t="s">
        <v>586</v>
      </c>
      <c r="B91" s="11" t="s">
        <v>590</v>
      </c>
      <c r="C91" s="11" t="s">
        <v>21</v>
      </c>
      <c r="D91" s="12">
        <v>1</v>
      </c>
      <c r="E91" s="13">
        <v>37800</v>
      </c>
      <c r="F91" s="13">
        <f t="shared" si="3"/>
        <v>37800</v>
      </c>
    </row>
    <row r="92" spans="1:6" ht="15">
      <c r="A92" s="54" t="s">
        <v>586</v>
      </c>
      <c r="B92" s="11" t="s">
        <v>1581</v>
      </c>
      <c r="C92" s="11" t="s">
        <v>21</v>
      </c>
      <c r="D92" s="12">
        <v>1</v>
      </c>
      <c r="E92" s="13">
        <v>15500</v>
      </c>
      <c r="F92" s="13">
        <f t="shared" si="3"/>
        <v>15500</v>
      </c>
    </row>
    <row r="93" spans="1:6" ht="15">
      <c r="A93" s="54" t="s">
        <v>586</v>
      </c>
      <c r="B93" s="11" t="s">
        <v>591</v>
      </c>
      <c r="C93" s="11" t="s">
        <v>21</v>
      </c>
      <c r="D93" s="12">
        <v>2</v>
      </c>
      <c r="E93" s="13">
        <v>4700</v>
      </c>
      <c r="F93" s="13">
        <f t="shared" si="3"/>
        <v>9400</v>
      </c>
    </row>
    <row r="94" spans="1:6" ht="15">
      <c r="A94" s="54" t="s">
        <v>1576</v>
      </c>
      <c r="B94" s="11" t="s">
        <v>1577</v>
      </c>
      <c r="C94" s="11" t="s">
        <v>1578</v>
      </c>
      <c r="D94" s="12">
        <v>1</v>
      </c>
      <c r="E94" s="13">
        <v>13200</v>
      </c>
      <c r="F94" s="13">
        <f t="shared" si="3"/>
        <v>13200</v>
      </c>
    </row>
    <row r="95" spans="1:6" ht="15">
      <c r="A95" s="54"/>
      <c r="B95" s="15" t="s">
        <v>379</v>
      </c>
      <c r="C95" s="15"/>
      <c r="D95" s="16"/>
      <c r="E95" s="17"/>
      <c r="F95" s="17">
        <f>SUM(F86:F94)</f>
        <v>180790</v>
      </c>
    </row>
    <row r="96" spans="1:6" ht="15">
      <c r="A96" s="54"/>
      <c r="B96" s="18"/>
      <c r="C96" s="18"/>
      <c r="D96" s="19"/>
      <c r="E96" s="20"/>
      <c r="F96" s="20"/>
    </row>
    <row r="97" spans="1:6" ht="15">
      <c r="A97" s="54"/>
      <c r="B97" s="11"/>
      <c r="C97" s="11"/>
      <c r="D97" s="12"/>
      <c r="E97" s="13"/>
      <c r="F97" s="1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view="pageBreakPreview" zoomScale="60" workbookViewId="0" topLeftCell="A22">
      <selection activeCell="E90" sqref="E90"/>
    </sheetView>
  </sheetViews>
  <sheetFormatPr defaultColWidth="9.140625" defaultRowHeight="15"/>
  <cols>
    <col min="1" max="1" width="8.8515625" style="1" customWidth="1"/>
    <col min="2" max="2" width="40.8515625" style="1" customWidth="1"/>
    <col min="3" max="3" width="3.7109375" style="1" customWidth="1"/>
    <col min="4" max="4" width="9.7109375" style="2" customWidth="1"/>
    <col min="5" max="5" width="10.7109375" style="3" customWidth="1"/>
    <col min="6" max="6" width="11.7109375" style="3" customWidth="1"/>
  </cols>
  <sheetData>
    <row r="2" spans="1:7" ht="18.75">
      <c r="A2" s="8" t="s">
        <v>438</v>
      </c>
      <c r="B2" s="8" t="s">
        <v>592</v>
      </c>
      <c r="C2" s="8"/>
      <c r="D2" s="9"/>
      <c r="E2" s="10"/>
      <c r="F2" s="10"/>
      <c r="G2" s="49"/>
    </row>
    <row r="3" spans="1:7" ht="18.75">
      <c r="A3" s="8" t="s">
        <v>593</v>
      </c>
      <c r="B3" s="8" t="s">
        <v>1568</v>
      </c>
      <c r="C3" s="8"/>
      <c r="D3" s="9"/>
      <c r="E3" s="10"/>
      <c r="F3" s="10"/>
      <c r="G3" s="49"/>
    </row>
    <row r="5" ht="15">
      <c r="B5" s="4" t="s">
        <v>1569</v>
      </c>
    </row>
    <row r="6" ht="15">
      <c r="B6" s="4"/>
    </row>
    <row r="7" ht="15">
      <c r="B7" s="4" t="s">
        <v>418</v>
      </c>
    </row>
    <row r="8" ht="15">
      <c r="B8" s="4"/>
    </row>
    <row r="9" ht="15">
      <c r="B9" s="21" t="s">
        <v>422</v>
      </c>
    </row>
    <row r="10" spans="1:6" ht="15">
      <c r="A10" s="11"/>
      <c r="B10" s="11" t="s">
        <v>403</v>
      </c>
      <c r="C10" s="11"/>
      <c r="D10" s="12"/>
      <c r="E10" s="13"/>
      <c r="F10" s="13">
        <f>F29</f>
        <v>19028.56</v>
      </c>
    </row>
    <row r="11" spans="1:6" ht="15">
      <c r="A11" s="11"/>
      <c r="B11" s="11" t="s">
        <v>401</v>
      </c>
      <c r="C11" s="11"/>
      <c r="D11" s="12"/>
      <c r="E11" s="13"/>
      <c r="F11" s="13">
        <f>F38</f>
        <v>211282.99</v>
      </c>
    </row>
    <row r="12" spans="1:6" ht="15">
      <c r="A12" s="11"/>
      <c r="B12" s="11" t="s">
        <v>397</v>
      </c>
      <c r="C12" s="11"/>
      <c r="D12" s="12"/>
      <c r="E12" s="13"/>
      <c r="F12" s="13">
        <f>F49</f>
        <v>11538.449999999999</v>
      </c>
    </row>
    <row r="13" spans="1:6" ht="15">
      <c r="A13" s="11"/>
      <c r="B13" s="11" t="s">
        <v>594</v>
      </c>
      <c r="C13" s="11"/>
      <c r="D13" s="12"/>
      <c r="E13" s="13"/>
      <c r="F13" s="13">
        <f>F63</f>
        <v>290497.85</v>
      </c>
    </row>
    <row r="14" spans="1:6" ht="15">
      <c r="A14" s="11"/>
      <c r="B14" s="11" t="s">
        <v>595</v>
      </c>
      <c r="C14" s="11"/>
      <c r="D14" s="12"/>
      <c r="E14" s="13"/>
      <c r="F14" s="13">
        <f>F68</f>
        <v>7014.451</v>
      </c>
    </row>
    <row r="15" spans="1:6" ht="15">
      <c r="A15" s="11"/>
      <c r="B15" s="11" t="s">
        <v>420</v>
      </c>
      <c r="C15" s="11"/>
      <c r="D15" s="12"/>
      <c r="E15" s="13"/>
      <c r="F15" s="13">
        <f>F71</f>
        <v>47747.026999999995</v>
      </c>
    </row>
    <row r="16" spans="1:6" ht="15">
      <c r="A16" s="11"/>
      <c r="B16" s="11" t="s">
        <v>379</v>
      </c>
      <c r="C16" s="11"/>
      <c r="D16" s="12"/>
      <c r="E16" s="13"/>
      <c r="F16" s="13">
        <f>SUM(F10:F15)</f>
        <v>587109.328</v>
      </c>
    </row>
    <row r="17" spans="1:6" ht="15">
      <c r="A17" s="11"/>
      <c r="B17" s="11"/>
      <c r="C17" s="11"/>
      <c r="D17" s="12"/>
      <c r="E17" s="13"/>
      <c r="F17" s="13"/>
    </row>
    <row r="18" spans="1:6" ht="15">
      <c r="A18" s="11"/>
      <c r="B18" s="21" t="s">
        <v>423</v>
      </c>
      <c r="C18" s="11"/>
      <c r="D18" s="12"/>
      <c r="E18" s="13"/>
      <c r="F18" s="13"/>
    </row>
    <row r="19" spans="1:6" ht="15">
      <c r="A19" s="11"/>
      <c r="B19" s="11" t="s">
        <v>394</v>
      </c>
      <c r="C19" s="11"/>
      <c r="D19" s="12"/>
      <c r="E19" s="13"/>
      <c r="F19" s="13">
        <f>F81</f>
        <v>16905.348599999998</v>
      </c>
    </row>
    <row r="20" spans="1:6" ht="15">
      <c r="A20" s="11"/>
      <c r="B20" s="11"/>
      <c r="C20" s="11"/>
      <c r="D20" s="12"/>
      <c r="E20" s="13"/>
      <c r="F20" s="13"/>
    </row>
    <row r="21" spans="1:7" ht="15">
      <c r="A21" s="11"/>
      <c r="B21" s="56" t="s">
        <v>435</v>
      </c>
      <c r="C21" s="56"/>
      <c r="D21" s="57"/>
      <c r="E21" s="58"/>
      <c r="F21" s="58">
        <f>F16+F19</f>
        <v>604014.6766</v>
      </c>
      <c r="G21" s="59"/>
    </row>
    <row r="22" spans="1:6" ht="15">
      <c r="A22" s="11"/>
      <c r="B22" s="11"/>
      <c r="C22" s="11"/>
      <c r="D22" s="12"/>
      <c r="E22" s="13"/>
      <c r="F22" s="13"/>
    </row>
    <row r="23" spans="1:6" ht="15">
      <c r="A23" s="11"/>
      <c r="B23" s="21" t="s">
        <v>403</v>
      </c>
      <c r="C23" s="11"/>
      <c r="D23" s="12"/>
      <c r="E23" s="13"/>
      <c r="F23" s="13"/>
    </row>
    <row r="24" spans="1:6" ht="15">
      <c r="A24" s="11" t="s">
        <v>0</v>
      </c>
      <c r="B24" s="11" t="s">
        <v>1</v>
      </c>
      <c r="C24" s="11" t="s">
        <v>2</v>
      </c>
      <c r="D24" s="12">
        <v>12.526</v>
      </c>
      <c r="E24" s="13">
        <v>1250</v>
      </c>
      <c r="F24" s="13">
        <f>D24*E24</f>
        <v>15657.5</v>
      </c>
    </row>
    <row r="25" spans="1:6" ht="15">
      <c r="A25" s="11" t="s">
        <v>3</v>
      </c>
      <c r="B25" s="11" t="s">
        <v>530</v>
      </c>
      <c r="C25" s="11" t="s">
        <v>2</v>
      </c>
      <c r="D25" s="12">
        <v>13.66</v>
      </c>
      <c r="E25" s="13">
        <v>33</v>
      </c>
      <c r="F25" s="13">
        <f aca="true" t="shared" si="0" ref="F25:F80">D25*E25</f>
        <v>450.78000000000003</v>
      </c>
    </row>
    <row r="26" spans="1:6" ht="15">
      <c r="A26" s="11" t="s">
        <v>5</v>
      </c>
      <c r="B26" s="11" t="s">
        <v>6</v>
      </c>
      <c r="C26" s="11" t="s">
        <v>2</v>
      </c>
      <c r="D26" s="12">
        <v>13.66</v>
      </c>
      <c r="E26" s="13">
        <v>14</v>
      </c>
      <c r="F26" s="13">
        <f t="shared" si="0"/>
        <v>191.24</v>
      </c>
    </row>
    <row r="27" spans="1:6" ht="15">
      <c r="A27" s="11" t="s">
        <v>596</v>
      </c>
      <c r="B27" s="11" t="s">
        <v>597</v>
      </c>
      <c r="C27" s="11" t="s">
        <v>2</v>
      </c>
      <c r="D27" s="12">
        <v>1.134</v>
      </c>
      <c r="E27" s="13">
        <v>1560</v>
      </c>
      <c r="F27" s="13">
        <f t="shared" si="0"/>
        <v>1769.0399999999997</v>
      </c>
    </row>
    <row r="28" spans="1:6" ht="15">
      <c r="A28" s="11" t="s">
        <v>598</v>
      </c>
      <c r="B28" s="11" t="s">
        <v>599</v>
      </c>
      <c r="C28" s="11" t="s">
        <v>19</v>
      </c>
      <c r="D28" s="12">
        <v>30</v>
      </c>
      <c r="E28" s="13">
        <v>32</v>
      </c>
      <c r="F28" s="13">
        <f t="shared" si="0"/>
        <v>960</v>
      </c>
    </row>
    <row r="29" spans="1:6" ht="15">
      <c r="A29" s="11"/>
      <c r="B29" s="15" t="s">
        <v>379</v>
      </c>
      <c r="C29" s="15"/>
      <c r="D29" s="16"/>
      <c r="E29" s="17"/>
      <c r="F29" s="17">
        <f>SUM(F24:F28)</f>
        <v>19028.56</v>
      </c>
    </row>
    <row r="30" spans="1:6" ht="15">
      <c r="A30" s="11"/>
      <c r="B30" s="18"/>
      <c r="C30" s="18"/>
      <c r="D30" s="19"/>
      <c r="E30" s="20"/>
      <c r="F30" s="20"/>
    </row>
    <row r="31" spans="1:6" ht="15">
      <c r="A31" s="11"/>
      <c r="B31" s="21" t="s">
        <v>401</v>
      </c>
      <c r="C31" s="11"/>
      <c r="D31" s="12"/>
      <c r="E31" s="13"/>
      <c r="F31" s="13"/>
    </row>
    <row r="32" spans="1:6" ht="15">
      <c r="A32" s="11" t="s">
        <v>600</v>
      </c>
      <c r="B32" s="11" t="s">
        <v>601</v>
      </c>
      <c r="C32" s="11" t="s">
        <v>2</v>
      </c>
      <c r="D32" s="12">
        <v>15.188</v>
      </c>
      <c r="E32" s="13">
        <v>2510</v>
      </c>
      <c r="F32" s="13">
        <f t="shared" si="0"/>
        <v>38121.880000000005</v>
      </c>
    </row>
    <row r="33" spans="1:6" ht="15">
      <c r="A33" s="11" t="s">
        <v>602</v>
      </c>
      <c r="B33" s="11" t="s">
        <v>603</v>
      </c>
      <c r="C33" s="11" t="s">
        <v>2</v>
      </c>
      <c r="D33" s="12">
        <v>18.4</v>
      </c>
      <c r="E33" s="13">
        <v>2315</v>
      </c>
      <c r="F33" s="13">
        <f t="shared" si="0"/>
        <v>42596</v>
      </c>
    </row>
    <row r="34" spans="1:6" ht="15">
      <c r="A34" s="11" t="s">
        <v>604</v>
      </c>
      <c r="B34" s="11" t="s">
        <v>605</v>
      </c>
      <c r="C34" s="11" t="s">
        <v>9</v>
      </c>
      <c r="D34" s="12">
        <v>105.14</v>
      </c>
      <c r="E34" s="13">
        <v>383</v>
      </c>
      <c r="F34" s="13">
        <f t="shared" si="0"/>
        <v>40268.62</v>
      </c>
    </row>
    <row r="35" spans="1:6" ht="15">
      <c r="A35" s="11" t="s">
        <v>606</v>
      </c>
      <c r="B35" s="11" t="s">
        <v>607</v>
      </c>
      <c r="C35" s="11" t="s">
        <v>9</v>
      </c>
      <c r="D35" s="12">
        <v>105.14</v>
      </c>
      <c r="E35" s="13">
        <v>78</v>
      </c>
      <c r="F35" s="13">
        <f t="shared" si="0"/>
        <v>8200.92</v>
      </c>
    </row>
    <row r="36" spans="1:6" ht="15">
      <c r="A36" s="11" t="s">
        <v>608</v>
      </c>
      <c r="B36" s="11" t="s">
        <v>609</v>
      </c>
      <c r="C36" s="11" t="s">
        <v>94</v>
      </c>
      <c r="D36" s="12">
        <v>0.463</v>
      </c>
      <c r="E36" s="13">
        <v>30530</v>
      </c>
      <c r="F36" s="13">
        <f t="shared" si="0"/>
        <v>14135.390000000001</v>
      </c>
    </row>
    <row r="37" spans="1:6" ht="15">
      <c r="A37" s="11" t="s">
        <v>43</v>
      </c>
      <c r="B37" s="11" t="s">
        <v>610</v>
      </c>
      <c r="C37" s="11" t="s">
        <v>2</v>
      </c>
      <c r="D37" s="12">
        <v>25.939</v>
      </c>
      <c r="E37" s="13">
        <v>2620</v>
      </c>
      <c r="F37" s="13">
        <f t="shared" si="0"/>
        <v>67960.18</v>
      </c>
    </row>
    <row r="38" spans="1:6" ht="15">
      <c r="A38" s="11"/>
      <c r="B38" s="15" t="s">
        <v>379</v>
      </c>
      <c r="C38" s="15"/>
      <c r="D38" s="16"/>
      <c r="E38" s="17" t="s">
        <v>381</v>
      </c>
      <c r="F38" s="17">
        <f>SUM(F32:F37)</f>
        <v>211282.99</v>
      </c>
    </row>
    <row r="39" spans="1:6" ht="15">
      <c r="A39" s="11"/>
      <c r="B39" s="18"/>
      <c r="C39" s="18"/>
      <c r="D39" s="19"/>
      <c r="E39" s="20"/>
      <c r="F39" s="20"/>
    </row>
    <row r="40" spans="1:6" ht="15">
      <c r="A40" s="11"/>
      <c r="B40" s="21" t="s">
        <v>397</v>
      </c>
      <c r="C40" s="11"/>
      <c r="D40" s="12"/>
      <c r="E40" s="13"/>
      <c r="F40" s="13"/>
    </row>
    <row r="41" spans="1:6" ht="15">
      <c r="A41" s="11" t="s">
        <v>611</v>
      </c>
      <c r="B41" s="11" t="s">
        <v>612</v>
      </c>
      <c r="C41" s="11" t="s">
        <v>19</v>
      </c>
      <c r="D41" s="12">
        <v>127</v>
      </c>
      <c r="E41" s="13">
        <v>56</v>
      </c>
      <c r="F41" s="13">
        <f aca="true" t="shared" si="1" ref="F41:F44">D41*E41</f>
        <v>7112</v>
      </c>
    </row>
    <row r="42" spans="1:6" ht="15">
      <c r="A42" s="11" t="s">
        <v>613</v>
      </c>
      <c r="B42" s="11" t="s">
        <v>614</v>
      </c>
      <c r="C42" s="11" t="s">
        <v>21</v>
      </c>
      <c r="D42" s="12">
        <v>1</v>
      </c>
      <c r="E42" s="13">
        <v>117</v>
      </c>
      <c r="F42" s="13">
        <f t="shared" si="1"/>
        <v>117</v>
      </c>
    </row>
    <row r="43" spans="1:6" ht="15">
      <c r="A43" s="11" t="s">
        <v>615</v>
      </c>
      <c r="B43" s="11" t="s">
        <v>616</v>
      </c>
      <c r="C43" s="11" t="s">
        <v>21</v>
      </c>
      <c r="D43" s="12">
        <v>1</v>
      </c>
      <c r="E43" s="13">
        <v>488</v>
      </c>
      <c r="F43" s="13">
        <f t="shared" si="1"/>
        <v>488</v>
      </c>
    </row>
    <row r="44" spans="1:6" ht="15">
      <c r="A44" s="11" t="s">
        <v>617</v>
      </c>
      <c r="B44" s="11" t="s">
        <v>618</v>
      </c>
      <c r="C44" s="11" t="s">
        <v>21</v>
      </c>
      <c r="D44" s="12">
        <v>43</v>
      </c>
      <c r="E44" s="13">
        <v>58</v>
      </c>
      <c r="F44" s="13">
        <f t="shared" si="1"/>
        <v>2494</v>
      </c>
    </row>
    <row r="45" spans="1:6" ht="15">
      <c r="A45" s="11" t="s">
        <v>619</v>
      </c>
      <c r="B45" s="11" t="s">
        <v>620</v>
      </c>
      <c r="C45" s="11" t="s">
        <v>94</v>
      </c>
      <c r="D45" s="12">
        <v>1.91</v>
      </c>
      <c r="E45" s="13">
        <v>203</v>
      </c>
      <c r="F45" s="13">
        <f t="shared" si="0"/>
        <v>387.72999999999996</v>
      </c>
    </row>
    <row r="46" spans="1:6" ht="15">
      <c r="A46" s="11" t="s">
        <v>621</v>
      </c>
      <c r="B46" s="11" t="s">
        <v>622</v>
      </c>
      <c r="C46" s="11" t="s">
        <v>94</v>
      </c>
      <c r="D46" s="12">
        <v>7.64</v>
      </c>
      <c r="E46" s="13">
        <v>22</v>
      </c>
      <c r="F46" s="13">
        <f t="shared" si="0"/>
        <v>168.07999999999998</v>
      </c>
    </row>
    <row r="47" spans="1:6" ht="15">
      <c r="A47" s="11" t="s">
        <v>139</v>
      </c>
      <c r="B47" s="11" t="s">
        <v>140</v>
      </c>
      <c r="C47" s="11" t="s">
        <v>94</v>
      </c>
      <c r="D47" s="12">
        <v>1.91</v>
      </c>
      <c r="E47" s="13">
        <v>152</v>
      </c>
      <c r="F47" s="13">
        <f t="shared" si="0"/>
        <v>290.32</v>
      </c>
    </row>
    <row r="48" spans="1:6" ht="15">
      <c r="A48" s="11" t="s">
        <v>623</v>
      </c>
      <c r="B48" s="11" t="s">
        <v>624</v>
      </c>
      <c r="C48" s="11" t="s">
        <v>94</v>
      </c>
      <c r="D48" s="12">
        <v>1.91</v>
      </c>
      <c r="E48" s="13">
        <v>252</v>
      </c>
      <c r="F48" s="13">
        <f t="shared" si="0"/>
        <v>481.32</v>
      </c>
    </row>
    <row r="49" spans="1:6" ht="15">
      <c r="A49" s="11"/>
      <c r="B49" s="15" t="s">
        <v>379</v>
      </c>
      <c r="C49" s="15"/>
      <c r="D49" s="16"/>
      <c r="E49" s="17"/>
      <c r="F49" s="17">
        <f>SUM(F41:F48)</f>
        <v>11538.449999999999</v>
      </c>
    </row>
    <row r="50" spans="1:6" ht="15">
      <c r="A50" s="11"/>
      <c r="B50" s="18"/>
      <c r="C50" s="18"/>
      <c r="D50" s="19"/>
      <c r="E50" s="20"/>
      <c r="F50" s="20"/>
    </row>
    <row r="51" spans="1:6" ht="15">
      <c r="A51" s="11"/>
      <c r="B51" s="21" t="s">
        <v>594</v>
      </c>
      <c r="C51" s="11"/>
      <c r="D51" s="12"/>
      <c r="E51" s="13"/>
      <c r="F51" s="13"/>
    </row>
    <row r="52" spans="1:6" ht="15">
      <c r="A52" s="11" t="s">
        <v>625</v>
      </c>
      <c r="B52" s="11" t="s">
        <v>626</v>
      </c>
      <c r="C52" s="11" t="s">
        <v>21</v>
      </c>
      <c r="D52" s="12">
        <v>21</v>
      </c>
      <c r="E52" s="13">
        <v>180</v>
      </c>
      <c r="F52" s="13">
        <f t="shared" si="0"/>
        <v>3780</v>
      </c>
    </row>
    <row r="53" spans="1:6" ht="15">
      <c r="A53" s="11" t="s">
        <v>627</v>
      </c>
      <c r="B53" s="11" t="s">
        <v>628</v>
      </c>
      <c r="C53" s="11" t="s">
        <v>21</v>
      </c>
      <c r="D53" s="12">
        <v>53</v>
      </c>
      <c r="E53" s="13">
        <v>154</v>
      </c>
      <c r="F53" s="13">
        <f t="shared" si="0"/>
        <v>8162</v>
      </c>
    </row>
    <row r="54" spans="1:6" ht="15">
      <c r="A54" s="11">
        <v>348101240</v>
      </c>
      <c r="B54" s="11" t="s">
        <v>629</v>
      </c>
      <c r="C54" s="11" t="s">
        <v>21</v>
      </c>
      <c r="D54" s="12">
        <v>1</v>
      </c>
      <c r="E54" s="13">
        <v>510</v>
      </c>
      <c r="F54" s="13">
        <f t="shared" si="0"/>
        <v>510</v>
      </c>
    </row>
    <row r="55" spans="1:6" ht="15">
      <c r="A55" s="11" t="s">
        <v>630</v>
      </c>
      <c r="B55" s="11" t="s">
        <v>631</v>
      </c>
      <c r="C55" s="11" t="s">
        <v>21</v>
      </c>
      <c r="D55" s="12">
        <v>4</v>
      </c>
      <c r="E55" s="13">
        <v>320</v>
      </c>
      <c r="F55" s="13">
        <f t="shared" si="0"/>
        <v>1280</v>
      </c>
    </row>
    <row r="56" spans="1:6" ht="15">
      <c r="A56" s="11" t="s">
        <v>632</v>
      </c>
      <c r="B56" s="11" t="s">
        <v>633</v>
      </c>
      <c r="C56" s="11" t="s">
        <v>19</v>
      </c>
      <c r="D56" s="12">
        <v>127.43</v>
      </c>
      <c r="E56" s="13">
        <v>95</v>
      </c>
      <c r="F56" s="13">
        <f t="shared" si="0"/>
        <v>12105.85</v>
      </c>
    </row>
    <row r="57" spans="1:6" ht="15">
      <c r="A57" s="11" t="s">
        <v>634</v>
      </c>
      <c r="B57" s="11" t="s">
        <v>635</v>
      </c>
      <c r="C57" s="11" t="s">
        <v>21</v>
      </c>
      <c r="D57" s="12">
        <v>74</v>
      </c>
      <c r="E57" s="13">
        <v>220</v>
      </c>
      <c r="F57" s="13">
        <f t="shared" si="0"/>
        <v>16280</v>
      </c>
    </row>
    <row r="58" spans="1:6" ht="15">
      <c r="A58" s="11" t="s">
        <v>636</v>
      </c>
      <c r="B58" s="11" t="s">
        <v>637</v>
      </c>
      <c r="C58" s="11" t="s">
        <v>21</v>
      </c>
      <c r="D58" s="12">
        <v>74</v>
      </c>
      <c r="E58" s="13">
        <v>2870</v>
      </c>
      <c r="F58" s="13">
        <f t="shared" si="0"/>
        <v>212380</v>
      </c>
    </row>
    <row r="59" spans="1:6" ht="15">
      <c r="A59" s="11" t="s">
        <v>636</v>
      </c>
      <c r="B59" s="11" t="s">
        <v>638</v>
      </c>
      <c r="C59" s="11" t="s">
        <v>21</v>
      </c>
      <c r="D59" s="12">
        <v>1</v>
      </c>
      <c r="E59" s="13">
        <v>12300</v>
      </c>
      <c r="F59" s="13">
        <f t="shared" si="0"/>
        <v>12300</v>
      </c>
    </row>
    <row r="60" spans="1:6" ht="15">
      <c r="A60" s="11" t="s">
        <v>636</v>
      </c>
      <c r="B60" s="11" t="s">
        <v>639</v>
      </c>
      <c r="C60" s="11" t="s">
        <v>21</v>
      </c>
      <c r="D60" s="12">
        <v>1</v>
      </c>
      <c r="E60" s="13">
        <v>6800</v>
      </c>
      <c r="F60" s="13">
        <f t="shared" si="0"/>
        <v>6800</v>
      </c>
    </row>
    <row r="61" spans="1:6" ht="15">
      <c r="A61" s="11" t="s">
        <v>636</v>
      </c>
      <c r="B61" s="11" t="s">
        <v>640</v>
      </c>
      <c r="C61" s="11" t="s">
        <v>21</v>
      </c>
      <c r="D61" s="12">
        <v>1</v>
      </c>
      <c r="E61" s="13">
        <v>6500</v>
      </c>
      <c r="F61" s="13">
        <f t="shared" si="0"/>
        <v>6500</v>
      </c>
    </row>
    <row r="62" spans="1:6" ht="15">
      <c r="A62" s="11" t="s">
        <v>636</v>
      </c>
      <c r="B62" s="11" t="s">
        <v>641</v>
      </c>
      <c r="C62" s="11" t="s">
        <v>21</v>
      </c>
      <c r="D62" s="12">
        <v>2</v>
      </c>
      <c r="E62" s="13">
        <v>5200</v>
      </c>
      <c r="F62" s="13">
        <f t="shared" si="0"/>
        <v>10400</v>
      </c>
    </row>
    <row r="63" spans="1:6" ht="15">
      <c r="A63" s="11"/>
      <c r="B63" s="15" t="s">
        <v>379</v>
      </c>
      <c r="C63" s="15"/>
      <c r="D63" s="16"/>
      <c r="E63" s="17"/>
      <c r="F63" s="17">
        <f>SUM(F52:F62)</f>
        <v>290497.85</v>
      </c>
    </row>
    <row r="64" spans="1:6" ht="15">
      <c r="A64" s="11"/>
      <c r="B64" s="18"/>
      <c r="C64" s="18"/>
      <c r="D64" s="19"/>
      <c r="E64" s="20"/>
      <c r="F64" s="20"/>
    </row>
    <row r="65" spans="1:6" ht="15">
      <c r="A65" s="11"/>
      <c r="B65" s="21" t="s">
        <v>642</v>
      </c>
      <c r="C65" s="11"/>
      <c r="D65" s="12"/>
      <c r="E65" s="13"/>
      <c r="F65" s="13" t="s">
        <v>381</v>
      </c>
    </row>
    <row r="66" spans="1:6" ht="15">
      <c r="A66" s="11" t="s">
        <v>643</v>
      </c>
      <c r="B66" s="11" t="s">
        <v>644</v>
      </c>
      <c r="C66" s="11" t="s">
        <v>2</v>
      </c>
      <c r="D66" s="12">
        <v>5.633</v>
      </c>
      <c r="E66" s="13">
        <v>947</v>
      </c>
      <c r="F66" s="13">
        <f aca="true" t="shared" si="2" ref="F66:F67">D66*E66</f>
        <v>5334.451</v>
      </c>
    </row>
    <row r="67" spans="1:6" ht="15">
      <c r="A67" s="11" t="s">
        <v>598</v>
      </c>
      <c r="B67" s="11" t="s">
        <v>1564</v>
      </c>
      <c r="C67" s="11" t="s">
        <v>19</v>
      </c>
      <c r="D67" s="12">
        <v>30</v>
      </c>
      <c r="E67" s="13">
        <v>56</v>
      </c>
      <c r="F67" s="13">
        <f t="shared" si="2"/>
        <v>1680</v>
      </c>
    </row>
    <row r="68" spans="1:6" ht="15">
      <c r="A68" s="11"/>
      <c r="B68" s="15" t="s">
        <v>379</v>
      </c>
      <c r="C68" s="15"/>
      <c r="D68" s="16"/>
      <c r="E68" s="17"/>
      <c r="F68" s="17">
        <f>SUM(F66:F67)</f>
        <v>7014.451</v>
      </c>
    </row>
    <row r="69" spans="1:6" ht="15">
      <c r="A69" s="11"/>
      <c r="B69" s="18"/>
      <c r="C69" s="18"/>
      <c r="D69" s="19"/>
      <c r="E69" s="20"/>
      <c r="F69" s="20"/>
    </row>
    <row r="70" spans="1:6" ht="15">
      <c r="A70" s="11"/>
      <c r="B70" s="18"/>
      <c r="C70" s="18"/>
      <c r="D70" s="19"/>
      <c r="E70" s="20"/>
      <c r="F70" s="20"/>
    </row>
    <row r="71" spans="1:6" ht="15">
      <c r="A71" s="11" t="s">
        <v>645</v>
      </c>
      <c r="B71" s="21" t="s">
        <v>646</v>
      </c>
      <c r="C71" s="11" t="s">
        <v>94</v>
      </c>
      <c r="D71" s="12">
        <v>122.743</v>
      </c>
      <c r="E71" s="13">
        <v>389</v>
      </c>
      <c r="F71" s="13">
        <f t="shared" si="0"/>
        <v>47747.026999999995</v>
      </c>
    </row>
    <row r="72" spans="1:6" ht="15">
      <c r="A72" s="11"/>
      <c r="B72" s="11"/>
      <c r="C72" s="11"/>
      <c r="D72" s="12"/>
      <c r="E72" s="13"/>
      <c r="F72" s="13" t="s">
        <v>381</v>
      </c>
    </row>
    <row r="73" spans="1:6" ht="15">
      <c r="A73" s="54"/>
      <c r="B73" s="11"/>
      <c r="C73" s="11"/>
      <c r="D73" s="12"/>
      <c r="E73" s="13"/>
      <c r="F73" s="13" t="s">
        <v>381</v>
      </c>
    </row>
    <row r="74" spans="1:6" ht="15">
      <c r="A74" s="54"/>
      <c r="B74" s="18"/>
      <c r="C74" s="18"/>
      <c r="D74" s="19"/>
      <c r="E74" s="20"/>
      <c r="F74" s="20"/>
    </row>
    <row r="75" spans="1:6" ht="15">
      <c r="A75" s="54"/>
      <c r="B75" s="22" t="s">
        <v>394</v>
      </c>
      <c r="C75" s="18"/>
      <c r="D75" s="19"/>
      <c r="E75" s="20"/>
      <c r="F75" s="20"/>
    </row>
    <row r="76" spans="1:6" ht="15">
      <c r="A76" s="54" t="s">
        <v>647</v>
      </c>
      <c r="B76" s="11" t="s">
        <v>648</v>
      </c>
      <c r="C76" s="11" t="s">
        <v>9</v>
      </c>
      <c r="D76" s="12">
        <v>78.855</v>
      </c>
      <c r="E76" s="13">
        <v>75</v>
      </c>
      <c r="F76" s="13">
        <f t="shared" si="0"/>
        <v>5914.125</v>
      </c>
    </row>
    <row r="77" spans="1:6" ht="15">
      <c r="A77" s="54" t="s">
        <v>649</v>
      </c>
      <c r="B77" s="11" t="s">
        <v>650</v>
      </c>
      <c r="C77" s="11" t="s">
        <v>9</v>
      </c>
      <c r="D77" s="12">
        <v>86.741</v>
      </c>
      <c r="E77" s="13">
        <v>37</v>
      </c>
      <c r="F77" s="13">
        <f t="shared" si="0"/>
        <v>3209.417</v>
      </c>
    </row>
    <row r="78" spans="1:6" ht="15">
      <c r="A78" s="54" t="s">
        <v>651</v>
      </c>
      <c r="B78" s="11" t="s">
        <v>652</v>
      </c>
      <c r="C78" s="11" t="s">
        <v>9</v>
      </c>
      <c r="D78" s="12">
        <v>78.855</v>
      </c>
      <c r="E78" s="13">
        <v>58</v>
      </c>
      <c r="F78" s="13">
        <f t="shared" si="0"/>
        <v>4573.59</v>
      </c>
    </row>
    <row r="79" spans="1:6" ht="15">
      <c r="A79" s="54">
        <v>711792620</v>
      </c>
      <c r="B79" s="11" t="s">
        <v>653</v>
      </c>
      <c r="C79" s="11" t="s">
        <v>19</v>
      </c>
      <c r="D79" s="12">
        <v>75.1</v>
      </c>
      <c r="E79" s="13">
        <v>32</v>
      </c>
      <c r="F79" s="13">
        <f t="shared" si="0"/>
        <v>2403.2</v>
      </c>
    </row>
    <row r="80" spans="1:6" ht="15">
      <c r="A80" s="54">
        <v>998711101</v>
      </c>
      <c r="B80" s="11" t="s">
        <v>420</v>
      </c>
      <c r="C80" s="11"/>
      <c r="D80" s="12">
        <f>F76+F77+F78+F79</f>
        <v>16100.331999999999</v>
      </c>
      <c r="E80" s="23">
        <v>0.05</v>
      </c>
      <c r="F80" s="13">
        <f t="shared" si="0"/>
        <v>805.0165999999999</v>
      </c>
    </row>
    <row r="81" spans="1:6" ht="15">
      <c r="A81" s="54"/>
      <c r="B81" s="15" t="s">
        <v>379</v>
      </c>
      <c r="C81" s="15"/>
      <c r="D81" s="16"/>
      <c r="E81" s="17"/>
      <c r="F81" s="17">
        <f>SUM(F76:F80)</f>
        <v>16905.348599999998</v>
      </c>
    </row>
    <row r="82" spans="1:6" ht="15">
      <c r="A82" s="54"/>
      <c r="B82" s="11"/>
      <c r="C82" s="11"/>
      <c r="D82" s="12"/>
      <c r="E82" s="13"/>
      <c r="F82" s="13"/>
    </row>
    <row r="83" spans="1:6" ht="15">
      <c r="A83" s="11"/>
      <c r="B83" s="11"/>
      <c r="C83" s="11"/>
      <c r="D83" s="12"/>
      <c r="E83" s="13"/>
      <c r="F83" s="13"/>
    </row>
    <row r="84" spans="1:6" ht="15">
      <c r="A84" s="11"/>
      <c r="B84" s="11"/>
      <c r="C84" s="11"/>
      <c r="D84" s="12"/>
      <c r="E84" s="13"/>
      <c r="F84" s="1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0"/>
  <sheetViews>
    <sheetView view="pageBreakPreview" zoomScale="60" workbookViewId="0" topLeftCell="A28">
      <selection activeCell="E85" sqref="E85"/>
    </sheetView>
  </sheetViews>
  <sheetFormatPr defaultColWidth="9.140625" defaultRowHeight="15"/>
  <cols>
    <col min="1" max="1" width="9.00390625" style="1" customWidth="1"/>
    <col min="2" max="2" width="42.28125" style="1" customWidth="1"/>
    <col min="3" max="3" width="3.7109375" style="1" customWidth="1"/>
    <col min="4" max="4" width="9.8515625" style="2" customWidth="1"/>
    <col min="5" max="5" width="10.7109375" style="3" customWidth="1"/>
    <col min="6" max="6" width="11.7109375" style="3" customWidth="1"/>
  </cols>
  <sheetData>
    <row r="4" spans="1:6" ht="18.75">
      <c r="A4" s="8"/>
      <c r="B4" s="8"/>
      <c r="C4" s="8"/>
      <c r="D4" s="9"/>
      <c r="E4" s="10"/>
      <c r="F4" s="10"/>
    </row>
    <row r="5" spans="1:6" ht="18.75">
      <c r="A5" s="8"/>
      <c r="B5" s="8"/>
      <c r="C5" s="8"/>
      <c r="D5" s="9"/>
      <c r="E5" s="10"/>
      <c r="F5" s="10"/>
    </row>
    <row r="6" spans="1:6" ht="18.75">
      <c r="A6" s="8" t="s">
        <v>438</v>
      </c>
      <c r="B6" s="8" t="s">
        <v>654</v>
      </c>
      <c r="C6" s="8"/>
      <c r="D6" s="9"/>
      <c r="E6" s="10"/>
      <c r="F6" s="10"/>
    </row>
    <row r="7" spans="1:7" ht="18.75">
      <c r="A7" s="8" t="s">
        <v>655</v>
      </c>
      <c r="B7" s="8" t="s">
        <v>1619</v>
      </c>
      <c r="C7" s="8"/>
      <c r="D7" s="9"/>
      <c r="E7" s="10"/>
      <c r="F7" s="10"/>
      <c r="G7" s="14"/>
    </row>
    <row r="8" spans="1:7" ht="15">
      <c r="A8" s="11"/>
      <c r="B8" s="11"/>
      <c r="C8" s="11"/>
      <c r="D8" s="12"/>
      <c r="E8" s="13"/>
      <c r="F8" s="13"/>
      <c r="G8" s="14"/>
    </row>
    <row r="9" spans="1:7" ht="15">
      <c r="A9" s="11"/>
      <c r="B9" s="4" t="s">
        <v>1570</v>
      </c>
      <c r="C9" s="11"/>
      <c r="D9" s="12"/>
      <c r="E9" s="13"/>
      <c r="F9" s="13"/>
      <c r="G9" s="14"/>
    </row>
    <row r="10" spans="1:7" ht="15">
      <c r="A10" s="11"/>
      <c r="B10" s="4"/>
      <c r="C10" s="11"/>
      <c r="D10" s="12"/>
      <c r="E10" s="13"/>
      <c r="F10" s="13"/>
      <c r="G10" s="14"/>
    </row>
    <row r="11" spans="1:7" ht="15">
      <c r="A11" s="11"/>
      <c r="B11" s="4" t="s">
        <v>418</v>
      </c>
      <c r="C11" s="11"/>
      <c r="D11" s="12"/>
      <c r="E11" s="13"/>
      <c r="F11" s="13"/>
      <c r="G11" s="14"/>
    </row>
    <row r="12" spans="1:7" ht="15">
      <c r="A12" s="11"/>
      <c r="B12" s="11"/>
      <c r="C12" s="11"/>
      <c r="D12" s="12"/>
      <c r="E12" s="13"/>
      <c r="F12" s="13"/>
      <c r="G12" s="14"/>
    </row>
    <row r="13" spans="1:7" ht="15">
      <c r="A13" s="11"/>
      <c r="B13" s="11" t="s">
        <v>403</v>
      </c>
      <c r="C13" s="11"/>
      <c r="D13" s="12"/>
      <c r="E13" s="13"/>
      <c r="F13" s="13">
        <f>F36</f>
        <v>24385.04</v>
      </c>
      <c r="G13" s="14"/>
    </row>
    <row r="14" spans="1:7" ht="15">
      <c r="A14" s="11"/>
      <c r="B14" s="11" t="s">
        <v>519</v>
      </c>
      <c r="C14" s="11"/>
      <c r="D14" s="12"/>
      <c r="E14" s="13"/>
      <c r="F14" s="13">
        <f>F49</f>
        <v>14387.060000000001</v>
      </c>
      <c r="G14" s="14"/>
    </row>
    <row r="15" spans="1:7" ht="15">
      <c r="A15" s="11"/>
      <c r="B15" s="11" t="s">
        <v>656</v>
      </c>
      <c r="C15" s="11"/>
      <c r="D15" s="12"/>
      <c r="E15" s="13"/>
      <c r="F15" s="13">
        <f>F63</f>
        <v>30629</v>
      </c>
      <c r="G15" s="14"/>
    </row>
    <row r="16" spans="1:7" ht="15">
      <c r="A16" s="11"/>
      <c r="B16" s="11" t="s">
        <v>657</v>
      </c>
      <c r="C16" s="11"/>
      <c r="D16" s="12"/>
      <c r="E16" s="13"/>
      <c r="F16" s="13">
        <f>F68</f>
        <v>14000</v>
      </c>
      <c r="G16" s="14"/>
    </row>
    <row r="17" spans="1:7" ht="15">
      <c r="A17" s="11"/>
      <c r="B17" s="60" t="s">
        <v>379</v>
      </c>
      <c r="C17" s="60"/>
      <c r="D17" s="61"/>
      <c r="E17" s="62"/>
      <c r="F17" s="62">
        <f>SUM(F13:F16)</f>
        <v>83401.1</v>
      </c>
      <c r="G17" s="14"/>
    </row>
    <row r="18" spans="1:7" ht="15">
      <c r="A18" s="11"/>
      <c r="B18" s="22"/>
      <c r="C18" s="22"/>
      <c r="D18" s="63"/>
      <c r="E18" s="64"/>
      <c r="F18" s="64"/>
      <c r="G18" s="14"/>
    </row>
    <row r="19" spans="1:7" ht="15">
      <c r="A19" s="54"/>
      <c r="B19" s="11"/>
      <c r="C19" s="11"/>
      <c r="D19" s="12"/>
      <c r="E19" s="13"/>
      <c r="F19" s="13"/>
      <c r="G19" s="14"/>
    </row>
    <row r="20" spans="1:7" ht="15">
      <c r="A20" s="54"/>
      <c r="B20" s="11"/>
      <c r="C20" s="11"/>
      <c r="D20" s="12"/>
      <c r="E20" s="13"/>
      <c r="F20" s="13"/>
      <c r="G20" s="14"/>
    </row>
    <row r="21" spans="1:7" ht="15">
      <c r="A21" s="54"/>
      <c r="B21" s="11"/>
      <c r="C21" s="11"/>
      <c r="D21" s="12"/>
      <c r="E21" s="13"/>
      <c r="F21" s="13"/>
      <c r="G21" s="14"/>
    </row>
    <row r="22" spans="1:7" ht="15">
      <c r="A22" s="54"/>
      <c r="B22" s="11"/>
      <c r="C22" s="11"/>
      <c r="D22" s="12"/>
      <c r="E22" s="13"/>
      <c r="F22" s="13"/>
      <c r="G22" s="14"/>
    </row>
    <row r="23" spans="1:7" ht="15">
      <c r="A23" s="54"/>
      <c r="B23" s="11"/>
      <c r="C23" s="11"/>
      <c r="D23" s="12"/>
      <c r="E23" s="13"/>
      <c r="F23" s="13"/>
      <c r="G23" s="14"/>
    </row>
    <row r="24" spans="1:7" ht="15">
      <c r="A24" s="54"/>
      <c r="B24" s="21" t="s">
        <v>403</v>
      </c>
      <c r="C24" s="11"/>
      <c r="D24" s="12"/>
      <c r="E24" s="13"/>
      <c r="F24" s="13"/>
      <c r="G24" s="14"/>
    </row>
    <row r="25" spans="1:7" ht="15">
      <c r="A25" s="54" t="s">
        <v>658</v>
      </c>
      <c r="B25" s="11" t="s">
        <v>659</v>
      </c>
      <c r="C25" s="11" t="s">
        <v>2</v>
      </c>
      <c r="D25" s="12">
        <v>20.44</v>
      </c>
      <c r="E25" s="13">
        <v>395</v>
      </c>
      <c r="F25" s="13">
        <f>D25*E25</f>
        <v>8073.8</v>
      </c>
      <c r="G25" s="14"/>
    </row>
    <row r="26" spans="1:7" ht="15">
      <c r="A26" s="54" t="s">
        <v>660</v>
      </c>
      <c r="B26" s="11" t="s">
        <v>661</v>
      </c>
      <c r="C26" s="11" t="s">
        <v>2</v>
      </c>
      <c r="D26" s="12">
        <v>17.2</v>
      </c>
      <c r="E26" s="13">
        <v>24</v>
      </c>
      <c r="F26" s="13">
        <f aca="true" t="shared" si="0" ref="F26:F62">D26*E26</f>
        <v>412.79999999999995</v>
      </c>
      <c r="G26" s="14"/>
    </row>
    <row r="27" spans="1:7" ht="15">
      <c r="A27" s="54" t="s">
        <v>662</v>
      </c>
      <c r="B27" s="11" t="s">
        <v>663</v>
      </c>
      <c r="C27" s="11" t="s">
        <v>2</v>
      </c>
      <c r="D27" s="12">
        <v>1.76</v>
      </c>
      <c r="E27" s="13">
        <v>644</v>
      </c>
      <c r="F27" s="13">
        <f t="shared" si="0"/>
        <v>1133.44</v>
      </c>
      <c r="G27" s="14"/>
    </row>
    <row r="28" spans="1:7" ht="15">
      <c r="A28" s="54">
        <v>120001101</v>
      </c>
      <c r="B28" s="11" t="s">
        <v>664</v>
      </c>
      <c r="C28" s="11" t="s">
        <v>2</v>
      </c>
      <c r="D28" s="12">
        <v>10.8</v>
      </c>
      <c r="E28" s="13">
        <v>372</v>
      </c>
      <c r="F28" s="13">
        <f t="shared" si="0"/>
        <v>4017.6000000000004</v>
      </c>
      <c r="G28" s="14"/>
    </row>
    <row r="29" spans="1:7" ht="15">
      <c r="A29" s="54" t="s">
        <v>665</v>
      </c>
      <c r="B29" s="11" t="s">
        <v>666</v>
      </c>
      <c r="C29" s="11" t="s">
        <v>9</v>
      </c>
      <c r="D29" s="12">
        <v>48</v>
      </c>
      <c r="E29" s="13">
        <v>88</v>
      </c>
      <c r="F29" s="13">
        <f t="shared" si="0"/>
        <v>4224</v>
      </c>
      <c r="G29" s="14"/>
    </row>
    <row r="30" spans="1:7" ht="15">
      <c r="A30" s="54" t="s">
        <v>667</v>
      </c>
      <c r="B30" s="11" t="s">
        <v>668</v>
      </c>
      <c r="C30" s="11" t="s">
        <v>9</v>
      </c>
      <c r="D30" s="12">
        <v>48</v>
      </c>
      <c r="E30" s="13">
        <v>19</v>
      </c>
      <c r="F30" s="13">
        <f t="shared" si="0"/>
        <v>912</v>
      </c>
      <c r="G30" s="14"/>
    </row>
    <row r="31" spans="1:7" ht="15">
      <c r="A31" s="54" t="s">
        <v>669</v>
      </c>
      <c r="B31" s="11" t="s">
        <v>670</v>
      </c>
      <c r="C31" s="11" t="s">
        <v>2</v>
      </c>
      <c r="D31" s="12">
        <v>6.2</v>
      </c>
      <c r="E31" s="13">
        <v>76</v>
      </c>
      <c r="F31" s="13">
        <f t="shared" si="0"/>
        <v>471.2</v>
      </c>
      <c r="G31" s="14"/>
    </row>
    <row r="32" spans="1:7" ht="15">
      <c r="A32" s="54" t="s">
        <v>671</v>
      </c>
      <c r="B32" s="11" t="s">
        <v>672</v>
      </c>
      <c r="C32" s="11" t="s">
        <v>2</v>
      </c>
      <c r="D32" s="12">
        <v>6</v>
      </c>
      <c r="E32" s="13">
        <v>351</v>
      </c>
      <c r="F32" s="13">
        <f t="shared" si="0"/>
        <v>2106</v>
      </c>
      <c r="G32" s="14"/>
    </row>
    <row r="33" spans="1:7" ht="15">
      <c r="A33" s="54" t="s">
        <v>673</v>
      </c>
      <c r="B33" s="11" t="s">
        <v>674</v>
      </c>
      <c r="C33" s="11" t="s">
        <v>2</v>
      </c>
      <c r="D33" s="12">
        <v>6</v>
      </c>
      <c r="E33" s="13">
        <v>208</v>
      </c>
      <c r="F33" s="13">
        <f t="shared" si="0"/>
        <v>1248</v>
      </c>
      <c r="G33" s="14"/>
    </row>
    <row r="34" spans="1:7" ht="15">
      <c r="A34" s="54" t="s">
        <v>539</v>
      </c>
      <c r="B34" s="11" t="s">
        <v>540</v>
      </c>
      <c r="C34" s="11" t="s">
        <v>9</v>
      </c>
      <c r="D34" s="12">
        <v>13</v>
      </c>
      <c r="E34" s="13">
        <v>10</v>
      </c>
      <c r="F34" s="13">
        <f t="shared" si="0"/>
        <v>130</v>
      </c>
      <c r="G34" s="14"/>
    </row>
    <row r="35" spans="1:7" ht="15">
      <c r="A35" s="54" t="s">
        <v>675</v>
      </c>
      <c r="B35" s="11" t="s">
        <v>676</v>
      </c>
      <c r="C35" s="11" t="s">
        <v>2</v>
      </c>
      <c r="D35" s="12">
        <v>18.2</v>
      </c>
      <c r="E35" s="13">
        <v>91</v>
      </c>
      <c r="F35" s="13">
        <f t="shared" si="0"/>
        <v>1656.2</v>
      </c>
      <c r="G35" s="14"/>
    </row>
    <row r="36" spans="1:7" ht="15">
      <c r="A36" s="54"/>
      <c r="B36" s="15" t="s">
        <v>379</v>
      </c>
      <c r="C36" s="15"/>
      <c r="D36" s="16"/>
      <c r="E36" s="17"/>
      <c r="F36" s="17">
        <f>SUM(F25:F35)</f>
        <v>24385.04</v>
      </c>
      <c r="G36" s="14"/>
    </row>
    <row r="37" spans="1:7" ht="15">
      <c r="A37" s="54"/>
      <c r="B37" s="18"/>
      <c r="C37" s="18"/>
      <c r="D37" s="19"/>
      <c r="E37" s="20"/>
      <c r="F37" s="20" t="s">
        <v>381</v>
      </c>
      <c r="G37" s="14"/>
    </row>
    <row r="38" spans="1:7" ht="15">
      <c r="A38" s="54"/>
      <c r="B38" s="21" t="s">
        <v>677</v>
      </c>
      <c r="C38" s="11"/>
      <c r="D38" s="12"/>
      <c r="E38" s="13"/>
      <c r="F38" s="13" t="s">
        <v>381</v>
      </c>
      <c r="G38" s="14"/>
    </row>
    <row r="39" spans="1:7" ht="15">
      <c r="A39" s="54" t="s">
        <v>678</v>
      </c>
      <c r="B39" s="11" t="s">
        <v>679</v>
      </c>
      <c r="C39" s="11" t="s">
        <v>19</v>
      </c>
      <c r="D39" s="12">
        <v>1</v>
      </c>
      <c r="E39" s="13">
        <v>228</v>
      </c>
      <c r="F39" s="13">
        <f t="shared" si="0"/>
        <v>228</v>
      </c>
      <c r="G39" s="14"/>
    </row>
    <row r="40" spans="1:7" ht="15">
      <c r="A40" s="54" t="s">
        <v>680</v>
      </c>
      <c r="B40" s="11" t="s">
        <v>681</v>
      </c>
      <c r="C40" s="11" t="s">
        <v>94</v>
      </c>
      <c r="D40" s="12">
        <v>6.452</v>
      </c>
      <c r="E40" s="13">
        <v>55</v>
      </c>
      <c r="F40" s="13">
        <f t="shared" si="0"/>
        <v>354.86</v>
      </c>
      <c r="G40" s="14"/>
    </row>
    <row r="41" spans="1:7" ht="15">
      <c r="A41" s="54" t="s">
        <v>682</v>
      </c>
      <c r="B41" s="11" t="s">
        <v>683</v>
      </c>
      <c r="C41" s="11" t="s">
        <v>19</v>
      </c>
      <c r="D41" s="12">
        <v>1</v>
      </c>
      <c r="E41" s="13">
        <v>90</v>
      </c>
      <c r="F41" s="13">
        <f t="shared" si="0"/>
        <v>90</v>
      </c>
      <c r="G41" s="14"/>
    </row>
    <row r="42" spans="1:7" ht="15">
      <c r="A42" s="54" t="s">
        <v>684</v>
      </c>
      <c r="B42" s="11" t="s">
        <v>685</v>
      </c>
      <c r="C42" s="11" t="s">
        <v>9</v>
      </c>
      <c r="D42" s="12">
        <v>7</v>
      </c>
      <c r="E42" s="13">
        <v>224</v>
      </c>
      <c r="F42" s="13">
        <f t="shared" si="0"/>
        <v>1568</v>
      </c>
      <c r="G42" s="14"/>
    </row>
    <row r="43" spans="1:6" ht="15">
      <c r="A43" s="54" t="s">
        <v>686</v>
      </c>
      <c r="B43" s="11" t="s">
        <v>687</v>
      </c>
      <c r="C43" s="11" t="s">
        <v>9</v>
      </c>
      <c r="D43" s="12">
        <v>7</v>
      </c>
      <c r="E43" s="13">
        <v>488</v>
      </c>
      <c r="F43" s="13">
        <f t="shared" si="0"/>
        <v>3416</v>
      </c>
    </row>
    <row r="44" spans="1:6" ht="15">
      <c r="A44" s="54" t="s">
        <v>688</v>
      </c>
      <c r="B44" s="11" t="s">
        <v>689</v>
      </c>
      <c r="C44" s="11" t="s">
        <v>19</v>
      </c>
      <c r="D44" s="12">
        <v>14</v>
      </c>
      <c r="E44" s="13">
        <v>104</v>
      </c>
      <c r="F44" s="13">
        <f t="shared" si="0"/>
        <v>1456</v>
      </c>
    </row>
    <row r="45" spans="1:6" ht="15">
      <c r="A45" s="54" t="s">
        <v>690</v>
      </c>
      <c r="B45" s="11" t="s">
        <v>691</v>
      </c>
      <c r="C45" s="11" t="s">
        <v>94</v>
      </c>
      <c r="D45" s="12">
        <v>3.92</v>
      </c>
      <c r="E45" s="13">
        <v>485</v>
      </c>
      <c r="F45" s="13">
        <f t="shared" si="0"/>
        <v>1901.2</v>
      </c>
    </row>
    <row r="46" spans="1:6" ht="15">
      <c r="A46" s="54" t="s">
        <v>692</v>
      </c>
      <c r="B46" s="11" t="s">
        <v>693</v>
      </c>
      <c r="C46" s="11" t="s">
        <v>94</v>
      </c>
      <c r="D46" s="12">
        <v>2.212</v>
      </c>
      <c r="E46" s="13">
        <v>2030</v>
      </c>
      <c r="F46" s="13">
        <f t="shared" si="0"/>
        <v>4490.360000000001</v>
      </c>
    </row>
    <row r="47" spans="1:6" ht="15">
      <c r="A47" s="54" t="s">
        <v>694</v>
      </c>
      <c r="B47" s="11" t="s">
        <v>1565</v>
      </c>
      <c r="C47" s="11" t="s">
        <v>21</v>
      </c>
      <c r="D47" s="12">
        <v>1</v>
      </c>
      <c r="E47" s="13">
        <v>143</v>
      </c>
      <c r="F47" s="13">
        <f t="shared" si="0"/>
        <v>143</v>
      </c>
    </row>
    <row r="48" spans="1:6" ht="15">
      <c r="A48" s="54" t="s">
        <v>1426</v>
      </c>
      <c r="B48" s="11" t="s">
        <v>1427</v>
      </c>
      <c r="C48" s="11" t="s">
        <v>94</v>
      </c>
      <c r="D48" s="12">
        <v>3.362</v>
      </c>
      <c r="E48" s="13">
        <v>220</v>
      </c>
      <c r="F48" s="13">
        <f t="shared" si="0"/>
        <v>739.64</v>
      </c>
    </row>
    <row r="49" spans="1:6" ht="15">
      <c r="A49" s="54"/>
      <c r="B49" s="15" t="s">
        <v>379</v>
      </c>
      <c r="C49" s="15"/>
      <c r="D49" s="16"/>
      <c r="E49" s="17"/>
      <c r="F49" s="17">
        <f>SUM(F39:F48)</f>
        <v>14387.060000000001</v>
      </c>
    </row>
    <row r="50" spans="1:6" ht="15">
      <c r="A50" s="54"/>
      <c r="B50" s="11"/>
      <c r="C50" s="11"/>
      <c r="D50" s="12"/>
      <c r="E50" s="13"/>
      <c r="F50" s="13"/>
    </row>
    <row r="51" spans="1:6" ht="15">
      <c r="A51" s="54"/>
      <c r="B51" s="21" t="s">
        <v>656</v>
      </c>
      <c r="C51" s="11"/>
      <c r="D51" s="12"/>
      <c r="E51" s="13"/>
      <c r="F51" s="13"/>
    </row>
    <row r="52" spans="1:6" ht="23.25">
      <c r="A52" s="54" t="s">
        <v>1622</v>
      </c>
      <c r="B52" s="496" t="s">
        <v>1623</v>
      </c>
      <c r="C52" s="11" t="s">
        <v>714</v>
      </c>
      <c r="D52" s="12">
        <v>10</v>
      </c>
      <c r="E52" s="13">
        <v>387</v>
      </c>
      <c r="F52" s="13">
        <f aca="true" t="shared" si="1" ref="F52:F60">D52*E52</f>
        <v>3870</v>
      </c>
    </row>
    <row r="53" spans="1:6" ht="23.25">
      <c r="A53" s="54" t="s">
        <v>1624</v>
      </c>
      <c r="B53" s="496" t="s">
        <v>1625</v>
      </c>
      <c r="C53" s="11" t="s">
        <v>483</v>
      </c>
      <c r="D53" s="12">
        <v>1</v>
      </c>
      <c r="E53" s="13">
        <v>3870</v>
      </c>
      <c r="F53" s="13">
        <f t="shared" si="1"/>
        <v>3870</v>
      </c>
    </row>
    <row r="54" spans="1:6" ht="15">
      <c r="A54" s="54" t="s">
        <v>1626</v>
      </c>
      <c r="B54" s="496" t="s">
        <v>1627</v>
      </c>
      <c r="C54" s="11" t="s">
        <v>483</v>
      </c>
      <c r="D54" s="12">
        <v>2</v>
      </c>
      <c r="E54" s="13">
        <v>895</v>
      </c>
      <c r="F54" s="13">
        <f t="shared" si="1"/>
        <v>1790</v>
      </c>
    </row>
    <row r="55" spans="1:6" ht="23.25">
      <c r="A55" s="54" t="s">
        <v>1628</v>
      </c>
      <c r="B55" s="496" t="s">
        <v>1629</v>
      </c>
      <c r="C55" s="11" t="s">
        <v>483</v>
      </c>
      <c r="D55" s="12">
        <v>1</v>
      </c>
      <c r="E55" s="13">
        <v>912</v>
      </c>
      <c r="F55" s="13">
        <f t="shared" si="1"/>
        <v>912</v>
      </c>
    </row>
    <row r="56" spans="1:6" ht="15">
      <c r="A56" s="54" t="s">
        <v>1630</v>
      </c>
      <c r="B56" s="496" t="s">
        <v>1631</v>
      </c>
      <c r="C56" s="11" t="s">
        <v>483</v>
      </c>
      <c r="D56" s="12">
        <v>1</v>
      </c>
      <c r="E56" s="13">
        <v>590</v>
      </c>
      <c r="F56" s="13">
        <f t="shared" si="1"/>
        <v>590</v>
      </c>
    </row>
    <row r="57" spans="1:6" ht="15">
      <c r="A57" s="54" t="s">
        <v>1632</v>
      </c>
      <c r="B57" s="496" t="s">
        <v>1633</v>
      </c>
      <c r="C57" s="11" t="s">
        <v>483</v>
      </c>
      <c r="D57" s="12">
        <v>1</v>
      </c>
      <c r="E57" s="13">
        <v>2240</v>
      </c>
      <c r="F57" s="13">
        <f t="shared" si="1"/>
        <v>2240</v>
      </c>
    </row>
    <row r="58" spans="1:6" ht="23.25">
      <c r="A58" s="54" t="s">
        <v>1634</v>
      </c>
      <c r="B58" s="496" t="s">
        <v>1635</v>
      </c>
      <c r="C58" s="11" t="s">
        <v>483</v>
      </c>
      <c r="D58" s="12">
        <v>1</v>
      </c>
      <c r="E58" s="13">
        <v>6380</v>
      </c>
      <c r="F58" s="13">
        <f t="shared" si="1"/>
        <v>6380</v>
      </c>
    </row>
    <row r="59" spans="1:6" ht="23.25">
      <c r="A59" s="54" t="s">
        <v>1636</v>
      </c>
      <c r="B59" s="496" t="s">
        <v>1637</v>
      </c>
      <c r="C59" s="11" t="s">
        <v>483</v>
      </c>
      <c r="D59" s="12">
        <v>1</v>
      </c>
      <c r="E59" s="13">
        <v>2320</v>
      </c>
      <c r="F59" s="13">
        <f t="shared" si="1"/>
        <v>2320</v>
      </c>
    </row>
    <row r="60" spans="1:6" ht="15">
      <c r="A60" s="54" t="s">
        <v>1638</v>
      </c>
      <c r="B60" s="496" t="s">
        <v>1639</v>
      </c>
      <c r="C60" s="11" t="s">
        <v>483</v>
      </c>
      <c r="D60" s="12">
        <v>1</v>
      </c>
      <c r="E60" s="13">
        <v>3720</v>
      </c>
      <c r="F60" s="13">
        <f t="shared" si="1"/>
        <v>3720</v>
      </c>
    </row>
    <row r="61" spans="1:6" ht="23.25">
      <c r="A61" s="54">
        <v>59710703</v>
      </c>
      <c r="B61" s="496" t="s">
        <v>1616</v>
      </c>
      <c r="C61" s="11" t="s">
        <v>19</v>
      </c>
      <c r="D61" s="12">
        <v>4</v>
      </c>
      <c r="E61" s="13">
        <v>1091</v>
      </c>
      <c r="F61" s="13">
        <f t="shared" si="0"/>
        <v>4364</v>
      </c>
    </row>
    <row r="62" spans="1:6" ht="15">
      <c r="A62" s="54">
        <v>831263195</v>
      </c>
      <c r="B62" s="11" t="s">
        <v>1617</v>
      </c>
      <c r="C62" s="11" t="s">
        <v>21</v>
      </c>
      <c r="D62" s="12">
        <v>1</v>
      </c>
      <c r="E62" s="13">
        <v>573</v>
      </c>
      <c r="F62" s="13">
        <f t="shared" si="0"/>
        <v>573</v>
      </c>
    </row>
    <row r="63" spans="1:6" ht="15">
      <c r="A63" s="54"/>
      <c r="B63" s="15" t="s">
        <v>379</v>
      </c>
      <c r="C63" s="15"/>
      <c r="D63" s="16"/>
      <c r="E63" s="17"/>
      <c r="F63" s="17">
        <f>SUM(F52:F62)</f>
        <v>30629</v>
      </c>
    </row>
    <row r="64" spans="1:6" ht="15">
      <c r="A64" s="54"/>
      <c r="B64" s="11"/>
      <c r="C64" s="11"/>
      <c r="D64" s="12"/>
      <c r="E64" s="13"/>
      <c r="F64" s="13"/>
    </row>
    <row r="65" spans="1:6" ht="15">
      <c r="A65" s="54"/>
      <c r="B65" s="21" t="s">
        <v>657</v>
      </c>
      <c r="C65" s="11"/>
      <c r="D65" s="12"/>
      <c r="E65" s="13"/>
      <c r="F65" s="13"/>
    </row>
    <row r="66" spans="1:6" ht="15">
      <c r="A66" s="54">
        <v>894201000</v>
      </c>
      <c r="B66" s="11" t="s">
        <v>1618</v>
      </c>
      <c r="C66" s="11" t="s">
        <v>21</v>
      </c>
      <c r="D66" s="12">
        <v>1</v>
      </c>
      <c r="E66" s="13">
        <v>8700</v>
      </c>
      <c r="F66" s="13">
        <f aca="true" t="shared" si="2" ref="F66">D66*E66</f>
        <v>8700</v>
      </c>
    </row>
    <row r="67" spans="1:6" ht="15">
      <c r="A67" s="54">
        <v>893210000</v>
      </c>
      <c r="B67" s="11" t="s">
        <v>695</v>
      </c>
      <c r="C67" s="11" t="s">
        <v>21</v>
      </c>
      <c r="D67" s="12">
        <v>1</v>
      </c>
      <c r="E67" s="13">
        <v>5300</v>
      </c>
      <c r="F67" s="13">
        <f>D67*E67</f>
        <v>5300</v>
      </c>
    </row>
    <row r="68" spans="1:6" ht="15">
      <c r="A68" s="54"/>
      <c r="B68" s="15" t="s">
        <v>379</v>
      </c>
      <c r="C68" s="15"/>
      <c r="D68" s="16"/>
      <c r="E68" s="17"/>
      <c r="F68" s="17">
        <f>SUM(F66:F67)</f>
        <v>14000</v>
      </c>
    </row>
    <row r="69" spans="1:6" ht="15">
      <c r="A69" s="11"/>
      <c r="B69" s="11"/>
      <c r="C69" s="11"/>
      <c r="D69" s="12"/>
      <c r="E69" s="13"/>
      <c r="F69" s="13"/>
    </row>
    <row r="70" spans="1:6" ht="15">
      <c r="A70" s="11"/>
      <c r="B70" s="11"/>
      <c r="C70" s="11"/>
      <c r="D70" s="12"/>
      <c r="E70" s="13"/>
      <c r="F70" s="1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view="pageBreakPreview" zoomScale="60" workbookViewId="0" topLeftCell="A100">
      <selection activeCell="E164" sqref="E164"/>
    </sheetView>
  </sheetViews>
  <sheetFormatPr defaultColWidth="9.140625" defaultRowHeight="15"/>
  <cols>
    <col min="1" max="1" width="9.57421875" style="0" customWidth="1"/>
    <col min="2" max="2" width="53.7109375" style="0" customWidth="1"/>
    <col min="4" max="4" width="14.28125" style="0" bestFit="1" customWidth="1"/>
    <col min="6" max="6" width="15.7109375" style="0" customWidth="1"/>
    <col min="257" max="257" width="9.57421875" style="0" customWidth="1"/>
    <col min="258" max="258" width="53.7109375" style="0" customWidth="1"/>
    <col min="262" max="262" width="15.7109375" style="0" customWidth="1"/>
    <col min="513" max="513" width="9.57421875" style="0" customWidth="1"/>
    <col min="514" max="514" width="53.7109375" style="0" customWidth="1"/>
    <col min="518" max="518" width="15.7109375" style="0" customWidth="1"/>
    <col min="769" max="769" width="9.57421875" style="0" customWidth="1"/>
    <col min="770" max="770" width="53.7109375" style="0" customWidth="1"/>
    <col min="774" max="774" width="15.7109375" style="0" customWidth="1"/>
    <col min="1025" max="1025" width="9.57421875" style="0" customWidth="1"/>
    <col min="1026" max="1026" width="53.7109375" style="0" customWidth="1"/>
    <col min="1030" max="1030" width="15.7109375" style="0" customWidth="1"/>
    <col min="1281" max="1281" width="9.57421875" style="0" customWidth="1"/>
    <col min="1282" max="1282" width="53.7109375" style="0" customWidth="1"/>
    <col min="1286" max="1286" width="15.7109375" style="0" customWidth="1"/>
    <col min="1537" max="1537" width="9.57421875" style="0" customWidth="1"/>
    <col min="1538" max="1538" width="53.7109375" style="0" customWidth="1"/>
    <col min="1542" max="1542" width="15.7109375" style="0" customWidth="1"/>
    <col min="1793" max="1793" width="9.57421875" style="0" customWidth="1"/>
    <col min="1794" max="1794" width="53.7109375" style="0" customWidth="1"/>
    <col min="1798" max="1798" width="15.7109375" style="0" customWidth="1"/>
    <col min="2049" max="2049" width="9.57421875" style="0" customWidth="1"/>
    <col min="2050" max="2050" width="53.7109375" style="0" customWidth="1"/>
    <col min="2054" max="2054" width="15.7109375" style="0" customWidth="1"/>
    <col min="2305" max="2305" width="9.57421875" style="0" customWidth="1"/>
    <col min="2306" max="2306" width="53.7109375" style="0" customWidth="1"/>
    <col min="2310" max="2310" width="15.7109375" style="0" customWidth="1"/>
    <col min="2561" max="2561" width="9.57421875" style="0" customWidth="1"/>
    <col min="2562" max="2562" width="53.7109375" style="0" customWidth="1"/>
    <col min="2566" max="2566" width="15.7109375" style="0" customWidth="1"/>
    <col min="2817" max="2817" width="9.57421875" style="0" customWidth="1"/>
    <col min="2818" max="2818" width="53.7109375" style="0" customWidth="1"/>
    <col min="2822" max="2822" width="15.7109375" style="0" customWidth="1"/>
    <col min="3073" max="3073" width="9.57421875" style="0" customWidth="1"/>
    <col min="3074" max="3074" width="53.7109375" style="0" customWidth="1"/>
    <col min="3078" max="3078" width="15.7109375" style="0" customWidth="1"/>
    <col min="3329" max="3329" width="9.57421875" style="0" customWidth="1"/>
    <col min="3330" max="3330" width="53.7109375" style="0" customWidth="1"/>
    <col min="3334" max="3334" width="15.7109375" style="0" customWidth="1"/>
    <col min="3585" max="3585" width="9.57421875" style="0" customWidth="1"/>
    <col min="3586" max="3586" width="53.7109375" style="0" customWidth="1"/>
    <col min="3590" max="3590" width="15.7109375" style="0" customWidth="1"/>
    <col min="3841" max="3841" width="9.57421875" style="0" customWidth="1"/>
    <col min="3842" max="3842" width="53.7109375" style="0" customWidth="1"/>
    <col min="3846" max="3846" width="15.7109375" style="0" customWidth="1"/>
    <col min="4097" max="4097" width="9.57421875" style="0" customWidth="1"/>
    <col min="4098" max="4098" width="53.7109375" style="0" customWidth="1"/>
    <col min="4102" max="4102" width="15.7109375" style="0" customWidth="1"/>
    <col min="4353" max="4353" width="9.57421875" style="0" customWidth="1"/>
    <col min="4354" max="4354" width="53.7109375" style="0" customWidth="1"/>
    <col min="4358" max="4358" width="15.7109375" style="0" customWidth="1"/>
    <col min="4609" max="4609" width="9.57421875" style="0" customWidth="1"/>
    <col min="4610" max="4610" width="53.7109375" style="0" customWidth="1"/>
    <col min="4614" max="4614" width="15.7109375" style="0" customWidth="1"/>
    <col min="4865" max="4865" width="9.57421875" style="0" customWidth="1"/>
    <col min="4866" max="4866" width="53.7109375" style="0" customWidth="1"/>
    <col min="4870" max="4870" width="15.7109375" style="0" customWidth="1"/>
    <col min="5121" max="5121" width="9.57421875" style="0" customWidth="1"/>
    <col min="5122" max="5122" width="53.7109375" style="0" customWidth="1"/>
    <col min="5126" max="5126" width="15.7109375" style="0" customWidth="1"/>
    <col min="5377" max="5377" width="9.57421875" style="0" customWidth="1"/>
    <col min="5378" max="5378" width="53.7109375" style="0" customWidth="1"/>
    <col min="5382" max="5382" width="15.7109375" style="0" customWidth="1"/>
    <col min="5633" max="5633" width="9.57421875" style="0" customWidth="1"/>
    <col min="5634" max="5634" width="53.7109375" style="0" customWidth="1"/>
    <col min="5638" max="5638" width="15.7109375" style="0" customWidth="1"/>
    <col min="5889" max="5889" width="9.57421875" style="0" customWidth="1"/>
    <col min="5890" max="5890" width="53.7109375" style="0" customWidth="1"/>
    <col min="5894" max="5894" width="15.7109375" style="0" customWidth="1"/>
    <col min="6145" max="6145" width="9.57421875" style="0" customWidth="1"/>
    <col min="6146" max="6146" width="53.7109375" style="0" customWidth="1"/>
    <col min="6150" max="6150" width="15.7109375" style="0" customWidth="1"/>
    <col min="6401" max="6401" width="9.57421875" style="0" customWidth="1"/>
    <col min="6402" max="6402" width="53.7109375" style="0" customWidth="1"/>
    <col min="6406" max="6406" width="15.7109375" style="0" customWidth="1"/>
    <col min="6657" max="6657" width="9.57421875" style="0" customWidth="1"/>
    <col min="6658" max="6658" width="53.7109375" style="0" customWidth="1"/>
    <col min="6662" max="6662" width="15.7109375" style="0" customWidth="1"/>
    <col min="6913" max="6913" width="9.57421875" style="0" customWidth="1"/>
    <col min="6914" max="6914" width="53.7109375" style="0" customWidth="1"/>
    <col min="6918" max="6918" width="15.7109375" style="0" customWidth="1"/>
    <col min="7169" max="7169" width="9.57421875" style="0" customWidth="1"/>
    <col min="7170" max="7170" width="53.7109375" style="0" customWidth="1"/>
    <col min="7174" max="7174" width="15.7109375" style="0" customWidth="1"/>
    <col min="7425" max="7425" width="9.57421875" style="0" customWidth="1"/>
    <col min="7426" max="7426" width="53.7109375" style="0" customWidth="1"/>
    <col min="7430" max="7430" width="15.7109375" style="0" customWidth="1"/>
    <col min="7681" max="7681" width="9.57421875" style="0" customWidth="1"/>
    <col min="7682" max="7682" width="53.7109375" style="0" customWidth="1"/>
    <col min="7686" max="7686" width="15.7109375" style="0" customWidth="1"/>
    <col min="7937" max="7937" width="9.57421875" style="0" customWidth="1"/>
    <col min="7938" max="7938" width="53.7109375" style="0" customWidth="1"/>
    <col min="7942" max="7942" width="15.7109375" style="0" customWidth="1"/>
    <col min="8193" max="8193" width="9.57421875" style="0" customWidth="1"/>
    <col min="8194" max="8194" width="53.7109375" style="0" customWidth="1"/>
    <col min="8198" max="8198" width="15.7109375" style="0" customWidth="1"/>
    <col min="8449" max="8449" width="9.57421875" style="0" customWidth="1"/>
    <col min="8450" max="8450" width="53.7109375" style="0" customWidth="1"/>
    <col min="8454" max="8454" width="15.7109375" style="0" customWidth="1"/>
    <col min="8705" max="8705" width="9.57421875" style="0" customWidth="1"/>
    <col min="8706" max="8706" width="53.7109375" style="0" customWidth="1"/>
    <col min="8710" max="8710" width="15.7109375" style="0" customWidth="1"/>
    <col min="8961" max="8961" width="9.57421875" style="0" customWidth="1"/>
    <col min="8962" max="8962" width="53.7109375" style="0" customWidth="1"/>
    <col min="8966" max="8966" width="15.7109375" style="0" customWidth="1"/>
    <col min="9217" max="9217" width="9.57421875" style="0" customWidth="1"/>
    <col min="9218" max="9218" width="53.7109375" style="0" customWidth="1"/>
    <col min="9222" max="9222" width="15.7109375" style="0" customWidth="1"/>
    <col min="9473" max="9473" width="9.57421875" style="0" customWidth="1"/>
    <col min="9474" max="9474" width="53.7109375" style="0" customWidth="1"/>
    <col min="9478" max="9478" width="15.7109375" style="0" customWidth="1"/>
    <col min="9729" max="9729" width="9.57421875" style="0" customWidth="1"/>
    <col min="9730" max="9730" width="53.7109375" style="0" customWidth="1"/>
    <col min="9734" max="9734" width="15.7109375" style="0" customWidth="1"/>
    <col min="9985" max="9985" width="9.57421875" style="0" customWidth="1"/>
    <col min="9986" max="9986" width="53.7109375" style="0" customWidth="1"/>
    <col min="9990" max="9990" width="15.7109375" style="0" customWidth="1"/>
    <col min="10241" max="10241" width="9.57421875" style="0" customWidth="1"/>
    <col min="10242" max="10242" width="53.7109375" style="0" customWidth="1"/>
    <col min="10246" max="10246" width="15.7109375" style="0" customWidth="1"/>
    <col min="10497" max="10497" width="9.57421875" style="0" customWidth="1"/>
    <col min="10498" max="10498" width="53.7109375" style="0" customWidth="1"/>
    <col min="10502" max="10502" width="15.7109375" style="0" customWidth="1"/>
    <col min="10753" max="10753" width="9.57421875" style="0" customWidth="1"/>
    <col min="10754" max="10754" width="53.7109375" style="0" customWidth="1"/>
    <col min="10758" max="10758" width="15.7109375" style="0" customWidth="1"/>
    <col min="11009" max="11009" width="9.57421875" style="0" customWidth="1"/>
    <col min="11010" max="11010" width="53.7109375" style="0" customWidth="1"/>
    <col min="11014" max="11014" width="15.7109375" style="0" customWidth="1"/>
    <col min="11265" max="11265" width="9.57421875" style="0" customWidth="1"/>
    <col min="11266" max="11266" width="53.7109375" style="0" customWidth="1"/>
    <col min="11270" max="11270" width="15.7109375" style="0" customWidth="1"/>
    <col min="11521" max="11521" width="9.57421875" style="0" customWidth="1"/>
    <col min="11522" max="11522" width="53.7109375" style="0" customWidth="1"/>
    <col min="11526" max="11526" width="15.7109375" style="0" customWidth="1"/>
    <col min="11777" max="11777" width="9.57421875" style="0" customWidth="1"/>
    <col min="11778" max="11778" width="53.7109375" style="0" customWidth="1"/>
    <col min="11782" max="11782" width="15.7109375" style="0" customWidth="1"/>
    <col min="12033" max="12033" width="9.57421875" style="0" customWidth="1"/>
    <col min="12034" max="12034" width="53.7109375" style="0" customWidth="1"/>
    <col min="12038" max="12038" width="15.7109375" style="0" customWidth="1"/>
    <col min="12289" max="12289" width="9.57421875" style="0" customWidth="1"/>
    <col min="12290" max="12290" width="53.7109375" style="0" customWidth="1"/>
    <col min="12294" max="12294" width="15.7109375" style="0" customWidth="1"/>
    <col min="12545" max="12545" width="9.57421875" style="0" customWidth="1"/>
    <col min="12546" max="12546" width="53.7109375" style="0" customWidth="1"/>
    <col min="12550" max="12550" width="15.7109375" style="0" customWidth="1"/>
    <col min="12801" max="12801" width="9.57421875" style="0" customWidth="1"/>
    <col min="12802" max="12802" width="53.7109375" style="0" customWidth="1"/>
    <col min="12806" max="12806" width="15.7109375" style="0" customWidth="1"/>
    <col min="13057" max="13057" width="9.57421875" style="0" customWidth="1"/>
    <col min="13058" max="13058" width="53.7109375" style="0" customWidth="1"/>
    <col min="13062" max="13062" width="15.7109375" style="0" customWidth="1"/>
    <col min="13313" max="13313" width="9.57421875" style="0" customWidth="1"/>
    <col min="13314" max="13314" width="53.7109375" style="0" customWidth="1"/>
    <col min="13318" max="13318" width="15.7109375" style="0" customWidth="1"/>
    <col min="13569" max="13569" width="9.57421875" style="0" customWidth="1"/>
    <col min="13570" max="13570" width="53.7109375" style="0" customWidth="1"/>
    <col min="13574" max="13574" width="15.7109375" style="0" customWidth="1"/>
    <col min="13825" max="13825" width="9.57421875" style="0" customWidth="1"/>
    <col min="13826" max="13826" width="53.7109375" style="0" customWidth="1"/>
    <col min="13830" max="13830" width="15.7109375" style="0" customWidth="1"/>
    <col min="14081" max="14081" width="9.57421875" style="0" customWidth="1"/>
    <col min="14082" max="14082" width="53.7109375" style="0" customWidth="1"/>
    <col min="14086" max="14086" width="15.7109375" style="0" customWidth="1"/>
    <col min="14337" max="14337" width="9.57421875" style="0" customWidth="1"/>
    <col min="14338" max="14338" width="53.7109375" style="0" customWidth="1"/>
    <col min="14342" max="14342" width="15.7109375" style="0" customWidth="1"/>
    <col min="14593" max="14593" width="9.57421875" style="0" customWidth="1"/>
    <col min="14594" max="14594" width="53.7109375" style="0" customWidth="1"/>
    <col min="14598" max="14598" width="15.7109375" style="0" customWidth="1"/>
    <col min="14849" max="14849" width="9.57421875" style="0" customWidth="1"/>
    <col min="14850" max="14850" width="53.7109375" style="0" customWidth="1"/>
    <col min="14854" max="14854" width="15.7109375" style="0" customWidth="1"/>
    <col min="15105" max="15105" width="9.57421875" style="0" customWidth="1"/>
    <col min="15106" max="15106" width="53.7109375" style="0" customWidth="1"/>
    <col min="15110" max="15110" width="15.7109375" style="0" customWidth="1"/>
    <col min="15361" max="15361" width="9.57421875" style="0" customWidth="1"/>
    <col min="15362" max="15362" width="53.7109375" style="0" customWidth="1"/>
    <col min="15366" max="15366" width="15.7109375" style="0" customWidth="1"/>
    <col min="15617" max="15617" width="9.57421875" style="0" customWidth="1"/>
    <col min="15618" max="15618" width="53.7109375" style="0" customWidth="1"/>
    <col min="15622" max="15622" width="15.7109375" style="0" customWidth="1"/>
    <col min="15873" max="15873" width="9.57421875" style="0" customWidth="1"/>
    <col min="15874" max="15874" width="53.7109375" style="0" customWidth="1"/>
    <col min="15878" max="15878" width="15.7109375" style="0" customWidth="1"/>
    <col min="16129" max="16129" width="9.57421875" style="0" customWidth="1"/>
    <col min="16130" max="16130" width="53.7109375" style="0" customWidth="1"/>
    <col min="16134" max="16134" width="15.7109375" style="0" customWidth="1"/>
  </cols>
  <sheetData>
    <row r="1" ht="15.75">
      <c r="B1" s="65" t="s">
        <v>1571</v>
      </c>
    </row>
    <row r="2" ht="15">
      <c r="B2" s="66"/>
    </row>
    <row r="3" spans="1:2" ht="15">
      <c r="A3" s="67" t="s">
        <v>696</v>
      </c>
      <c r="B3" s="68" t="s">
        <v>697</v>
      </c>
    </row>
    <row r="4" ht="15">
      <c r="B4" s="68" t="s">
        <v>698</v>
      </c>
    </row>
    <row r="5" spans="1:2" ht="15">
      <c r="A5" s="67" t="s">
        <v>699</v>
      </c>
      <c r="B5" s="66"/>
    </row>
    <row r="6" spans="1:2" ht="15">
      <c r="A6" s="67" t="s">
        <v>381</v>
      </c>
      <c r="B6" s="67" t="s">
        <v>381</v>
      </c>
    </row>
    <row r="7" spans="1:2" ht="15">
      <c r="A7" s="67" t="s">
        <v>381</v>
      </c>
      <c r="B7" s="69" t="s">
        <v>381</v>
      </c>
    </row>
    <row r="8" spans="1:4" ht="15">
      <c r="A8" s="66"/>
      <c r="B8" s="66"/>
      <c r="C8" s="66"/>
      <c r="D8" s="66"/>
    </row>
    <row r="9" spans="1:6" ht="15">
      <c r="A9" s="70" t="s">
        <v>700</v>
      </c>
      <c r="B9" s="71" t="s">
        <v>701</v>
      </c>
      <c r="C9" s="70" t="s">
        <v>702</v>
      </c>
      <c r="D9" s="72" t="s">
        <v>703</v>
      </c>
      <c r="E9" s="70" t="s">
        <v>704</v>
      </c>
      <c r="F9" s="70" t="s">
        <v>705</v>
      </c>
    </row>
    <row r="10" spans="1:6" ht="15">
      <c r="A10" s="70"/>
      <c r="B10" s="71"/>
      <c r="C10" s="70"/>
      <c r="D10" s="72"/>
      <c r="E10" s="70"/>
      <c r="F10" s="70"/>
    </row>
    <row r="11" spans="1:6" ht="15">
      <c r="A11" s="73" t="s">
        <v>706</v>
      </c>
      <c r="B11" s="74" t="s">
        <v>707</v>
      </c>
      <c r="C11" s="70"/>
      <c r="D11" s="72"/>
      <c r="E11" s="70"/>
      <c r="F11" s="359"/>
    </row>
    <row r="12" spans="1:6" ht="26.25">
      <c r="A12" s="75">
        <v>1</v>
      </c>
      <c r="B12" s="76" t="s">
        <v>708</v>
      </c>
      <c r="C12" s="70">
        <v>1</v>
      </c>
      <c r="D12" s="72" t="s">
        <v>709</v>
      </c>
      <c r="E12" s="70">
        <v>7850</v>
      </c>
      <c r="F12" s="359">
        <f>SUM(E12*C12)</f>
        <v>7850</v>
      </c>
    </row>
    <row r="13" spans="1:6" ht="15">
      <c r="A13" s="75">
        <v>2</v>
      </c>
      <c r="B13" s="77" t="s">
        <v>710</v>
      </c>
      <c r="C13" s="70">
        <v>1</v>
      </c>
      <c r="D13" s="72" t="s">
        <v>709</v>
      </c>
      <c r="E13" s="70">
        <v>50680</v>
      </c>
      <c r="F13" s="359">
        <f aca="true" t="shared" si="0" ref="F13:F78">SUM(E13*C13)</f>
        <v>50680</v>
      </c>
    </row>
    <row r="14" spans="1:6" ht="15">
      <c r="A14" s="75"/>
      <c r="B14" s="77"/>
      <c r="C14" s="70"/>
      <c r="D14" s="72"/>
      <c r="E14" s="70"/>
      <c r="F14" s="359"/>
    </row>
    <row r="15" spans="1:6" ht="15">
      <c r="A15" s="73" t="s">
        <v>711</v>
      </c>
      <c r="B15" s="74" t="s">
        <v>712</v>
      </c>
      <c r="C15" s="70"/>
      <c r="D15" s="72"/>
      <c r="E15" s="70"/>
      <c r="F15" s="359"/>
    </row>
    <row r="16" spans="1:6" ht="15">
      <c r="A16" s="75">
        <v>1</v>
      </c>
      <c r="B16" s="70" t="s">
        <v>713</v>
      </c>
      <c r="C16" s="70">
        <v>29</v>
      </c>
      <c r="D16" s="72" t="s">
        <v>714</v>
      </c>
      <c r="E16" s="70">
        <v>220.5</v>
      </c>
      <c r="F16" s="359">
        <f t="shared" si="0"/>
        <v>6394.5</v>
      </c>
    </row>
    <row r="17" spans="1:6" ht="15">
      <c r="A17" s="75">
        <v>2</v>
      </c>
      <c r="B17" s="70" t="s">
        <v>715</v>
      </c>
      <c r="C17" s="70">
        <v>16</v>
      </c>
      <c r="D17" s="72" t="s">
        <v>714</v>
      </c>
      <c r="E17" s="70">
        <v>141.2</v>
      </c>
      <c r="F17" s="359">
        <f t="shared" si="0"/>
        <v>2259.2</v>
      </c>
    </row>
    <row r="18" spans="1:6" ht="15">
      <c r="A18" s="75">
        <v>3</v>
      </c>
      <c r="B18" s="70" t="s">
        <v>716</v>
      </c>
      <c r="C18" s="70">
        <v>16</v>
      </c>
      <c r="D18" s="72" t="s">
        <v>714</v>
      </c>
      <c r="E18" s="70">
        <v>10.5</v>
      </c>
      <c r="F18" s="359">
        <f t="shared" si="0"/>
        <v>168</v>
      </c>
    </row>
    <row r="19" spans="1:6" ht="15">
      <c r="A19" s="75">
        <v>4</v>
      </c>
      <c r="B19" s="70" t="s">
        <v>717</v>
      </c>
      <c r="C19" s="70">
        <v>3</v>
      </c>
      <c r="D19" s="72" t="s">
        <v>709</v>
      </c>
      <c r="E19" s="70">
        <v>85</v>
      </c>
      <c r="F19" s="359">
        <f t="shared" si="0"/>
        <v>255</v>
      </c>
    </row>
    <row r="20" spans="1:6" ht="15">
      <c r="A20" s="75">
        <v>5</v>
      </c>
      <c r="B20" s="70" t="s">
        <v>718</v>
      </c>
      <c r="C20" s="70">
        <v>1</v>
      </c>
      <c r="D20" s="72" t="s">
        <v>709</v>
      </c>
      <c r="E20" s="70">
        <v>2924</v>
      </c>
      <c r="F20" s="359">
        <f t="shared" si="0"/>
        <v>2924</v>
      </c>
    </row>
    <row r="21" spans="1:6" ht="15">
      <c r="A21" s="75">
        <v>6</v>
      </c>
      <c r="B21" s="70" t="s">
        <v>719</v>
      </c>
      <c r="C21" s="70">
        <v>34</v>
      </c>
      <c r="D21" s="72" t="s">
        <v>714</v>
      </c>
      <c r="E21" s="70">
        <v>10.8</v>
      </c>
      <c r="F21" s="359">
        <f t="shared" si="0"/>
        <v>367.20000000000005</v>
      </c>
    </row>
    <row r="22" spans="1:6" ht="15">
      <c r="A22" s="75"/>
      <c r="B22" s="70"/>
      <c r="C22" s="70"/>
      <c r="D22" s="72"/>
      <c r="E22" s="70"/>
      <c r="F22" s="359"/>
    </row>
    <row r="23" spans="1:6" ht="15">
      <c r="A23" s="75"/>
      <c r="B23" s="70" t="s">
        <v>720</v>
      </c>
      <c r="C23" s="70"/>
      <c r="D23" s="72"/>
      <c r="E23" s="70"/>
      <c r="F23" s="359"/>
    </row>
    <row r="24" spans="1:6" ht="15">
      <c r="A24" s="75">
        <v>7</v>
      </c>
      <c r="B24" s="77" t="s">
        <v>721</v>
      </c>
      <c r="C24" s="70">
        <v>0.033</v>
      </c>
      <c r="D24" s="72" t="s">
        <v>722</v>
      </c>
      <c r="E24" s="70">
        <v>2500</v>
      </c>
      <c r="F24" s="359">
        <f t="shared" si="0"/>
        <v>82.5</v>
      </c>
    </row>
    <row r="25" spans="1:6" ht="41.25" customHeight="1">
      <c r="A25" s="75">
        <v>8</v>
      </c>
      <c r="B25" s="76" t="s">
        <v>723</v>
      </c>
      <c r="C25" s="70">
        <v>1</v>
      </c>
      <c r="D25" s="72" t="s">
        <v>709</v>
      </c>
      <c r="E25" s="70">
        <v>1520</v>
      </c>
      <c r="F25" s="359">
        <f t="shared" si="0"/>
        <v>1520</v>
      </c>
    </row>
    <row r="26" spans="1:6" ht="25.5" customHeight="1">
      <c r="A26" s="75">
        <v>9</v>
      </c>
      <c r="B26" s="76" t="s">
        <v>724</v>
      </c>
      <c r="C26" s="70">
        <v>33</v>
      </c>
      <c r="D26" s="72" t="s">
        <v>714</v>
      </c>
      <c r="E26" s="70">
        <v>220</v>
      </c>
      <c r="F26" s="359">
        <f t="shared" si="0"/>
        <v>7260</v>
      </c>
    </row>
    <row r="27" spans="1:6" ht="27.75" customHeight="1">
      <c r="A27" s="75">
        <v>10</v>
      </c>
      <c r="B27" s="76" t="s">
        <v>725</v>
      </c>
      <c r="C27" s="70">
        <v>33</v>
      </c>
      <c r="D27" s="72" t="s">
        <v>714</v>
      </c>
      <c r="E27" s="70">
        <v>120</v>
      </c>
      <c r="F27" s="359">
        <f t="shared" si="0"/>
        <v>3960</v>
      </c>
    </row>
    <row r="28" spans="1:6" ht="26.25">
      <c r="A28" s="75">
        <v>11</v>
      </c>
      <c r="B28" s="76" t="s">
        <v>726</v>
      </c>
      <c r="C28" s="70">
        <v>33</v>
      </c>
      <c r="D28" s="72" t="s">
        <v>714</v>
      </c>
      <c r="E28" s="70">
        <v>150</v>
      </c>
      <c r="F28" s="359">
        <f t="shared" si="0"/>
        <v>4950</v>
      </c>
    </row>
    <row r="29" spans="1:6" ht="15">
      <c r="A29" s="75">
        <v>12</v>
      </c>
      <c r="B29" s="76" t="s">
        <v>727</v>
      </c>
      <c r="C29" s="70">
        <v>12</v>
      </c>
      <c r="D29" s="72" t="s">
        <v>728</v>
      </c>
      <c r="E29" s="70">
        <v>25</v>
      </c>
      <c r="F29" s="359">
        <f t="shared" si="0"/>
        <v>300</v>
      </c>
    </row>
    <row r="30" spans="1:6" ht="26.25">
      <c r="A30" s="75">
        <v>13</v>
      </c>
      <c r="B30" s="76" t="s">
        <v>729</v>
      </c>
      <c r="C30" s="70">
        <v>1</v>
      </c>
      <c r="D30" s="72" t="s">
        <v>709</v>
      </c>
      <c r="E30" s="70">
        <v>180</v>
      </c>
      <c r="F30" s="359">
        <f t="shared" si="0"/>
        <v>180</v>
      </c>
    </row>
    <row r="31" spans="1:6" ht="15">
      <c r="A31" s="75"/>
      <c r="B31" s="70"/>
      <c r="C31" s="70"/>
      <c r="D31" s="72"/>
      <c r="E31" s="70"/>
      <c r="F31" s="359"/>
    </row>
    <row r="32" spans="1:6" ht="15">
      <c r="A32" s="73" t="s">
        <v>730</v>
      </c>
      <c r="B32" s="74" t="s">
        <v>731</v>
      </c>
      <c r="C32" s="70"/>
      <c r="D32" s="72"/>
      <c r="E32" s="70"/>
      <c r="F32" s="359"/>
    </row>
    <row r="33" spans="1:6" ht="15">
      <c r="A33" s="70"/>
      <c r="B33" s="77"/>
      <c r="C33" s="70"/>
      <c r="D33" s="72"/>
      <c r="E33" s="70"/>
      <c r="F33" s="359"/>
    </row>
    <row r="34" spans="1:6" ht="15">
      <c r="A34" s="70"/>
      <c r="B34" s="78" t="s">
        <v>732</v>
      </c>
      <c r="C34" s="70"/>
      <c r="D34" s="72"/>
      <c r="E34" s="70"/>
      <c r="F34" s="359"/>
    </row>
    <row r="35" spans="1:6" ht="15">
      <c r="A35" s="75">
        <v>1</v>
      </c>
      <c r="B35" s="70" t="s">
        <v>733</v>
      </c>
      <c r="C35" s="70">
        <v>45</v>
      </c>
      <c r="D35" s="72" t="s">
        <v>714</v>
      </c>
      <c r="E35" s="70">
        <v>7.8</v>
      </c>
      <c r="F35" s="359">
        <f t="shared" si="0"/>
        <v>351</v>
      </c>
    </row>
    <row r="36" spans="1:6" ht="15">
      <c r="A36" s="75">
        <v>2</v>
      </c>
      <c r="B36" s="70" t="s">
        <v>734</v>
      </c>
      <c r="C36" s="70">
        <v>448</v>
      </c>
      <c r="D36" s="72" t="s">
        <v>714</v>
      </c>
      <c r="E36" s="70">
        <v>10.5</v>
      </c>
      <c r="F36" s="359">
        <f t="shared" si="0"/>
        <v>4704</v>
      </c>
    </row>
    <row r="37" spans="1:6" ht="15">
      <c r="A37" s="75">
        <v>3</v>
      </c>
      <c r="B37" s="70" t="s">
        <v>716</v>
      </c>
      <c r="C37" s="70">
        <v>65</v>
      </c>
      <c r="D37" s="72" t="s">
        <v>714</v>
      </c>
      <c r="E37" s="70">
        <v>10.9</v>
      </c>
      <c r="F37" s="359">
        <f t="shared" si="0"/>
        <v>708.5</v>
      </c>
    </row>
    <row r="38" spans="1:6" ht="15">
      <c r="A38" s="75">
        <v>4</v>
      </c>
      <c r="B38" s="70" t="s">
        <v>735</v>
      </c>
      <c r="C38" s="70">
        <v>40</v>
      </c>
      <c r="D38" s="72" t="s">
        <v>714</v>
      </c>
      <c r="E38" s="70">
        <v>14.5</v>
      </c>
      <c r="F38" s="359">
        <f t="shared" si="0"/>
        <v>580</v>
      </c>
    </row>
    <row r="39" spans="1:6" ht="15">
      <c r="A39" s="75">
        <v>5</v>
      </c>
      <c r="B39" s="70" t="s">
        <v>736</v>
      </c>
      <c r="C39" s="70">
        <v>35</v>
      </c>
      <c r="D39" s="72" t="s">
        <v>714</v>
      </c>
      <c r="E39" s="79">
        <v>15.3</v>
      </c>
      <c r="F39" s="359">
        <f t="shared" si="0"/>
        <v>535.5</v>
      </c>
    </row>
    <row r="40" spans="1:6" ht="15">
      <c r="A40" s="75">
        <v>6</v>
      </c>
      <c r="B40" s="70" t="s">
        <v>737</v>
      </c>
      <c r="C40" s="70">
        <v>595</v>
      </c>
      <c r="D40" s="72" t="s">
        <v>714</v>
      </c>
      <c r="E40" s="79">
        <v>17.2</v>
      </c>
      <c r="F40" s="359">
        <f t="shared" si="0"/>
        <v>10234</v>
      </c>
    </row>
    <row r="41" spans="1:6" ht="15">
      <c r="A41" s="75">
        <v>7</v>
      </c>
      <c r="B41" s="70" t="s">
        <v>738</v>
      </c>
      <c r="C41" s="70">
        <v>45</v>
      </c>
      <c r="D41" s="72" t="s">
        <v>714</v>
      </c>
      <c r="E41" s="79">
        <v>24.5</v>
      </c>
      <c r="F41" s="359">
        <f t="shared" si="0"/>
        <v>1102.5</v>
      </c>
    </row>
    <row r="42" spans="1:6" ht="15">
      <c r="A42" s="75">
        <v>8</v>
      </c>
      <c r="B42" s="77" t="s">
        <v>739</v>
      </c>
      <c r="C42" s="70">
        <v>12</v>
      </c>
      <c r="D42" s="72" t="s">
        <v>714</v>
      </c>
      <c r="E42" s="70">
        <v>50.4</v>
      </c>
      <c r="F42" s="359">
        <f t="shared" si="0"/>
        <v>604.8</v>
      </c>
    </row>
    <row r="43" spans="1:6" ht="15">
      <c r="A43" s="75">
        <v>9</v>
      </c>
      <c r="B43" s="77" t="s">
        <v>740</v>
      </c>
      <c r="C43" s="70">
        <v>6</v>
      </c>
      <c r="D43" s="72" t="s">
        <v>714</v>
      </c>
      <c r="E43" s="79">
        <v>106.6</v>
      </c>
      <c r="F43" s="359">
        <f t="shared" si="0"/>
        <v>639.5999999999999</v>
      </c>
    </row>
    <row r="44" spans="1:6" ht="15">
      <c r="A44" s="75">
        <v>10</v>
      </c>
      <c r="B44" s="77" t="s">
        <v>741</v>
      </c>
      <c r="C44" s="70">
        <v>75</v>
      </c>
      <c r="D44" s="72" t="s">
        <v>714</v>
      </c>
      <c r="E44" s="70">
        <v>8.5</v>
      </c>
      <c r="F44" s="359">
        <f t="shared" si="0"/>
        <v>637.5</v>
      </c>
    </row>
    <row r="45" spans="1:6" ht="15">
      <c r="A45" s="75">
        <v>11</v>
      </c>
      <c r="B45" s="77" t="s">
        <v>742</v>
      </c>
      <c r="C45" s="70">
        <v>45</v>
      </c>
      <c r="D45" s="72" t="s">
        <v>714</v>
      </c>
      <c r="E45" s="70">
        <v>10.7</v>
      </c>
      <c r="F45" s="359">
        <f t="shared" si="0"/>
        <v>481.49999999999994</v>
      </c>
    </row>
    <row r="46" spans="1:6" ht="15">
      <c r="A46" s="75">
        <v>12</v>
      </c>
      <c r="B46" s="77" t="s">
        <v>743</v>
      </c>
      <c r="C46" s="70">
        <v>15</v>
      </c>
      <c r="D46" s="72" t="s">
        <v>714</v>
      </c>
      <c r="E46" s="70">
        <v>29.7</v>
      </c>
      <c r="F46" s="359">
        <f t="shared" si="0"/>
        <v>445.5</v>
      </c>
    </row>
    <row r="47" spans="1:6" ht="15">
      <c r="A47" s="75">
        <v>13</v>
      </c>
      <c r="B47" s="77" t="s">
        <v>744</v>
      </c>
      <c r="C47" s="70">
        <v>1</v>
      </c>
      <c r="D47" s="72" t="s">
        <v>745</v>
      </c>
      <c r="E47" s="70">
        <v>500</v>
      </c>
      <c r="F47" s="359">
        <f t="shared" si="0"/>
        <v>500</v>
      </c>
    </row>
    <row r="48" spans="1:6" ht="12" customHeight="1">
      <c r="A48" s="75"/>
      <c r="B48" s="77"/>
      <c r="C48" s="70"/>
      <c r="D48" s="72"/>
      <c r="E48" s="70"/>
      <c r="F48" s="359"/>
    </row>
    <row r="49" spans="1:6" ht="15">
      <c r="A49" s="75"/>
      <c r="B49" s="78" t="s">
        <v>746</v>
      </c>
      <c r="C49" s="70"/>
      <c r="D49" s="72"/>
      <c r="E49" s="70"/>
      <c r="F49" s="359"/>
    </row>
    <row r="50" spans="1:6" ht="39">
      <c r="A50" s="75">
        <v>1</v>
      </c>
      <c r="B50" s="76" t="s">
        <v>747</v>
      </c>
      <c r="C50" s="70">
        <v>24</v>
      </c>
      <c r="D50" s="72" t="s">
        <v>709</v>
      </c>
      <c r="E50" s="70">
        <v>1030</v>
      </c>
      <c r="F50" s="359">
        <f t="shared" si="0"/>
        <v>24720</v>
      </c>
    </row>
    <row r="51" spans="1:6" ht="26.25">
      <c r="A51" s="75">
        <v>2</v>
      </c>
      <c r="B51" s="76" t="s">
        <v>748</v>
      </c>
      <c r="C51" s="70">
        <v>6</v>
      </c>
      <c r="D51" s="72" t="s">
        <v>709</v>
      </c>
      <c r="E51" s="70">
        <v>1370</v>
      </c>
      <c r="F51" s="359">
        <f t="shared" si="0"/>
        <v>8220</v>
      </c>
    </row>
    <row r="52" spans="1:6" ht="26.25">
      <c r="A52" s="75">
        <v>3</v>
      </c>
      <c r="B52" s="76" t="s">
        <v>749</v>
      </c>
      <c r="C52" s="70">
        <v>8</v>
      </c>
      <c r="D52" s="72" t="s">
        <v>709</v>
      </c>
      <c r="E52" s="70">
        <v>1000</v>
      </c>
      <c r="F52" s="359">
        <f t="shared" si="0"/>
        <v>8000</v>
      </c>
    </row>
    <row r="53" spans="1:6" ht="26.25">
      <c r="A53" s="75">
        <v>4</v>
      </c>
      <c r="B53" s="76" t="s">
        <v>750</v>
      </c>
      <c r="C53" s="70">
        <v>4</v>
      </c>
      <c r="D53" s="72" t="s">
        <v>709</v>
      </c>
      <c r="E53" s="70">
        <v>1080</v>
      </c>
      <c r="F53" s="359">
        <f t="shared" si="0"/>
        <v>4320</v>
      </c>
    </row>
    <row r="54" spans="1:6" ht="26.25">
      <c r="A54" s="75">
        <v>5</v>
      </c>
      <c r="B54" s="76" t="s">
        <v>751</v>
      </c>
      <c r="C54" s="70">
        <v>3</v>
      </c>
      <c r="D54" s="72" t="s">
        <v>709</v>
      </c>
      <c r="E54" s="70">
        <v>968</v>
      </c>
      <c r="F54" s="359">
        <f t="shared" si="0"/>
        <v>2904</v>
      </c>
    </row>
    <row r="55" spans="1:6" ht="39">
      <c r="A55" s="75">
        <v>6</v>
      </c>
      <c r="B55" s="76" t="s">
        <v>752</v>
      </c>
      <c r="C55" s="70">
        <v>1</v>
      </c>
      <c r="D55" s="72" t="s">
        <v>709</v>
      </c>
      <c r="E55" s="70">
        <v>986</v>
      </c>
      <c r="F55" s="359">
        <f t="shared" si="0"/>
        <v>986</v>
      </c>
    </row>
    <row r="56" spans="1:6" ht="26.25">
      <c r="A56" s="75">
        <v>7</v>
      </c>
      <c r="B56" s="76" t="s">
        <v>753</v>
      </c>
      <c r="C56" s="70">
        <v>3</v>
      </c>
      <c r="D56" s="72" t="s">
        <v>709</v>
      </c>
      <c r="E56" s="70">
        <v>1095</v>
      </c>
      <c r="F56" s="359">
        <f t="shared" si="0"/>
        <v>3285</v>
      </c>
    </row>
    <row r="57" spans="1:6" ht="26.25">
      <c r="A57" s="75">
        <v>8</v>
      </c>
      <c r="B57" s="76" t="s">
        <v>754</v>
      </c>
      <c r="C57" s="70">
        <v>4</v>
      </c>
      <c r="D57" s="72" t="s">
        <v>709</v>
      </c>
      <c r="E57" s="70">
        <v>950</v>
      </c>
      <c r="F57" s="359">
        <f t="shared" si="0"/>
        <v>3800</v>
      </c>
    </row>
    <row r="58" spans="1:6" ht="26.25">
      <c r="A58" s="75">
        <v>9</v>
      </c>
      <c r="B58" s="76" t="s">
        <v>755</v>
      </c>
      <c r="C58" s="70">
        <v>5</v>
      </c>
      <c r="D58" s="72" t="s">
        <v>709</v>
      </c>
      <c r="E58" s="70">
        <v>1350</v>
      </c>
      <c r="F58" s="359">
        <f t="shared" si="0"/>
        <v>6750</v>
      </c>
    </row>
    <row r="59" spans="1:6" ht="26.25">
      <c r="A59" s="75">
        <v>10</v>
      </c>
      <c r="B59" s="76" t="s">
        <v>756</v>
      </c>
      <c r="C59" s="70">
        <v>5</v>
      </c>
      <c r="D59" s="72" t="s">
        <v>709</v>
      </c>
      <c r="E59" s="70">
        <v>1150</v>
      </c>
      <c r="F59" s="359">
        <f t="shared" si="0"/>
        <v>5750</v>
      </c>
    </row>
    <row r="60" spans="1:6" ht="26.25">
      <c r="A60" s="75">
        <v>11</v>
      </c>
      <c r="B60" s="76" t="s">
        <v>757</v>
      </c>
      <c r="C60" s="70">
        <v>4</v>
      </c>
      <c r="D60" s="72" t="s">
        <v>709</v>
      </c>
      <c r="E60" s="70">
        <v>650</v>
      </c>
      <c r="F60" s="359">
        <f t="shared" si="0"/>
        <v>2600</v>
      </c>
    </row>
    <row r="61" spans="1:6" ht="26.25">
      <c r="A61" s="75">
        <v>12</v>
      </c>
      <c r="B61" s="76" t="s">
        <v>758</v>
      </c>
      <c r="C61" s="70">
        <v>10</v>
      </c>
      <c r="D61" s="72" t="s">
        <v>709</v>
      </c>
      <c r="E61" s="70">
        <v>900</v>
      </c>
      <c r="F61" s="359">
        <f t="shared" si="0"/>
        <v>9000</v>
      </c>
    </row>
    <row r="62" spans="1:6" ht="26.25">
      <c r="A62" s="75">
        <v>13</v>
      </c>
      <c r="B62" s="76" t="s">
        <v>759</v>
      </c>
      <c r="C62" s="70">
        <v>4</v>
      </c>
      <c r="D62" s="72" t="s">
        <v>709</v>
      </c>
      <c r="E62" s="70">
        <v>900</v>
      </c>
      <c r="F62" s="359">
        <f t="shared" si="0"/>
        <v>3600</v>
      </c>
    </row>
    <row r="63" spans="1:6" ht="15">
      <c r="A63" s="75">
        <v>14</v>
      </c>
      <c r="B63" s="76" t="s">
        <v>760</v>
      </c>
      <c r="C63" s="70">
        <v>2</v>
      </c>
      <c r="D63" s="72" t="s">
        <v>709</v>
      </c>
      <c r="E63" s="70">
        <v>47</v>
      </c>
      <c r="F63" s="359">
        <f t="shared" si="0"/>
        <v>94</v>
      </c>
    </row>
    <row r="64" spans="1:6" ht="15">
      <c r="A64" s="75">
        <v>15</v>
      </c>
      <c r="B64" s="76" t="s">
        <v>761</v>
      </c>
      <c r="C64" s="70">
        <v>6</v>
      </c>
      <c r="D64" s="72" t="s">
        <v>709</v>
      </c>
      <c r="E64" s="70">
        <v>87</v>
      </c>
      <c r="F64" s="359">
        <f t="shared" si="0"/>
        <v>522</v>
      </c>
    </row>
    <row r="65" spans="1:6" ht="15">
      <c r="A65" s="75">
        <v>16</v>
      </c>
      <c r="B65" s="76" t="s">
        <v>762</v>
      </c>
      <c r="C65" s="70">
        <v>8</v>
      </c>
      <c r="D65" s="72" t="s">
        <v>709</v>
      </c>
      <c r="E65" s="70">
        <v>97.5</v>
      </c>
      <c r="F65" s="359">
        <f t="shared" si="0"/>
        <v>780</v>
      </c>
    </row>
    <row r="66" spans="1:6" ht="15">
      <c r="A66" s="75">
        <v>17</v>
      </c>
      <c r="B66" s="76" t="s">
        <v>763</v>
      </c>
      <c r="C66" s="70">
        <v>76</v>
      </c>
      <c r="D66" s="72" t="s">
        <v>709</v>
      </c>
      <c r="E66" s="70">
        <v>87</v>
      </c>
      <c r="F66" s="359">
        <f t="shared" si="0"/>
        <v>6612</v>
      </c>
    </row>
    <row r="67" spans="1:6" ht="15">
      <c r="A67" s="75"/>
      <c r="B67" s="76"/>
      <c r="C67" s="70"/>
      <c r="D67" s="72"/>
      <c r="E67" s="70"/>
      <c r="F67" s="359"/>
    </row>
    <row r="68" spans="1:6" ht="15">
      <c r="A68" s="75"/>
      <c r="B68" s="78" t="s">
        <v>764</v>
      </c>
      <c r="C68" s="70"/>
      <c r="D68" s="72"/>
      <c r="E68" s="70"/>
      <c r="F68" s="359"/>
    </row>
    <row r="69" spans="1:6" ht="26.25">
      <c r="A69" s="75">
        <v>1</v>
      </c>
      <c r="B69" s="76" t="s">
        <v>765</v>
      </c>
      <c r="C69" s="70">
        <v>7</v>
      </c>
      <c r="D69" s="72" t="s">
        <v>709</v>
      </c>
      <c r="E69" s="70">
        <v>202</v>
      </c>
      <c r="F69" s="359">
        <f t="shared" si="0"/>
        <v>1414</v>
      </c>
    </row>
    <row r="70" spans="1:6" ht="15">
      <c r="A70" s="75">
        <v>2</v>
      </c>
      <c r="B70" s="76" t="s">
        <v>766</v>
      </c>
      <c r="C70" s="70">
        <v>4</v>
      </c>
      <c r="D70" s="72" t="s">
        <v>709</v>
      </c>
      <c r="E70" s="70">
        <v>222</v>
      </c>
      <c r="F70" s="359">
        <f t="shared" si="0"/>
        <v>888</v>
      </c>
    </row>
    <row r="71" spans="1:6" ht="14.25" customHeight="1">
      <c r="A71" s="75">
        <v>3</v>
      </c>
      <c r="B71" s="76" t="s">
        <v>767</v>
      </c>
      <c r="C71" s="70">
        <v>13</v>
      </c>
      <c r="D71" s="72" t="s">
        <v>709</v>
      </c>
      <c r="E71" s="70">
        <v>206</v>
      </c>
      <c r="F71" s="359">
        <f t="shared" si="0"/>
        <v>2678</v>
      </c>
    </row>
    <row r="72" spans="1:6" ht="26.25" customHeight="1">
      <c r="A72" s="75">
        <v>4</v>
      </c>
      <c r="B72" s="76" t="s">
        <v>768</v>
      </c>
      <c r="C72" s="70">
        <v>1</v>
      </c>
      <c r="D72" s="72" t="s">
        <v>709</v>
      </c>
      <c r="E72" s="70">
        <v>226.5</v>
      </c>
      <c r="F72" s="359">
        <f t="shared" si="0"/>
        <v>226.5</v>
      </c>
    </row>
    <row r="73" spans="1:6" ht="15">
      <c r="A73" s="75">
        <v>5</v>
      </c>
      <c r="B73" s="76" t="s">
        <v>769</v>
      </c>
      <c r="C73" s="70">
        <v>1</v>
      </c>
      <c r="D73" s="72" t="s">
        <v>709</v>
      </c>
      <c r="E73" s="70">
        <v>239.8</v>
      </c>
      <c r="F73" s="359">
        <f t="shared" si="0"/>
        <v>239.8</v>
      </c>
    </row>
    <row r="74" spans="1:6" ht="26.25">
      <c r="A74" s="75">
        <v>6</v>
      </c>
      <c r="B74" s="76" t="s">
        <v>770</v>
      </c>
      <c r="C74" s="70">
        <v>7</v>
      </c>
      <c r="D74" s="72" t="s">
        <v>709</v>
      </c>
      <c r="E74" s="70">
        <v>209.9</v>
      </c>
      <c r="F74" s="359">
        <f>SUM(E74*C74)</f>
        <v>1469.3</v>
      </c>
    </row>
    <row r="75" spans="1:6" ht="15.75" customHeight="1">
      <c r="A75" s="75">
        <v>7</v>
      </c>
      <c r="B75" s="76" t="s">
        <v>771</v>
      </c>
      <c r="C75" s="70">
        <v>4</v>
      </c>
      <c r="D75" s="72" t="s">
        <v>709</v>
      </c>
      <c r="E75" s="70">
        <v>950</v>
      </c>
      <c r="F75" s="359">
        <f>SUM(E75*C75)</f>
        <v>3800</v>
      </c>
    </row>
    <row r="76" spans="1:6" ht="26.25">
      <c r="A76" s="75">
        <v>6</v>
      </c>
      <c r="B76" s="76" t="s">
        <v>772</v>
      </c>
      <c r="C76" s="70">
        <v>56</v>
      </c>
      <c r="D76" s="72" t="s">
        <v>709</v>
      </c>
      <c r="E76" s="70">
        <v>201</v>
      </c>
      <c r="F76" s="359">
        <f t="shared" si="0"/>
        <v>11256</v>
      </c>
    </row>
    <row r="77" spans="1:6" ht="26.25">
      <c r="A77" s="75">
        <v>7</v>
      </c>
      <c r="B77" s="76" t="s">
        <v>773</v>
      </c>
      <c r="C77" s="70">
        <v>8</v>
      </c>
      <c r="D77" s="72" t="s">
        <v>709</v>
      </c>
      <c r="E77" s="70">
        <v>845</v>
      </c>
      <c r="F77" s="359">
        <f t="shared" si="0"/>
        <v>6760</v>
      </c>
    </row>
    <row r="78" spans="1:6" ht="15">
      <c r="A78" s="75">
        <v>8</v>
      </c>
      <c r="B78" s="76" t="s">
        <v>774</v>
      </c>
      <c r="C78" s="70">
        <v>2</v>
      </c>
      <c r="D78" s="72" t="s">
        <v>709</v>
      </c>
      <c r="E78" s="70">
        <v>960</v>
      </c>
      <c r="F78" s="359">
        <f t="shared" si="0"/>
        <v>1920</v>
      </c>
    </row>
    <row r="79" spans="1:6" ht="15">
      <c r="A79" s="75">
        <v>9</v>
      </c>
      <c r="B79" s="76" t="s">
        <v>775</v>
      </c>
      <c r="C79" s="70">
        <v>1</v>
      </c>
      <c r="D79" s="72" t="s">
        <v>709</v>
      </c>
      <c r="E79" s="70">
        <v>960</v>
      </c>
      <c r="F79" s="359">
        <f aca="true" t="shared" si="1" ref="F79:F141">SUM(E79*C79)</f>
        <v>960</v>
      </c>
    </row>
    <row r="80" spans="1:6" ht="15">
      <c r="A80" s="75">
        <v>10</v>
      </c>
      <c r="B80" s="76" t="s">
        <v>776</v>
      </c>
      <c r="C80" s="70">
        <v>1</v>
      </c>
      <c r="D80" s="72" t="s">
        <v>709</v>
      </c>
      <c r="E80" s="70">
        <v>650</v>
      </c>
      <c r="F80" s="359">
        <f t="shared" si="1"/>
        <v>650</v>
      </c>
    </row>
    <row r="81" spans="1:6" ht="15">
      <c r="A81" s="75">
        <v>11</v>
      </c>
      <c r="B81" s="76" t="s">
        <v>777</v>
      </c>
      <c r="C81" s="70">
        <v>3</v>
      </c>
      <c r="D81" s="72" t="s">
        <v>709</v>
      </c>
      <c r="E81" s="70">
        <v>950</v>
      </c>
      <c r="F81" s="359">
        <f t="shared" si="1"/>
        <v>2850</v>
      </c>
    </row>
    <row r="82" spans="1:6" ht="26.25">
      <c r="A82" s="75">
        <v>12</v>
      </c>
      <c r="B82" s="76" t="s">
        <v>778</v>
      </c>
      <c r="C82" s="70">
        <v>1</v>
      </c>
      <c r="D82" s="72" t="s">
        <v>709</v>
      </c>
      <c r="E82" s="70">
        <v>195</v>
      </c>
      <c r="F82" s="359">
        <f t="shared" si="1"/>
        <v>195</v>
      </c>
    </row>
    <row r="83" spans="1:6" ht="15">
      <c r="A83" s="75">
        <v>13</v>
      </c>
      <c r="B83" s="76" t="s">
        <v>779</v>
      </c>
      <c r="C83" s="70">
        <v>59</v>
      </c>
      <c r="D83" s="72" t="s">
        <v>709</v>
      </c>
      <c r="E83" s="70">
        <v>98</v>
      </c>
      <c r="F83" s="359">
        <f t="shared" si="1"/>
        <v>5782</v>
      </c>
    </row>
    <row r="84" spans="1:6" ht="15">
      <c r="A84" s="75">
        <v>14</v>
      </c>
      <c r="B84" s="76" t="s">
        <v>780</v>
      </c>
      <c r="C84" s="70">
        <v>6</v>
      </c>
      <c r="D84" s="72" t="s">
        <v>709</v>
      </c>
      <c r="E84" s="70">
        <v>195</v>
      </c>
      <c r="F84" s="359">
        <f t="shared" si="1"/>
        <v>1170</v>
      </c>
    </row>
    <row r="85" spans="1:6" ht="15">
      <c r="A85" s="75">
        <v>15</v>
      </c>
      <c r="B85" s="76" t="s">
        <v>781</v>
      </c>
      <c r="C85" s="70">
        <v>10</v>
      </c>
      <c r="D85" s="72" t="s">
        <v>709</v>
      </c>
      <c r="E85" s="70">
        <v>300</v>
      </c>
      <c r="F85" s="359">
        <f t="shared" si="1"/>
        <v>3000</v>
      </c>
    </row>
    <row r="86" spans="1:6" ht="15">
      <c r="A86" s="75">
        <v>16</v>
      </c>
      <c r="B86" s="76" t="s">
        <v>782</v>
      </c>
      <c r="C86" s="70">
        <v>6</v>
      </c>
      <c r="D86" s="72" t="s">
        <v>709</v>
      </c>
      <c r="E86" s="70">
        <v>21</v>
      </c>
      <c r="F86" s="359">
        <f t="shared" si="1"/>
        <v>126</v>
      </c>
    </row>
    <row r="87" spans="1:6" ht="15">
      <c r="A87" s="75">
        <v>17</v>
      </c>
      <c r="B87" s="76" t="s">
        <v>783</v>
      </c>
      <c r="C87" s="70">
        <v>10</v>
      </c>
      <c r="D87" s="72" t="s">
        <v>709</v>
      </c>
      <c r="E87" s="70">
        <v>45</v>
      </c>
      <c r="F87" s="359">
        <f t="shared" si="1"/>
        <v>450</v>
      </c>
    </row>
    <row r="88" spans="1:6" ht="15">
      <c r="A88" s="75">
        <v>18</v>
      </c>
      <c r="B88" s="76" t="s">
        <v>784</v>
      </c>
      <c r="C88" s="70">
        <v>45</v>
      </c>
      <c r="D88" s="72" t="s">
        <v>709</v>
      </c>
      <c r="E88" s="70">
        <v>170</v>
      </c>
      <c r="F88" s="359">
        <f t="shared" si="1"/>
        <v>7650</v>
      </c>
    </row>
    <row r="89" spans="1:6" ht="15">
      <c r="A89" s="75">
        <v>19</v>
      </c>
      <c r="B89" s="80" t="s">
        <v>785</v>
      </c>
      <c r="C89" s="70">
        <v>1</v>
      </c>
      <c r="D89" s="72" t="s">
        <v>709</v>
      </c>
      <c r="E89" s="70">
        <v>2500</v>
      </c>
      <c r="F89" s="359">
        <f t="shared" si="1"/>
        <v>2500</v>
      </c>
    </row>
    <row r="90" spans="1:6" ht="15">
      <c r="A90" s="75"/>
      <c r="B90" s="80"/>
      <c r="C90" s="70"/>
      <c r="D90" s="72"/>
      <c r="E90" s="70"/>
      <c r="F90" s="359"/>
    </row>
    <row r="91" spans="1:6" ht="15">
      <c r="A91" s="75"/>
      <c r="B91" s="78" t="s">
        <v>786</v>
      </c>
      <c r="C91" s="70"/>
      <c r="D91" s="72"/>
      <c r="E91" s="70"/>
      <c r="F91" s="359"/>
    </row>
    <row r="92" spans="1:6" ht="15">
      <c r="A92" s="75">
        <v>1</v>
      </c>
      <c r="B92" s="80" t="s">
        <v>787</v>
      </c>
      <c r="C92" s="70">
        <v>10</v>
      </c>
      <c r="D92" s="72" t="s">
        <v>714</v>
      </c>
      <c r="E92" s="70">
        <v>172.9</v>
      </c>
      <c r="F92" s="359">
        <f t="shared" si="1"/>
        <v>1729</v>
      </c>
    </row>
    <row r="93" spans="1:6" ht="15">
      <c r="A93" s="75">
        <v>2</v>
      </c>
      <c r="B93" s="80" t="s">
        <v>788</v>
      </c>
      <c r="C93" s="70">
        <v>42</v>
      </c>
      <c r="D93" s="72" t="s">
        <v>714</v>
      </c>
      <c r="E93" s="70">
        <v>209.7</v>
      </c>
      <c r="F93" s="359">
        <f t="shared" si="1"/>
        <v>8807.4</v>
      </c>
    </row>
    <row r="94" spans="1:6" ht="15">
      <c r="A94" s="75">
        <v>3</v>
      </c>
      <c r="B94" s="80" t="s">
        <v>789</v>
      </c>
      <c r="C94" s="70">
        <v>10</v>
      </c>
      <c r="D94" s="72" t="s">
        <v>714</v>
      </c>
      <c r="E94" s="70">
        <v>226.7</v>
      </c>
      <c r="F94" s="359">
        <f t="shared" si="1"/>
        <v>2267</v>
      </c>
    </row>
    <row r="95" spans="1:6" ht="15">
      <c r="A95" s="75">
        <v>4</v>
      </c>
      <c r="B95" s="80" t="s">
        <v>790</v>
      </c>
      <c r="C95" s="70">
        <v>96</v>
      </c>
      <c r="D95" s="72" t="s">
        <v>709</v>
      </c>
      <c r="E95" s="70">
        <v>15</v>
      </c>
      <c r="F95" s="359">
        <f t="shared" si="1"/>
        <v>1440</v>
      </c>
    </row>
    <row r="96" spans="1:6" ht="15">
      <c r="A96" s="75">
        <v>5</v>
      </c>
      <c r="B96" s="80" t="s">
        <v>791</v>
      </c>
      <c r="C96" s="70">
        <v>6</v>
      </c>
      <c r="D96" s="72" t="s">
        <v>714</v>
      </c>
      <c r="E96" s="70">
        <v>5.5</v>
      </c>
      <c r="F96" s="359">
        <f t="shared" si="1"/>
        <v>33</v>
      </c>
    </row>
    <row r="97" spans="1:6" ht="15">
      <c r="A97" s="75">
        <v>6</v>
      </c>
      <c r="B97" s="80" t="s">
        <v>792</v>
      </c>
      <c r="C97" s="70">
        <v>4</v>
      </c>
      <c r="D97" s="72" t="s">
        <v>714</v>
      </c>
      <c r="E97" s="70">
        <v>8.5</v>
      </c>
      <c r="F97" s="359">
        <f t="shared" si="1"/>
        <v>34</v>
      </c>
    </row>
    <row r="98" spans="1:6" ht="15">
      <c r="A98" s="75"/>
      <c r="B98" s="80"/>
      <c r="C98" s="80"/>
      <c r="D98" s="81"/>
      <c r="E98" s="70"/>
      <c r="F98" s="359"/>
    </row>
    <row r="99" spans="1:6" ht="15">
      <c r="A99" s="73" t="s">
        <v>793</v>
      </c>
      <c r="B99" s="74" t="s">
        <v>794</v>
      </c>
      <c r="C99" s="80"/>
      <c r="D99" s="81"/>
      <c r="E99" s="70"/>
      <c r="F99" s="359"/>
    </row>
    <row r="100" spans="1:6" ht="15">
      <c r="A100" s="75">
        <v>1</v>
      </c>
      <c r="B100" s="80" t="s">
        <v>795</v>
      </c>
      <c r="C100" s="80">
        <v>2</v>
      </c>
      <c r="D100" s="81" t="s">
        <v>709</v>
      </c>
      <c r="E100" s="70">
        <v>2500</v>
      </c>
      <c r="F100" s="359">
        <f t="shared" si="1"/>
        <v>5000</v>
      </c>
    </row>
    <row r="101" spans="1:6" ht="15">
      <c r="A101" s="75">
        <v>2</v>
      </c>
      <c r="B101" s="80" t="s">
        <v>796</v>
      </c>
      <c r="C101" s="80">
        <v>1</v>
      </c>
      <c r="D101" s="81" t="s">
        <v>709</v>
      </c>
      <c r="E101" s="70">
        <v>500</v>
      </c>
      <c r="F101" s="359">
        <f t="shared" si="1"/>
        <v>500</v>
      </c>
    </row>
    <row r="102" spans="1:6" ht="15">
      <c r="A102" s="75">
        <v>3</v>
      </c>
      <c r="B102" s="80" t="s">
        <v>797</v>
      </c>
      <c r="C102" s="80">
        <v>1</v>
      </c>
      <c r="D102" s="81" t="s">
        <v>745</v>
      </c>
      <c r="E102" s="70">
        <v>4500</v>
      </c>
      <c r="F102" s="359">
        <f t="shared" si="1"/>
        <v>4500</v>
      </c>
    </row>
    <row r="103" spans="1:6" ht="15">
      <c r="A103" s="75"/>
      <c r="B103" s="77"/>
      <c r="C103" s="80"/>
      <c r="D103" s="81"/>
      <c r="E103" s="70"/>
      <c r="F103" s="359"/>
    </row>
    <row r="104" spans="1:6" ht="15">
      <c r="A104" s="73" t="s">
        <v>798</v>
      </c>
      <c r="B104" s="74" t="s">
        <v>799</v>
      </c>
      <c r="C104" s="80"/>
      <c r="D104" s="81"/>
      <c r="E104" s="70"/>
      <c r="F104" s="359"/>
    </row>
    <row r="105" spans="1:6" ht="15">
      <c r="A105" s="75">
        <v>1</v>
      </c>
      <c r="B105" s="77" t="s">
        <v>800</v>
      </c>
      <c r="C105" s="80">
        <v>133</v>
      </c>
      <c r="D105" s="81" t="s">
        <v>714</v>
      </c>
      <c r="E105" s="70">
        <v>31</v>
      </c>
      <c r="F105" s="359">
        <f t="shared" si="1"/>
        <v>4123</v>
      </c>
    </row>
    <row r="106" spans="1:6" ht="15">
      <c r="A106" s="75">
        <v>2</v>
      </c>
      <c r="B106" s="77" t="s">
        <v>801</v>
      </c>
      <c r="C106" s="80">
        <v>42</v>
      </c>
      <c r="D106" s="81" t="s">
        <v>709</v>
      </c>
      <c r="E106" s="70">
        <v>34.5</v>
      </c>
      <c r="F106" s="359">
        <f t="shared" si="1"/>
        <v>1449</v>
      </c>
    </row>
    <row r="107" spans="1:6" ht="15">
      <c r="A107" s="75">
        <v>3</v>
      </c>
      <c r="B107" s="77" t="s">
        <v>802</v>
      </c>
      <c r="C107" s="80">
        <v>30</v>
      </c>
      <c r="D107" s="81" t="s">
        <v>709</v>
      </c>
      <c r="E107" s="70">
        <v>13</v>
      </c>
      <c r="F107" s="359">
        <f t="shared" si="1"/>
        <v>390</v>
      </c>
    </row>
    <row r="108" spans="1:6" ht="15">
      <c r="A108" s="75">
        <v>4</v>
      </c>
      <c r="B108" s="77" t="s">
        <v>803</v>
      </c>
      <c r="C108" s="80">
        <v>24</v>
      </c>
      <c r="D108" s="81" t="s">
        <v>709</v>
      </c>
      <c r="E108" s="70">
        <v>15.2</v>
      </c>
      <c r="F108" s="359">
        <f t="shared" si="1"/>
        <v>364.79999999999995</v>
      </c>
    </row>
    <row r="109" spans="1:6" ht="15">
      <c r="A109" s="75">
        <v>5</v>
      </c>
      <c r="B109" s="77" t="s">
        <v>804</v>
      </c>
      <c r="C109" s="80">
        <v>4</v>
      </c>
      <c r="D109" s="81" t="s">
        <v>709</v>
      </c>
      <c r="E109" s="70">
        <v>120</v>
      </c>
      <c r="F109" s="359">
        <f t="shared" si="1"/>
        <v>480</v>
      </c>
    </row>
    <row r="110" spans="1:6" ht="15">
      <c r="A110" s="75">
        <v>6</v>
      </c>
      <c r="B110" s="77" t="s">
        <v>805</v>
      </c>
      <c r="C110" s="80">
        <v>4</v>
      </c>
      <c r="D110" s="81" t="s">
        <v>709</v>
      </c>
      <c r="E110" s="70">
        <v>230</v>
      </c>
      <c r="F110" s="359">
        <f t="shared" si="1"/>
        <v>920</v>
      </c>
    </row>
    <row r="111" spans="1:6" ht="15">
      <c r="A111" s="75">
        <v>7</v>
      </c>
      <c r="B111" s="77" t="s">
        <v>806</v>
      </c>
      <c r="C111" s="80">
        <v>6</v>
      </c>
      <c r="D111" s="81" t="s">
        <v>709</v>
      </c>
      <c r="E111" s="70">
        <v>98.2</v>
      </c>
      <c r="F111" s="359">
        <f t="shared" si="1"/>
        <v>589.2</v>
      </c>
    </row>
    <row r="112" spans="1:6" ht="15">
      <c r="A112" s="75">
        <v>8</v>
      </c>
      <c r="B112" s="77" t="s">
        <v>807</v>
      </c>
      <c r="C112" s="80">
        <v>12</v>
      </c>
      <c r="D112" s="81" t="s">
        <v>709</v>
      </c>
      <c r="E112" s="70">
        <v>38.5</v>
      </c>
      <c r="F112" s="359">
        <f t="shared" si="1"/>
        <v>462</v>
      </c>
    </row>
    <row r="113" spans="1:6" ht="15">
      <c r="A113" s="75">
        <v>9</v>
      </c>
      <c r="B113" s="77" t="s">
        <v>808</v>
      </c>
      <c r="C113" s="80">
        <v>20</v>
      </c>
      <c r="D113" s="81" t="s">
        <v>709</v>
      </c>
      <c r="E113" s="70">
        <v>13</v>
      </c>
      <c r="F113" s="359">
        <f t="shared" si="1"/>
        <v>260</v>
      </c>
    </row>
    <row r="114" spans="1:6" ht="15">
      <c r="A114" s="75">
        <v>10</v>
      </c>
      <c r="B114" s="77" t="s">
        <v>809</v>
      </c>
      <c r="C114" s="80">
        <v>3</v>
      </c>
      <c r="D114" s="81" t="s">
        <v>709</v>
      </c>
      <c r="E114" s="70">
        <v>18</v>
      </c>
      <c r="F114" s="359">
        <f t="shared" si="1"/>
        <v>54</v>
      </c>
    </row>
    <row r="115" spans="1:6" ht="15">
      <c r="A115" s="75">
        <v>11</v>
      </c>
      <c r="B115" s="77" t="s">
        <v>810</v>
      </c>
      <c r="C115" s="80">
        <v>4</v>
      </c>
      <c r="D115" s="81" t="s">
        <v>709</v>
      </c>
      <c r="E115" s="70">
        <v>27</v>
      </c>
      <c r="F115" s="359">
        <f t="shared" si="1"/>
        <v>108</v>
      </c>
    </row>
    <row r="116" spans="1:6" ht="15">
      <c r="A116" s="75">
        <v>12</v>
      </c>
      <c r="B116" s="77" t="s">
        <v>811</v>
      </c>
      <c r="C116" s="80">
        <v>16</v>
      </c>
      <c r="D116" s="81" t="s">
        <v>709</v>
      </c>
      <c r="E116" s="70">
        <v>13</v>
      </c>
      <c r="F116" s="359">
        <f t="shared" si="1"/>
        <v>208</v>
      </c>
    </row>
    <row r="117" spans="1:6" ht="15">
      <c r="A117" s="75">
        <v>13</v>
      </c>
      <c r="B117" s="77" t="s">
        <v>812</v>
      </c>
      <c r="C117" s="80">
        <v>6</v>
      </c>
      <c r="D117" s="81" t="s">
        <v>709</v>
      </c>
      <c r="E117" s="70">
        <v>12</v>
      </c>
      <c r="F117" s="359">
        <f t="shared" si="1"/>
        <v>72</v>
      </c>
    </row>
    <row r="118" spans="1:6" ht="15">
      <c r="A118" s="75">
        <v>14</v>
      </c>
      <c r="B118" s="77" t="s">
        <v>813</v>
      </c>
      <c r="C118" s="80">
        <v>4</v>
      </c>
      <c r="D118" s="81" t="s">
        <v>709</v>
      </c>
      <c r="E118" s="70">
        <v>11</v>
      </c>
      <c r="F118" s="359">
        <f t="shared" si="1"/>
        <v>44</v>
      </c>
    </row>
    <row r="119" spans="1:6" ht="15">
      <c r="A119" s="75">
        <v>15</v>
      </c>
      <c r="B119" s="77" t="s">
        <v>814</v>
      </c>
      <c r="C119" s="80">
        <v>6</v>
      </c>
      <c r="D119" s="81" t="s">
        <v>709</v>
      </c>
      <c r="E119" s="70">
        <v>35</v>
      </c>
      <c r="F119" s="359">
        <f t="shared" si="1"/>
        <v>210</v>
      </c>
    </row>
    <row r="120" spans="1:6" ht="15">
      <c r="A120" s="75">
        <v>16</v>
      </c>
      <c r="B120" s="77" t="s">
        <v>815</v>
      </c>
      <c r="C120" s="80">
        <v>12</v>
      </c>
      <c r="D120" s="81" t="s">
        <v>709</v>
      </c>
      <c r="E120" s="70">
        <v>20</v>
      </c>
      <c r="F120" s="359">
        <f t="shared" si="1"/>
        <v>240</v>
      </c>
    </row>
    <row r="121" spans="1:6" ht="15">
      <c r="A121" s="75">
        <v>17</v>
      </c>
      <c r="B121" s="77" t="s">
        <v>816</v>
      </c>
      <c r="C121" s="80">
        <v>40</v>
      </c>
      <c r="D121" s="81" t="s">
        <v>714</v>
      </c>
      <c r="E121" s="70">
        <v>31</v>
      </c>
      <c r="F121" s="359">
        <f t="shared" si="1"/>
        <v>1240</v>
      </c>
    </row>
    <row r="122" spans="1:6" ht="15">
      <c r="A122" s="75">
        <v>18</v>
      </c>
      <c r="B122" s="77" t="s">
        <v>817</v>
      </c>
      <c r="C122" s="80">
        <v>126</v>
      </c>
      <c r="D122" s="81" t="s">
        <v>714</v>
      </c>
      <c r="E122" s="70">
        <v>27.5</v>
      </c>
      <c r="F122" s="359">
        <f t="shared" si="1"/>
        <v>3465</v>
      </c>
    </row>
    <row r="123" spans="1:6" ht="15">
      <c r="A123" s="75">
        <v>19</v>
      </c>
      <c r="B123" s="77" t="s">
        <v>818</v>
      </c>
      <c r="C123" s="80">
        <v>7</v>
      </c>
      <c r="D123" s="81" t="s">
        <v>709</v>
      </c>
      <c r="E123" s="70">
        <v>13.5</v>
      </c>
      <c r="F123" s="359">
        <f t="shared" si="1"/>
        <v>94.5</v>
      </c>
    </row>
    <row r="124" spans="1:6" ht="15">
      <c r="A124" s="75">
        <v>20</v>
      </c>
      <c r="B124" s="77" t="s">
        <v>819</v>
      </c>
      <c r="C124" s="80">
        <v>4</v>
      </c>
      <c r="D124" s="81" t="s">
        <v>709</v>
      </c>
      <c r="E124" s="70">
        <v>13.5</v>
      </c>
      <c r="F124" s="359">
        <f t="shared" si="1"/>
        <v>54</v>
      </c>
    </row>
    <row r="125" spans="1:6" ht="15">
      <c r="A125" s="75">
        <v>21</v>
      </c>
      <c r="B125" s="77" t="s">
        <v>820</v>
      </c>
      <c r="C125" s="80">
        <v>6</v>
      </c>
      <c r="D125" s="81" t="s">
        <v>709</v>
      </c>
      <c r="E125" s="70">
        <v>5</v>
      </c>
      <c r="F125" s="359">
        <f t="shared" si="1"/>
        <v>30</v>
      </c>
    </row>
    <row r="126" spans="1:6" ht="15">
      <c r="A126" s="75">
        <v>22</v>
      </c>
      <c r="B126" s="77" t="s">
        <v>821</v>
      </c>
      <c r="C126" s="80">
        <v>2</v>
      </c>
      <c r="D126" s="81" t="s">
        <v>822</v>
      </c>
      <c r="E126" s="70">
        <v>150</v>
      </c>
      <c r="F126" s="359">
        <f t="shared" si="1"/>
        <v>300</v>
      </c>
    </row>
    <row r="127" spans="1:6" ht="15">
      <c r="A127" s="75"/>
      <c r="B127" s="77"/>
      <c r="C127" s="80"/>
      <c r="D127" s="81"/>
      <c r="E127" s="70">
        <v>15000</v>
      </c>
      <c r="F127" s="359"/>
    </row>
    <row r="128" spans="1:6" ht="15">
      <c r="A128" s="75"/>
      <c r="B128" s="77" t="s">
        <v>823</v>
      </c>
      <c r="C128" s="80"/>
      <c r="D128" s="81"/>
      <c r="E128" s="70"/>
      <c r="F128" s="359"/>
    </row>
    <row r="129" spans="1:6" ht="15">
      <c r="A129" s="75">
        <v>23</v>
      </c>
      <c r="B129" s="77" t="s">
        <v>721</v>
      </c>
      <c r="C129" s="80">
        <v>0.124</v>
      </c>
      <c r="D129" s="81" t="s">
        <v>722</v>
      </c>
      <c r="E129" s="70">
        <v>2500</v>
      </c>
      <c r="F129" s="359">
        <f t="shared" si="1"/>
        <v>310</v>
      </c>
    </row>
    <row r="130" spans="1:6" ht="15">
      <c r="A130" s="75">
        <v>24</v>
      </c>
      <c r="B130" s="77" t="s">
        <v>824</v>
      </c>
      <c r="C130" s="80">
        <v>124</v>
      </c>
      <c r="D130" s="81" t="s">
        <v>714</v>
      </c>
      <c r="E130" s="70">
        <v>210</v>
      </c>
      <c r="F130" s="359">
        <f t="shared" si="1"/>
        <v>26040</v>
      </c>
    </row>
    <row r="131" spans="1:6" ht="26.25">
      <c r="A131" s="75">
        <v>25</v>
      </c>
      <c r="B131" s="76" t="s">
        <v>825</v>
      </c>
      <c r="C131" s="80">
        <v>124</v>
      </c>
      <c r="D131" s="81" t="s">
        <v>714</v>
      </c>
      <c r="E131" s="70">
        <v>140</v>
      </c>
      <c r="F131" s="359">
        <f t="shared" si="1"/>
        <v>17360</v>
      </c>
    </row>
    <row r="132" spans="1:6" ht="15">
      <c r="A132" s="75">
        <v>26</v>
      </c>
      <c r="B132" s="77" t="s">
        <v>727</v>
      </c>
      <c r="C132" s="80">
        <v>44</v>
      </c>
      <c r="D132" s="81" t="s">
        <v>728</v>
      </c>
      <c r="E132" s="70">
        <v>25</v>
      </c>
      <c r="F132" s="359">
        <f t="shared" si="1"/>
        <v>1100</v>
      </c>
    </row>
    <row r="133" spans="1:6" ht="15">
      <c r="A133" s="75"/>
      <c r="B133" s="77"/>
      <c r="C133" s="80"/>
      <c r="D133" s="81"/>
      <c r="E133" s="70"/>
      <c r="F133" s="359"/>
    </row>
    <row r="134" spans="1:6" ht="15">
      <c r="A134" s="73" t="s">
        <v>826</v>
      </c>
      <c r="B134" s="74" t="s">
        <v>827</v>
      </c>
      <c r="C134" s="80"/>
      <c r="D134" s="81"/>
      <c r="E134" s="70"/>
      <c r="F134" s="359"/>
    </row>
    <row r="135" spans="1:6" ht="15">
      <c r="A135" s="75">
        <v>1</v>
      </c>
      <c r="B135" s="80" t="s">
        <v>828</v>
      </c>
      <c r="C135" s="80">
        <v>1</v>
      </c>
      <c r="D135" s="81" t="s">
        <v>745</v>
      </c>
      <c r="E135" s="70">
        <v>1000</v>
      </c>
      <c r="F135" s="359">
        <f t="shared" si="1"/>
        <v>1000</v>
      </c>
    </row>
    <row r="136" spans="1:6" ht="15">
      <c r="A136" s="75">
        <v>2</v>
      </c>
      <c r="B136" s="80" t="s">
        <v>829</v>
      </c>
      <c r="C136" s="80">
        <v>1</v>
      </c>
      <c r="D136" s="81" t="s">
        <v>745</v>
      </c>
      <c r="E136" s="70">
        <v>1500</v>
      </c>
      <c r="F136" s="359">
        <f t="shared" si="1"/>
        <v>1500</v>
      </c>
    </row>
    <row r="137" spans="1:6" ht="15">
      <c r="A137" s="75">
        <v>3</v>
      </c>
      <c r="B137" s="80" t="s">
        <v>830</v>
      </c>
      <c r="C137" s="80">
        <v>1</v>
      </c>
      <c r="D137" s="81" t="s">
        <v>745</v>
      </c>
      <c r="E137" s="70">
        <v>300</v>
      </c>
      <c r="F137" s="359">
        <f t="shared" si="1"/>
        <v>300</v>
      </c>
    </row>
    <row r="138" spans="1:6" ht="15">
      <c r="A138" s="75">
        <v>4</v>
      </c>
      <c r="B138" s="80" t="s">
        <v>831</v>
      </c>
      <c r="C138" s="80">
        <v>1</v>
      </c>
      <c r="D138" s="81" t="s">
        <v>745</v>
      </c>
      <c r="E138" s="70">
        <v>15000</v>
      </c>
      <c r="F138" s="359">
        <f t="shared" si="1"/>
        <v>15000</v>
      </c>
    </row>
    <row r="139" spans="1:6" ht="15">
      <c r="A139" s="75">
        <v>5</v>
      </c>
      <c r="B139" s="80" t="s">
        <v>832</v>
      </c>
      <c r="C139" s="80">
        <v>7</v>
      </c>
      <c r="D139" s="81" t="s">
        <v>833</v>
      </c>
      <c r="E139" s="70">
        <v>1000</v>
      </c>
      <c r="F139" s="359">
        <f t="shared" si="1"/>
        <v>7000</v>
      </c>
    </row>
    <row r="140" spans="1:6" ht="15">
      <c r="A140" s="75">
        <v>6</v>
      </c>
      <c r="B140" s="80" t="s">
        <v>834</v>
      </c>
      <c r="C140" s="80">
        <v>1</v>
      </c>
      <c r="D140" s="81" t="s">
        <v>745</v>
      </c>
      <c r="E140" s="70">
        <v>3500</v>
      </c>
      <c r="F140" s="359">
        <f t="shared" si="1"/>
        <v>3500</v>
      </c>
    </row>
    <row r="141" spans="1:6" ht="15">
      <c r="A141" s="75">
        <v>7</v>
      </c>
      <c r="B141" s="77" t="s">
        <v>835</v>
      </c>
      <c r="C141" s="80">
        <v>1</v>
      </c>
      <c r="D141" s="81" t="s">
        <v>745</v>
      </c>
      <c r="E141" s="70">
        <v>1500</v>
      </c>
      <c r="F141" s="359">
        <f t="shared" si="1"/>
        <v>1500</v>
      </c>
    </row>
    <row r="142" spans="1:6" ht="15">
      <c r="A142" s="75"/>
      <c r="B142" s="77"/>
      <c r="C142" s="80"/>
      <c r="D142" s="81"/>
      <c r="E142" s="70"/>
      <c r="F142" s="359"/>
    </row>
    <row r="143" spans="1:6" ht="15">
      <c r="A143" s="75"/>
      <c r="B143" s="82" t="s">
        <v>1449</v>
      </c>
      <c r="C143" s="80"/>
      <c r="D143" s="81">
        <f>F141+F140+F139+F138++F136+F135+F132+F131+F130+F129+F126+F125+F124+F123+F122+F121+F120+F119+F118+F117+F116+F115+F114+F113+F112+F111+F110+F109+F108+F107+F106+F105+F102+F101+F100+F97+F96+F95+F94+F93+F92+F89+F88+F87+F86+F85+F84+F83+F82+F81+F80+F79+F78+F77+F76+F75+F74+F73+F72+F71+F70+F69+F66+F65+F64+F63+F62+F61+F60+F59+F58+F57+F56+F55+F54+F53+F52+F51+F50+F47+F46+F45+F44+F43+F42+F41+F40+F39+F38+F37+F36+F35</f>
        <v>283229.89999999997</v>
      </c>
      <c r="E143" s="358">
        <v>0.05</v>
      </c>
      <c r="F143" s="359">
        <f>D143*E143</f>
        <v>14161.494999999999</v>
      </c>
    </row>
    <row r="144" spans="1:6" ht="15">
      <c r="A144" s="75" t="s">
        <v>381</v>
      </c>
      <c r="B144" s="82" t="s">
        <v>381</v>
      </c>
      <c r="C144" s="83"/>
      <c r="D144" s="356"/>
      <c r="E144" s="355" t="s">
        <v>381</v>
      </c>
      <c r="F144" s="360" t="s">
        <v>381</v>
      </c>
    </row>
    <row r="145" spans="1:6" ht="15">
      <c r="A145" s="84"/>
      <c r="B145" s="85"/>
      <c r="C145" s="86"/>
      <c r="D145" s="87"/>
      <c r="E145" s="87"/>
      <c r="F145" s="361"/>
    </row>
    <row r="146" spans="2:6" ht="15">
      <c r="B146" s="74" t="s">
        <v>836</v>
      </c>
      <c r="F146" s="362">
        <f>SUM(F12:F145)</f>
        <v>386841.795</v>
      </c>
    </row>
    <row r="147" spans="2:5" ht="15">
      <c r="B147" s="82" t="s">
        <v>381</v>
      </c>
      <c r="E147" s="357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4"/>
  <sheetViews>
    <sheetView view="pageBreakPreview" zoomScale="60" workbookViewId="0" topLeftCell="A109">
      <selection activeCell="G168" sqref="G168"/>
    </sheetView>
  </sheetViews>
  <sheetFormatPr defaultColWidth="9.140625" defaultRowHeight="15"/>
  <cols>
    <col min="1" max="1" width="6.140625" style="234" customWidth="1"/>
    <col min="2" max="2" width="61.421875" style="234" customWidth="1"/>
    <col min="3" max="3" width="7.140625" style="234" customWidth="1"/>
    <col min="4" max="4" width="11.00390625" style="234" customWidth="1"/>
    <col min="5" max="5" width="10.140625" style="235" customWidth="1"/>
    <col min="6" max="6" width="11.8515625" style="242" customWidth="1"/>
    <col min="7" max="7" width="11.8515625" style="234" customWidth="1"/>
    <col min="8" max="8" width="12.7109375" style="234" customWidth="1"/>
    <col min="9" max="9" width="12.57421875" style="234" customWidth="1"/>
    <col min="10" max="256" width="9.140625" style="234" customWidth="1"/>
    <col min="257" max="257" width="6.140625" style="234" customWidth="1"/>
    <col min="258" max="258" width="61.421875" style="234" customWidth="1"/>
    <col min="259" max="259" width="7.140625" style="234" customWidth="1"/>
    <col min="260" max="260" width="11.00390625" style="234" customWidth="1"/>
    <col min="261" max="261" width="10.140625" style="234" customWidth="1"/>
    <col min="262" max="262" width="11.8515625" style="234" customWidth="1"/>
    <col min="263" max="263" width="10.7109375" style="234" customWidth="1"/>
    <col min="264" max="264" width="12.7109375" style="234" customWidth="1"/>
    <col min="265" max="265" width="12.57421875" style="234" customWidth="1"/>
    <col min="266" max="512" width="9.140625" style="234" customWidth="1"/>
    <col min="513" max="513" width="6.140625" style="234" customWidth="1"/>
    <col min="514" max="514" width="61.421875" style="234" customWidth="1"/>
    <col min="515" max="515" width="7.140625" style="234" customWidth="1"/>
    <col min="516" max="516" width="11.00390625" style="234" customWidth="1"/>
    <col min="517" max="517" width="10.140625" style="234" customWidth="1"/>
    <col min="518" max="518" width="11.8515625" style="234" customWidth="1"/>
    <col min="519" max="519" width="10.7109375" style="234" customWidth="1"/>
    <col min="520" max="520" width="12.7109375" style="234" customWidth="1"/>
    <col min="521" max="521" width="12.57421875" style="234" customWidth="1"/>
    <col min="522" max="768" width="9.140625" style="234" customWidth="1"/>
    <col min="769" max="769" width="6.140625" style="234" customWidth="1"/>
    <col min="770" max="770" width="61.421875" style="234" customWidth="1"/>
    <col min="771" max="771" width="7.140625" style="234" customWidth="1"/>
    <col min="772" max="772" width="11.00390625" style="234" customWidth="1"/>
    <col min="773" max="773" width="10.140625" style="234" customWidth="1"/>
    <col min="774" max="774" width="11.8515625" style="234" customWidth="1"/>
    <col min="775" max="775" width="10.7109375" style="234" customWidth="1"/>
    <col min="776" max="776" width="12.7109375" style="234" customWidth="1"/>
    <col min="777" max="777" width="12.57421875" style="234" customWidth="1"/>
    <col min="778" max="1024" width="9.140625" style="234" customWidth="1"/>
    <col min="1025" max="1025" width="6.140625" style="234" customWidth="1"/>
    <col min="1026" max="1026" width="61.421875" style="234" customWidth="1"/>
    <col min="1027" max="1027" width="7.140625" style="234" customWidth="1"/>
    <col min="1028" max="1028" width="11.00390625" style="234" customWidth="1"/>
    <col min="1029" max="1029" width="10.140625" style="234" customWidth="1"/>
    <col min="1030" max="1030" width="11.8515625" style="234" customWidth="1"/>
    <col min="1031" max="1031" width="10.7109375" style="234" customWidth="1"/>
    <col min="1032" max="1032" width="12.7109375" style="234" customWidth="1"/>
    <col min="1033" max="1033" width="12.57421875" style="234" customWidth="1"/>
    <col min="1034" max="1280" width="9.140625" style="234" customWidth="1"/>
    <col min="1281" max="1281" width="6.140625" style="234" customWidth="1"/>
    <col min="1282" max="1282" width="61.421875" style="234" customWidth="1"/>
    <col min="1283" max="1283" width="7.140625" style="234" customWidth="1"/>
    <col min="1284" max="1284" width="11.00390625" style="234" customWidth="1"/>
    <col min="1285" max="1285" width="10.140625" style="234" customWidth="1"/>
    <col min="1286" max="1286" width="11.8515625" style="234" customWidth="1"/>
    <col min="1287" max="1287" width="10.7109375" style="234" customWidth="1"/>
    <col min="1288" max="1288" width="12.7109375" style="234" customWidth="1"/>
    <col min="1289" max="1289" width="12.57421875" style="234" customWidth="1"/>
    <col min="1290" max="1536" width="9.140625" style="234" customWidth="1"/>
    <col min="1537" max="1537" width="6.140625" style="234" customWidth="1"/>
    <col min="1538" max="1538" width="61.421875" style="234" customWidth="1"/>
    <col min="1539" max="1539" width="7.140625" style="234" customWidth="1"/>
    <col min="1540" max="1540" width="11.00390625" style="234" customWidth="1"/>
    <col min="1541" max="1541" width="10.140625" style="234" customWidth="1"/>
    <col min="1542" max="1542" width="11.8515625" style="234" customWidth="1"/>
    <col min="1543" max="1543" width="10.7109375" style="234" customWidth="1"/>
    <col min="1544" max="1544" width="12.7109375" style="234" customWidth="1"/>
    <col min="1545" max="1545" width="12.57421875" style="234" customWidth="1"/>
    <col min="1546" max="1792" width="9.140625" style="234" customWidth="1"/>
    <col min="1793" max="1793" width="6.140625" style="234" customWidth="1"/>
    <col min="1794" max="1794" width="61.421875" style="234" customWidth="1"/>
    <col min="1795" max="1795" width="7.140625" style="234" customWidth="1"/>
    <col min="1796" max="1796" width="11.00390625" style="234" customWidth="1"/>
    <col min="1797" max="1797" width="10.140625" style="234" customWidth="1"/>
    <col min="1798" max="1798" width="11.8515625" style="234" customWidth="1"/>
    <col min="1799" max="1799" width="10.7109375" style="234" customWidth="1"/>
    <col min="1800" max="1800" width="12.7109375" style="234" customWidth="1"/>
    <col min="1801" max="1801" width="12.57421875" style="234" customWidth="1"/>
    <col min="1802" max="2048" width="9.140625" style="234" customWidth="1"/>
    <col min="2049" max="2049" width="6.140625" style="234" customWidth="1"/>
    <col min="2050" max="2050" width="61.421875" style="234" customWidth="1"/>
    <col min="2051" max="2051" width="7.140625" style="234" customWidth="1"/>
    <col min="2052" max="2052" width="11.00390625" style="234" customWidth="1"/>
    <col min="2053" max="2053" width="10.140625" style="234" customWidth="1"/>
    <col min="2054" max="2054" width="11.8515625" style="234" customWidth="1"/>
    <col min="2055" max="2055" width="10.7109375" style="234" customWidth="1"/>
    <col min="2056" max="2056" width="12.7109375" style="234" customWidth="1"/>
    <col min="2057" max="2057" width="12.57421875" style="234" customWidth="1"/>
    <col min="2058" max="2304" width="9.140625" style="234" customWidth="1"/>
    <col min="2305" max="2305" width="6.140625" style="234" customWidth="1"/>
    <col min="2306" max="2306" width="61.421875" style="234" customWidth="1"/>
    <col min="2307" max="2307" width="7.140625" style="234" customWidth="1"/>
    <col min="2308" max="2308" width="11.00390625" style="234" customWidth="1"/>
    <col min="2309" max="2309" width="10.140625" style="234" customWidth="1"/>
    <col min="2310" max="2310" width="11.8515625" style="234" customWidth="1"/>
    <col min="2311" max="2311" width="10.7109375" style="234" customWidth="1"/>
    <col min="2312" max="2312" width="12.7109375" style="234" customWidth="1"/>
    <col min="2313" max="2313" width="12.57421875" style="234" customWidth="1"/>
    <col min="2314" max="2560" width="9.140625" style="234" customWidth="1"/>
    <col min="2561" max="2561" width="6.140625" style="234" customWidth="1"/>
    <col min="2562" max="2562" width="61.421875" style="234" customWidth="1"/>
    <col min="2563" max="2563" width="7.140625" style="234" customWidth="1"/>
    <col min="2564" max="2564" width="11.00390625" style="234" customWidth="1"/>
    <col min="2565" max="2565" width="10.140625" style="234" customWidth="1"/>
    <col min="2566" max="2566" width="11.8515625" style="234" customWidth="1"/>
    <col min="2567" max="2567" width="10.7109375" style="234" customWidth="1"/>
    <col min="2568" max="2568" width="12.7109375" style="234" customWidth="1"/>
    <col min="2569" max="2569" width="12.57421875" style="234" customWidth="1"/>
    <col min="2570" max="2816" width="9.140625" style="234" customWidth="1"/>
    <col min="2817" max="2817" width="6.140625" style="234" customWidth="1"/>
    <col min="2818" max="2818" width="61.421875" style="234" customWidth="1"/>
    <col min="2819" max="2819" width="7.140625" style="234" customWidth="1"/>
    <col min="2820" max="2820" width="11.00390625" style="234" customWidth="1"/>
    <col min="2821" max="2821" width="10.140625" style="234" customWidth="1"/>
    <col min="2822" max="2822" width="11.8515625" style="234" customWidth="1"/>
    <col min="2823" max="2823" width="10.7109375" style="234" customWidth="1"/>
    <col min="2824" max="2824" width="12.7109375" style="234" customWidth="1"/>
    <col min="2825" max="2825" width="12.57421875" style="234" customWidth="1"/>
    <col min="2826" max="3072" width="9.140625" style="234" customWidth="1"/>
    <col min="3073" max="3073" width="6.140625" style="234" customWidth="1"/>
    <col min="3074" max="3074" width="61.421875" style="234" customWidth="1"/>
    <col min="3075" max="3075" width="7.140625" style="234" customWidth="1"/>
    <col min="3076" max="3076" width="11.00390625" style="234" customWidth="1"/>
    <col min="3077" max="3077" width="10.140625" style="234" customWidth="1"/>
    <col min="3078" max="3078" width="11.8515625" style="234" customWidth="1"/>
    <col min="3079" max="3079" width="10.7109375" style="234" customWidth="1"/>
    <col min="3080" max="3080" width="12.7109375" style="234" customWidth="1"/>
    <col min="3081" max="3081" width="12.57421875" style="234" customWidth="1"/>
    <col min="3082" max="3328" width="9.140625" style="234" customWidth="1"/>
    <col min="3329" max="3329" width="6.140625" style="234" customWidth="1"/>
    <col min="3330" max="3330" width="61.421875" style="234" customWidth="1"/>
    <col min="3331" max="3331" width="7.140625" style="234" customWidth="1"/>
    <col min="3332" max="3332" width="11.00390625" style="234" customWidth="1"/>
    <col min="3333" max="3333" width="10.140625" style="234" customWidth="1"/>
    <col min="3334" max="3334" width="11.8515625" style="234" customWidth="1"/>
    <col min="3335" max="3335" width="10.7109375" style="234" customWidth="1"/>
    <col min="3336" max="3336" width="12.7109375" style="234" customWidth="1"/>
    <col min="3337" max="3337" width="12.57421875" style="234" customWidth="1"/>
    <col min="3338" max="3584" width="9.140625" style="234" customWidth="1"/>
    <col min="3585" max="3585" width="6.140625" style="234" customWidth="1"/>
    <col min="3586" max="3586" width="61.421875" style="234" customWidth="1"/>
    <col min="3587" max="3587" width="7.140625" style="234" customWidth="1"/>
    <col min="3588" max="3588" width="11.00390625" style="234" customWidth="1"/>
    <col min="3589" max="3589" width="10.140625" style="234" customWidth="1"/>
    <col min="3590" max="3590" width="11.8515625" style="234" customWidth="1"/>
    <col min="3591" max="3591" width="10.7109375" style="234" customWidth="1"/>
    <col min="3592" max="3592" width="12.7109375" style="234" customWidth="1"/>
    <col min="3593" max="3593" width="12.57421875" style="234" customWidth="1"/>
    <col min="3594" max="3840" width="9.140625" style="234" customWidth="1"/>
    <col min="3841" max="3841" width="6.140625" style="234" customWidth="1"/>
    <col min="3842" max="3842" width="61.421875" style="234" customWidth="1"/>
    <col min="3843" max="3843" width="7.140625" style="234" customWidth="1"/>
    <col min="3844" max="3844" width="11.00390625" style="234" customWidth="1"/>
    <col min="3845" max="3845" width="10.140625" style="234" customWidth="1"/>
    <col min="3846" max="3846" width="11.8515625" style="234" customWidth="1"/>
    <col min="3847" max="3847" width="10.7109375" style="234" customWidth="1"/>
    <col min="3848" max="3848" width="12.7109375" style="234" customWidth="1"/>
    <col min="3849" max="3849" width="12.57421875" style="234" customWidth="1"/>
    <col min="3850" max="4096" width="9.140625" style="234" customWidth="1"/>
    <col min="4097" max="4097" width="6.140625" style="234" customWidth="1"/>
    <col min="4098" max="4098" width="61.421875" style="234" customWidth="1"/>
    <col min="4099" max="4099" width="7.140625" style="234" customWidth="1"/>
    <col min="4100" max="4100" width="11.00390625" style="234" customWidth="1"/>
    <col min="4101" max="4101" width="10.140625" style="234" customWidth="1"/>
    <col min="4102" max="4102" width="11.8515625" style="234" customWidth="1"/>
    <col min="4103" max="4103" width="10.7109375" style="234" customWidth="1"/>
    <col min="4104" max="4104" width="12.7109375" style="234" customWidth="1"/>
    <col min="4105" max="4105" width="12.57421875" style="234" customWidth="1"/>
    <col min="4106" max="4352" width="9.140625" style="234" customWidth="1"/>
    <col min="4353" max="4353" width="6.140625" style="234" customWidth="1"/>
    <col min="4354" max="4354" width="61.421875" style="234" customWidth="1"/>
    <col min="4355" max="4355" width="7.140625" style="234" customWidth="1"/>
    <col min="4356" max="4356" width="11.00390625" style="234" customWidth="1"/>
    <col min="4357" max="4357" width="10.140625" style="234" customWidth="1"/>
    <col min="4358" max="4358" width="11.8515625" style="234" customWidth="1"/>
    <col min="4359" max="4359" width="10.7109375" style="234" customWidth="1"/>
    <col min="4360" max="4360" width="12.7109375" style="234" customWidth="1"/>
    <col min="4361" max="4361" width="12.57421875" style="234" customWidth="1"/>
    <col min="4362" max="4608" width="9.140625" style="234" customWidth="1"/>
    <col min="4609" max="4609" width="6.140625" style="234" customWidth="1"/>
    <col min="4610" max="4610" width="61.421875" style="234" customWidth="1"/>
    <col min="4611" max="4611" width="7.140625" style="234" customWidth="1"/>
    <col min="4612" max="4612" width="11.00390625" style="234" customWidth="1"/>
    <col min="4613" max="4613" width="10.140625" style="234" customWidth="1"/>
    <col min="4614" max="4614" width="11.8515625" style="234" customWidth="1"/>
    <col min="4615" max="4615" width="10.7109375" style="234" customWidth="1"/>
    <col min="4616" max="4616" width="12.7109375" style="234" customWidth="1"/>
    <col min="4617" max="4617" width="12.57421875" style="234" customWidth="1"/>
    <col min="4618" max="4864" width="9.140625" style="234" customWidth="1"/>
    <col min="4865" max="4865" width="6.140625" style="234" customWidth="1"/>
    <col min="4866" max="4866" width="61.421875" style="234" customWidth="1"/>
    <col min="4867" max="4867" width="7.140625" style="234" customWidth="1"/>
    <col min="4868" max="4868" width="11.00390625" style="234" customWidth="1"/>
    <col min="4869" max="4869" width="10.140625" style="234" customWidth="1"/>
    <col min="4870" max="4870" width="11.8515625" style="234" customWidth="1"/>
    <col min="4871" max="4871" width="10.7109375" style="234" customWidth="1"/>
    <col min="4872" max="4872" width="12.7109375" style="234" customWidth="1"/>
    <col min="4873" max="4873" width="12.57421875" style="234" customWidth="1"/>
    <col min="4874" max="5120" width="9.140625" style="234" customWidth="1"/>
    <col min="5121" max="5121" width="6.140625" style="234" customWidth="1"/>
    <col min="5122" max="5122" width="61.421875" style="234" customWidth="1"/>
    <col min="5123" max="5123" width="7.140625" style="234" customWidth="1"/>
    <col min="5124" max="5124" width="11.00390625" style="234" customWidth="1"/>
    <col min="5125" max="5125" width="10.140625" style="234" customWidth="1"/>
    <col min="5126" max="5126" width="11.8515625" style="234" customWidth="1"/>
    <col min="5127" max="5127" width="10.7109375" style="234" customWidth="1"/>
    <col min="5128" max="5128" width="12.7109375" style="234" customWidth="1"/>
    <col min="5129" max="5129" width="12.57421875" style="234" customWidth="1"/>
    <col min="5130" max="5376" width="9.140625" style="234" customWidth="1"/>
    <col min="5377" max="5377" width="6.140625" style="234" customWidth="1"/>
    <col min="5378" max="5378" width="61.421875" style="234" customWidth="1"/>
    <col min="5379" max="5379" width="7.140625" style="234" customWidth="1"/>
    <col min="5380" max="5380" width="11.00390625" style="234" customWidth="1"/>
    <col min="5381" max="5381" width="10.140625" style="234" customWidth="1"/>
    <col min="5382" max="5382" width="11.8515625" style="234" customWidth="1"/>
    <col min="5383" max="5383" width="10.7109375" style="234" customWidth="1"/>
    <col min="5384" max="5384" width="12.7109375" style="234" customWidth="1"/>
    <col min="5385" max="5385" width="12.57421875" style="234" customWidth="1"/>
    <col min="5386" max="5632" width="9.140625" style="234" customWidth="1"/>
    <col min="5633" max="5633" width="6.140625" style="234" customWidth="1"/>
    <col min="5634" max="5634" width="61.421875" style="234" customWidth="1"/>
    <col min="5635" max="5635" width="7.140625" style="234" customWidth="1"/>
    <col min="5636" max="5636" width="11.00390625" style="234" customWidth="1"/>
    <col min="5637" max="5637" width="10.140625" style="234" customWidth="1"/>
    <col min="5638" max="5638" width="11.8515625" style="234" customWidth="1"/>
    <col min="5639" max="5639" width="10.7109375" style="234" customWidth="1"/>
    <col min="5640" max="5640" width="12.7109375" style="234" customWidth="1"/>
    <col min="5641" max="5641" width="12.57421875" style="234" customWidth="1"/>
    <col min="5642" max="5888" width="9.140625" style="234" customWidth="1"/>
    <col min="5889" max="5889" width="6.140625" style="234" customWidth="1"/>
    <col min="5890" max="5890" width="61.421875" style="234" customWidth="1"/>
    <col min="5891" max="5891" width="7.140625" style="234" customWidth="1"/>
    <col min="5892" max="5892" width="11.00390625" style="234" customWidth="1"/>
    <col min="5893" max="5893" width="10.140625" style="234" customWidth="1"/>
    <col min="5894" max="5894" width="11.8515625" style="234" customWidth="1"/>
    <col min="5895" max="5895" width="10.7109375" style="234" customWidth="1"/>
    <col min="5896" max="5896" width="12.7109375" style="234" customWidth="1"/>
    <col min="5897" max="5897" width="12.57421875" style="234" customWidth="1"/>
    <col min="5898" max="6144" width="9.140625" style="234" customWidth="1"/>
    <col min="6145" max="6145" width="6.140625" style="234" customWidth="1"/>
    <col min="6146" max="6146" width="61.421875" style="234" customWidth="1"/>
    <col min="6147" max="6147" width="7.140625" style="234" customWidth="1"/>
    <col min="6148" max="6148" width="11.00390625" style="234" customWidth="1"/>
    <col min="6149" max="6149" width="10.140625" style="234" customWidth="1"/>
    <col min="6150" max="6150" width="11.8515625" style="234" customWidth="1"/>
    <col min="6151" max="6151" width="10.7109375" style="234" customWidth="1"/>
    <col min="6152" max="6152" width="12.7109375" style="234" customWidth="1"/>
    <col min="6153" max="6153" width="12.57421875" style="234" customWidth="1"/>
    <col min="6154" max="6400" width="9.140625" style="234" customWidth="1"/>
    <col min="6401" max="6401" width="6.140625" style="234" customWidth="1"/>
    <col min="6402" max="6402" width="61.421875" style="234" customWidth="1"/>
    <col min="6403" max="6403" width="7.140625" style="234" customWidth="1"/>
    <col min="6404" max="6404" width="11.00390625" style="234" customWidth="1"/>
    <col min="6405" max="6405" width="10.140625" style="234" customWidth="1"/>
    <col min="6406" max="6406" width="11.8515625" style="234" customWidth="1"/>
    <col min="6407" max="6407" width="10.7109375" style="234" customWidth="1"/>
    <col min="6408" max="6408" width="12.7109375" style="234" customWidth="1"/>
    <col min="6409" max="6409" width="12.57421875" style="234" customWidth="1"/>
    <col min="6410" max="6656" width="9.140625" style="234" customWidth="1"/>
    <col min="6657" max="6657" width="6.140625" style="234" customWidth="1"/>
    <col min="6658" max="6658" width="61.421875" style="234" customWidth="1"/>
    <col min="6659" max="6659" width="7.140625" style="234" customWidth="1"/>
    <col min="6660" max="6660" width="11.00390625" style="234" customWidth="1"/>
    <col min="6661" max="6661" width="10.140625" style="234" customWidth="1"/>
    <col min="6662" max="6662" width="11.8515625" style="234" customWidth="1"/>
    <col min="6663" max="6663" width="10.7109375" style="234" customWidth="1"/>
    <col min="6664" max="6664" width="12.7109375" style="234" customWidth="1"/>
    <col min="6665" max="6665" width="12.57421875" style="234" customWidth="1"/>
    <col min="6666" max="6912" width="9.140625" style="234" customWidth="1"/>
    <col min="6913" max="6913" width="6.140625" style="234" customWidth="1"/>
    <col min="6914" max="6914" width="61.421875" style="234" customWidth="1"/>
    <col min="6915" max="6915" width="7.140625" style="234" customWidth="1"/>
    <col min="6916" max="6916" width="11.00390625" style="234" customWidth="1"/>
    <col min="6917" max="6917" width="10.140625" style="234" customWidth="1"/>
    <col min="6918" max="6918" width="11.8515625" style="234" customWidth="1"/>
    <col min="6919" max="6919" width="10.7109375" style="234" customWidth="1"/>
    <col min="6920" max="6920" width="12.7109375" style="234" customWidth="1"/>
    <col min="6921" max="6921" width="12.57421875" style="234" customWidth="1"/>
    <col min="6922" max="7168" width="9.140625" style="234" customWidth="1"/>
    <col min="7169" max="7169" width="6.140625" style="234" customWidth="1"/>
    <col min="7170" max="7170" width="61.421875" style="234" customWidth="1"/>
    <col min="7171" max="7171" width="7.140625" style="234" customWidth="1"/>
    <col min="7172" max="7172" width="11.00390625" style="234" customWidth="1"/>
    <col min="7173" max="7173" width="10.140625" style="234" customWidth="1"/>
    <col min="7174" max="7174" width="11.8515625" style="234" customWidth="1"/>
    <col min="7175" max="7175" width="10.7109375" style="234" customWidth="1"/>
    <col min="7176" max="7176" width="12.7109375" style="234" customWidth="1"/>
    <col min="7177" max="7177" width="12.57421875" style="234" customWidth="1"/>
    <col min="7178" max="7424" width="9.140625" style="234" customWidth="1"/>
    <col min="7425" max="7425" width="6.140625" style="234" customWidth="1"/>
    <col min="7426" max="7426" width="61.421875" style="234" customWidth="1"/>
    <col min="7427" max="7427" width="7.140625" style="234" customWidth="1"/>
    <col min="7428" max="7428" width="11.00390625" style="234" customWidth="1"/>
    <col min="7429" max="7429" width="10.140625" style="234" customWidth="1"/>
    <col min="7430" max="7430" width="11.8515625" style="234" customWidth="1"/>
    <col min="7431" max="7431" width="10.7109375" style="234" customWidth="1"/>
    <col min="7432" max="7432" width="12.7109375" style="234" customWidth="1"/>
    <col min="7433" max="7433" width="12.57421875" style="234" customWidth="1"/>
    <col min="7434" max="7680" width="9.140625" style="234" customWidth="1"/>
    <col min="7681" max="7681" width="6.140625" style="234" customWidth="1"/>
    <col min="7682" max="7682" width="61.421875" style="234" customWidth="1"/>
    <col min="7683" max="7683" width="7.140625" style="234" customWidth="1"/>
    <col min="7684" max="7684" width="11.00390625" style="234" customWidth="1"/>
    <col min="7685" max="7685" width="10.140625" style="234" customWidth="1"/>
    <col min="7686" max="7686" width="11.8515625" style="234" customWidth="1"/>
    <col min="7687" max="7687" width="10.7109375" style="234" customWidth="1"/>
    <col min="7688" max="7688" width="12.7109375" style="234" customWidth="1"/>
    <col min="7689" max="7689" width="12.57421875" style="234" customWidth="1"/>
    <col min="7690" max="7936" width="9.140625" style="234" customWidth="1"/>
    <col min="7937" max="7937" width="6.140625" style="234" customWidth="1"/>
    <col min="7938" max="7938" width="61.421875" style="234" customWidth="1"/>
    <col min="7939" max="7939" width="7.140625" style="234" customWidth="1"/>
    <col min="7940" max="7940" width="11.00390625" style="234" customWidth="1"/>
    <col min="7941" max="7941" width="10.140625" style="234" customWidth="1"/>
    <col min="7942" max="7942" width="11.8515625" style="234" customWidth="1"/>
    <col min="7943" max="7943" width="10.7109375" style="234" customWidth="1"/>
    <col min="7944" max="7944" width="12.7109375" style="234" customWidth="1"/>
    <col min="7945" max="7945" width="12.57421875" style="234" customWidth="1"/>
    <col min="7946" max="8192" width="9.140625" style="234" customWidth="1"/>
    <col min="8193" max="8193" width="6.140625" style="234" customWidth="1"/>
    <col min="8194" max="8194" width="61.421875" style="234" customWidth="1"/>
    <col min="8195" max="8195" width="7.140625" style="234" customWidth="1"/>
    <col min="8196" max="8196" width="11.00390625" style="234" customWidth="1"/>
    <col min="8197" max="8197" width="10.140625" style="234" customWidth="1"/>
    <col min="8198" max="8198" width="11.8515625" style="234" customWidth="1"/>
    <col min="8199" max="8199" width="10.7109375" style="234" customWidth="1"/>
    <col min="8200" max="8200" width="12.7109375" style="234" customWidth="1"/>
    <col min="8201" max="8201" width="12.57421875" style="234" customWidth="1"/>
    <col min="8202" max="8448" width="9.140625" style="234" customWidth="1"/>
    <col min="8449" max="8449" width="6.140625" style="234" customWidth="1"/>
    <col min="8450" max="8450" width="61.421875" style="234" customWidth="1"/>
    <col min="8451" max="8451" width="7.140625" style="234" customWidth="1"/>
    <col min="8452" max="8452" width="11.00390625" style="234" customWidth="1"/>
    <col min="8453" max="8453" width="10.140625" style="234" customWidth="1"/>
    <col min="8454" max="8454" width="11.8515625" style="234" customWidth="1"/>
    <col min="8455" max="8455" width="10.7109375" style="234" customWidth="1"/>
    <col min="8456" max="8456" width="12.7109375" style="234" customWidth="1"/>
    <col min="8457" max="8457" width="12.57421875" style="234" customWidth="1"/>
    <col min="8458" max="8704" width="9.140625" style="234" customWidth="1"/>
    <col min="8705" max="8705" width="6.140625" style="234" customWidth="1"/>
    <col min="8706" max="8706" width="61.421875" style="234" customWidth="1"/>
    <col min="8707" max="8707" width="7.140625" style="234" customWidth="1"/>
    <col min="8708" max="8708" width="11.00390625" style="234" customWidth="1"/>
    <col min="8709" max="8709" width="10.140625" style="234" customWidth="1"/>
    <col min="8710" max="8710" width="11.8515625" style="234" customWidth="1"/>
    <col min="8711" max="8711" width="10.7109375" style="234" customWidth="1"/>
    <col min="8712" max="8712" width="12.7109375" style="234" customWidth="1"/>
    <col min="8713" max="8713" width="12.57421875" style="234" customWidth="1"/>
    <col min="8714" max="8960" width="9.140625" style="234" customWidth="1"/>
    <col min="8961" max="8961" width="6.140625" style="234" customWidth="1"/>
    <col min="8962" max="8962" width="61.421875" style="234" customWidth="1"/>
    <col min="8963" max="8963" width="7.140625" style="234" customWidth="1"/>
    <col min="8964" max="8964" width="11.00390625" style="234" customWidth="1"/>
    <col min="8965" max="8965" width="10.140625" style="234" customWidth="1"/>
    <col min="8966" max="8966" width="11.8515625" style="234" customWidth="1"/>
    <col min="8967" max="8967" width="10.7109375" style="234" customWidth="1"/>
    <col min="8968" max="8968" width="12.7109375" style="234" customWidth="1"/>
    <col min="8969" max="8969" width="12.57421875" style="234" customWidth="1"/>
    <col min="8970" max="9216" width="9.140625" style="234" customWidth="1"/>
    <col min="9217" max="9217" width="6.140625" style="234" customWidth="1"/>
    <col min="9218" max="9218" width="61.421875" style="234" customWidth="1"/>
    <col min="9219" max="9219" width="7.140625" style="234" customWidth="1"/>
    <col min="9220" max="9220" width="11.00390625" style="234" customWidth="1"/>
    <col min="9221" max="9221" width="10.140625" style="234" customWidth="1"/>
    <col min="9222" max="9222" width="11.8515625" style="234" customWidth="1"/>
    <col min="9223" max="9223" width="10.7109375" style="234" customWidth="1"/>
    <col min="9224" max="9224" width="12.7109375" style="234" customWidth="1"/>
    <col min="9225" max="9225" width="12.57421875" style="234" customWidth="1"/>
    <col min="9226" max="9472" width="9.140625" style="234" customWidth="1"/>
    <col min="9473" max="9473" width="6.140625" style="234" customWidth="1"/>
    <col min="9474" max="9474" width="61.421875" style="234" customWidth="1"/>
    <col min="9475" max="9475" width="7.140625" style="234" customWidth="1"/>
    <col min="9476" max="9476" width="11.00390625" style="234" customWidth="1"/>
    <col min="9477" max="9477" width="10.140625" style="234" customWidth="1"/>
    <col min="9478" max="9478" width="11.8515625" style="234" customWidth="1"/>
    <col min="9479" max="9479" width="10.7109375" style="234" customWidth="1"/>
    <col min="9480" max="9480" width="12.7109375" style="234" customWidth="1"/>
    <col min="9481" max="9481" width="12.57421875" style="234" customWidth="1"/>
    <col min="9482" max="9728" width="9.140625" style="234" customWidth="1"/>
    <col min="9729" max="9729" width="6.140625" style="234" customWidth="1"/>
    <col min="9730" max="9730" width="61.421875" style="234" customWidth="1"/>
    <col min="9731" max="9731" width="7.140625" style="234" customWidth="1"/>
    <col min="9732" max="9732" width="11.00390625" style="234" customWidth="1"/>
    <col min="9733" max="9733" width="10.140625" style="234" customWidth="1"/>
    <col min="9734" max="9734" width="11.8515625" style="234" customWidth="1"/>
    <col min="9735" max="9735" width="10.7109375" style="234" customWidth="1"/>
    <col min="9736" max="9736" width="12.7109375" style="234" customWidth="1"/>
    <col min="9737" max="9737" width="12.57421875" style="234" customWidth="1"/>
    <col min="9738" max="9984" width="9.140625" style="234" customWidth="1"/>
    <col min="9985" max="9985" width="6.140625" style="234" customWidth="1"/>
    <col min="9986" max="9986" width="61.421875" style="234" customWidth="1"/>
    <col min="9987" max="9987" width="7.140625" style="234" customWidth="1"/>
    <col min="9988" max="9988" width="11.00390625" style="234" customWidth="1"/>
    <col min="9989" max="9989" width="10.140625" style="234" customWidth="1"/>
    <col min="9990" max="9990" width="11.8515625" style="234" customWidth="1"/>
    <col min="9991" max="9991" width="10.7109375" style="234" customWidth="1"/>
    <col min="9992" max="9992" width="12.7109375" style="234" customWidth="1"/>
    <col min="9993" max="9993" width="12.57421875" style="234" customWidth="1"/>
    <col min="9994" max="10240" width="9.140625" style="234" customWidth="1"/>
    <col min="10241" max="10241" width="6.140625" style="234" customWidth="1"/>
    <col min="10242" max="10242" width="61.421875" style="234" customWidth="1"/>
    <col min="10243" max="10243" width="7.140625" style="234" customWidth="1"/>
    <col min="10244" max="10244" width="11.00390625" style="234" customWidth="1"/>
    <col min="10245" max="10245" width="10.140625" style="234" customWidth="1"/>
    <col min="10246" max="10246" width="11.8515625" style="234" customWidth="1"/>
    <col min="10247" max="10247" width="10.7109375" style="234" customWidth="1"/>
    <col min="10248" max="10248" width="12.7109375" style="234" customWidth="1"/>
    <col min="10249" max="10249" width="12.57421875" style="234" customWidth="1"/>
    <col min="10250" max="10496" width="9.140625" style="234" customWidth="1"/>
    <col min="10497" max="10497" width="6.140625" style="234" customWidth="1"/>
    <col min="10498" max="10498" width="61.421875" style="234" customWidth="1"/>
    <col min="10499" max="10499" width="7.140625" style="234" customWidth="1"/>
    <col min="10500" max="10500" width="11.00390625" style="234" customWidth="1"/>
    <col min="10501" max="10501" width="10.140625" style="234" customWidth="1"/>
    <col min="10502" max="10502" width="11.8515625" style="234" customWidth="1"/>
    <col min="10503" max="10503" width="10.7109375" style="234" customWidth="1"/>
    <col min="10504" max="10504" width="12.7109375" style="234" customWidth="1"/>
    <col min="10505" max="10505" width="12.57421875" style="234" customWidth="1"/>
    <col min="10506" max="10752" width="9.140625" style="234" customWidth="1"/>
    <col min="10753" max="10753" width="6.140625" style="234" customWidth="1"/>
    <col min="10754" max="10754" width="61.421875" style="234" customWidth="1"/>
    <col min="10755" max="10755" width="7.140625" style="234" customWidth="1"/>
    <col min="10756" max="10756" width="11.00390625" style="234" customWidth="1"/>
    <col min="10757" max="10757" width="10.140625" style="234" customWidth="1"/>
    <col min="10758" max="10758" width="11.8515625" style="234" customWidth="1"/>
    <col min="10759" max="10759" width="10.7109375" style="234" customWidth="1"/>
    <col min="10760" max="10760" width="12.7109375" style="234" customWidth="1"/>
    <col min="10761" max="10761" width="12.57421875" style="234" customWidth="1"/>
    <col min="10762" max="11008" width="9.140625" style="234" customWidth="1"/>
    <col min="11009" max="11009" width="6.140625" style="234" customWidth="1"/>
    <col min="11010" max="11010" width="61.421875" style="234" customWidth="1"/>
    <col min="11011" max="11011" width="7.140625" style="234" customWidth="1"/>
    <col min="11012" max="11012" width="11.00390625" style="234" customWidth="1"/>
    <col min="11013" max="11013" width="10.140625" style="234" customWidth="1"/>
    <col min="11014" max="11014" width="11.8515625" style="234" customWidth="1"/>
    <col min="11015" max="11015" width="10.7109375" style="234" customWidth="1"/>
    <col min="11016" max="11016" width="12.7109375" style="234" customWidth="1"/>
    <col min="11017" max="11017" width="12.57421875" style="234" customWidth="1"/>
    <col min="11018" max="11264" width="9.140625" style="234" customWidth="1"/>
    <col min="11265" max="11265" width="6.140625" style="234" customWidth="1"/>
    <col min="11266" max="11266" width="61.421875" style="234" customWidth="1"/>
    <col min="11267" max="11267" width="7.140625" style="234" customWidth="1"/>
    <col min="11268" max="11268" width="11.00390625" style="234" customWidth="1"/>
    <col min="11269" max="11269" width="10.140625" style="234" customWidth="1"/>
    <col min="11270" max="11270" width="11.8515625" style="234" customWidth="1"/>
    <col min="11271" max="11271" width="10.7109375" style="234" customWidth="1"/>
    <col min="11272" max="11272" width="12.7109375" style="234" customWidth="1"/>
    <col min="11273" max="11273" width="12.57421875" style="234" customWidth="1"/>
    <col min="11274" max="11520" width="9.140625" style="234" customWidth="1"/>
    <col min="11521" max="11521" width="6.140625" style="234" customWidth="1"/>
    <col min="11522" max="11522" width="61.421875" style="234" customWidth="1"/>
    <col min="11523" max="11523" width="7.140625" style="234" customWidth="1"/>
    <col min="11524" max="11524" width="11.00390625" style="234" customWidth="1"/>
    <col min="11525" max="11525" width="10.140625" style="234" customWidth="1"/>
    <col min="11526" max="11526" width="11.8515625" style="234" customWidth="1"/>
    <col min="11527" max="11527" width="10.7109375" style="234" customWidth="1"/>
    <col min="11528" max="11528" width="12.7109375" style="234" customWidth="1"/>
    <col min="11529" max="11529" width="12.57421875" style="234" customWidth="1"/>
    <col min="11530" max="11776" width="9.140625" style="234" customWidth="1"/>
    <col min="11777" max="11777" width="6.140625" style="234" customWidth="1"/>
    <col min="11778" max="11778" width="61.421875" style="234" customWidth="1"/>
    <col min="11779" max="11779" width="7.140625" style="234" customWidth="1"/>
    <col min="11780" max="11780" width="11.00390625" style="234" customWidth="1"/>
    <col min="11781" max="11781" width="10.140625" style="234" customWidth="1"/>
    <col min="11782" max="11782" width="11.8515625" style="234" customWidth="1"/>
    <col min="11783" max="11783" width="10.7109375" style="234" customWidth="1"/>
    <col min="11784" max="11784" width="12.7109375" style="234" customWidth="1"/>
    <col min="11785" max="11785" width="12.57421875" style="234" customWidth="1"/>
    <col min="11786" max="12032" width="9.140625" style="234" customWidth="1"/>
    <col min="12033" max="12033" width="6.140625" style="234" customWidth="1"/>
    <col min="12034" max="12034" width="61.421875" style="234" customWidth="1"/>
    <col min="12035" max="12035" width="7.140625" style="234" customWidth="1"/>
    <col min="12036" max="12036" width="11.00390625" style="234" customWidth="1"/>
    <col min="12037" max="12037" width="10.140625" style="234" customWidth="1"/>
    <col min="12038" max="12038" width="11.8515625" style="234" customWidth="1"/>
    <col min="12039" max="12039" width="10.7109375" style="234" customWidth="1"/>
    <col min="12040" max="12040" width="12.7109375" style="234" customWidth="1"/>
    <col min="12041" max="12041" width="12.57421875" style="234" customWidth="1"/>
    <col min="12042" max="12288" width="9.140625" style="234" customWidth="1"/>
    <col min="12289" max="12289" width="6.140625" style="234" customWidth="1"/>
    <col min="12290" max="12290" width="61.421875" style="234" customWidth="1"/>
    <col min="12291" max="12291" width="7.140625" style="234" customWidth="1"/>
    <col min="12292" max="12292" width="11.00390625" style="234" customWidth="1"/>
    <col min="12293" max="12293" width="10.140625" style="234" customWidth="1"/>
    <col min="12294" max="12294" width="11.8515625" style="234" customWidth="1"/>
    <col min="12295" max="12295" width="10.7109375" style="234" customWidth="1"/>
    <col min="12296" max="12296" width="12.7109375" style="234" customWidth="1"/>
    <col min="12297" max="12297" width="12.57421875" style="234" customWidth="1"/>
    <col min="12298" max="12544" width="9.140625" style="234" customWidth="1"/>
    <col min="12545" max="12545" width="6.140625" style="234" customWidth="1"/>
    <col min="12546" max="12546" width="61.421875" style="234" customWidth="1"/>
    <col min="12547" max="12547" width="7.140625" style="234" customWidth="1"/>
    <col min="12548" max="12548" width="11.00390625" style="234" customWidth="1"/>
    <col min="12549" max="12549" width="10.140625" style="234" customWidth="1"/>
    <col min="12550" max="12550" width="11.8515625" style="234" customWidth="1"/>
    <col min="12551" max="12551" width="10.7109375" style="234" customWidth="1"/>
    <col min="12552" max="12552" width="12.7109375" style="234" customWidth="1"/>
    <col min="12553" max="12553" width="12.57421875" style="234" customWidth="1"/>
    <col min="12554" max="12800" width="9.140625" style="234" customWidth="1"/>
    <col min="12801" max="12801" width="6.140625" style="234" customWidth="1"/>
    <col min="12802" max="12802" width="61.421875" style="234" customWidth="1"/>
    <col min="12803" max="12803" width="7.140625" style="234" customWidth="1"/>
    <col min="12804" max="12804" width="11.00390625" style="234" customWidth="1"/>
    <col min="12805" max="12805" width="10.140625" style="234" customWidth="1"/>
    <col min="12806" max="12806" width="11.8515625" style="234" customWidth="1"/>
    <col min="12807" max="12807" width="10.7109375" style="234" customWidth="1"/>
    <col min="12808" max="12808" width="12.7109375" style="234" customWidth="1"/>
    <col min="12809" max="12809" width="12.57421875" style="234" customWidth="1"/>
    <col min="12810" max="13056" width="9.140625" style="234" customWidth="1"/>
    <col min="13057" max="13057" width="6.140625" style="234" customWidth="1"/>
    <col min="13058" max="13058" width="61.421875" style="234" customWidth="1"/>
    <col min="13059" max="13059" width="7.140625" style="234" customWidth="1"/>
    <col min="13060" max="13060" width="11.00390625" style="234" customWidth="1"/>
    <col min="13061" max="13061" width="10.140625" style="234" customWidth="1"/>
    <col min="13062" max="13062" width="11.8515625" style="234" customWidth="1"/>
    <col min="13063" max="13063" width="10.7109375" style="234" customWidth="1"/>
    <col min="13064" max="13064" width="12.7109375" style="234" customWidth="1"/>
    <col min="13065" max="13065" width="12.57421875" style="234" customWidth="1"/>
    <col min="13066" max="13312" width="9.140625" style="234" customWidth="1"/>
    <col min="13313" max="13313" width="6.140625" style="234" customWidth="1"/>
    <col min="13314" max="13314" width="61.421875" style="234" customWidth="1"/>
    <col min="13315" max="13315" width="7.140625" style="234" customWidth="1"/>
    <col min="13316" max="13316" width="11.00390625" style="234" customWidth="1"/>
    <col min="13317" max="13317" width="10.140625" style="234" customWidth="1"/>
    <col min="13318" max="13318" width="11.8515625" style="234" customWidth="1"/>
    <col min="13319" max="13319" width="10.7109375" style="234" customWidth="1"/>
    <col min="13320" max="13320" width="12.7109375" style="234" customWidth="1"/>
    <col min="13321" max="13321" width="12.57421875" style="234" customWidth="1"/>
    <col min="13322" max="13568" width="9.140625" style="234" customWidth="1"/>
    <col min="13569" max="13569" width="6.140625" style="234" customWidth="1"/>
    <col min="13570" max="13570" width="61.421875" style="234" customWidth="1"/>
    <col min="13571" max="13571" width="7.140625" style="234" customWidth="1"/>
    <col min="13572" max="13572" width="11.00390625" style="234" customWidth="1"/>
    <col min="13573" max="13573" width="10.140625" style="234" customWidth="1"/>
    <col min="13574" max="13574" width="11.8515625" style="234" customWidth="1"/>
    <col min="13575" max="13575" width="10.7109375" style="234" customWidth="1"/>
    <col min="13576" max="13576" width="12.7109375" style="234" customWidth="1"/>
    <col min="13577" max="13577" width="12.57421875" style="234" customWidth="1"/>
    <col min="13578" max="13824" width="9.140625" style="234" customWidth="1"/>
    <col min="13825" max="13825" width="6.140625" style="234" customWidth="1"/>
    <col min="13826" max="13826" width="61.421875" style="234" customWidth="1"/>
    <col min="13827" max="13827" width="7.140625" style="234" customWidth="1"/>
    <col min="13828" max="13828" width="11.00390625" style="234" customWidth="1"/>
    <col min="13829" max="13829" width="10.140625" style="234" customWidth="1"/>
    <col min="13830" max="13830" width="11.8515625" style="234" customWidth="1"/>
    <col min="13831" max="13831" width="10.7109375" style="234" customWidth="1"/>
    <col min="13832" max="13832" width="12.7109375" style="234" customWidth="1"/>
    <col min="13833" max="13833" width="12.57421875" style="234" customWidth="1"/>
    <col min="13834" max="14080" width="9.140625" style="234" customWidth="1"/>
    <col min="14081" max="14081" width="6.140625" style="234" customWidth="1"/>
    <col min="14082" max="14082" width="61.421875" style="234" customWidth="1"/>
    <col min="14083" max="14083" width="7.140625" style="234" customWidth="1"/>
    <col min="14084" max="14084" width="11.00390625" style="234" customWidth="1"/>
    <col min="14085" max="14085" width="10.140625" style="234" customWidth="1"/>
    <col min="14086" max="14086" width="11.8515625" style="234" customWidth="1"/>
    <col min="14087" max="14087" width="10.7109375" style="234" customWidth="1"/>
    <col min="14088" max="14088" width="12.7109375" style="234" customWidth="1"/>
    <col min="14089" max="14089" width="12.57421875" style="234" customWidth="1"/>
    <col min="14090" max="14336" width="9.140625" style="234" customWidth="1"/>
    <col min="14337" max="14337" width="6.140625" style="234" customWidth="1"/>
    <col min="14338" max="14338" width="61.421875" style="234" customWidth="1"/>
    <col min="14339" max="14339" width="7.140625" style="234" customWidth="1"/>
    <col min="14340" max="14340" width="11.00390625" style="234" customWidth="1"/>
    <col min="14341" max="14341" width="10.140625" style="234" customWidth="1"/>
    <col min="14342" max="14342" width="11.8515625" style="234" customWidth="1"/>
    <col min="14343" max="14343" width="10.7109375" style="234" customWidth="1"/>
    <col min="14344" max="14344" width="12.7109375" style="234" customWidth="1"/>
    <col min="14345" max="14345" width="12.57421875" style="234" customWidth="1"/>
    <col min="14346" max="14592" width="9.140625" style="234" customWidth="1"/>
    <col min="14593" max="14593" width="6.140625" style="234" customWidth="1"/>
    <col min="14594" max="14594" width="61.421875" style="234" customWidth="1"/>
    <col min="14595" max="14595" width="7.140625" style="234" customWidth="1"/>
    <col min="14596" max="14596" width="11.00390625" style="234" customWidth="1"/>
    <col min="14597" max="14597" width="10.140625" style="234" customWidth="1"/>
    <col min="14598" max="14598" width="11.8515625" style="234" customWidth="1"/>
    <col min="14599" max="14599" width="10.7109375" style="234" customWidth="1"/>
    <col min="14600" max="14600" width="12.7109375" style="234" customWidth="1"/>
    <col min="14601" max="14601" width="12.57421875" style="234" customWidth="1"/>
    <col min="14602" max="14848" width="9.140625" style="234" customWidth="1"/>
    <col min="14849" max="14849" width="6.140625" style="234" customWidth="1"/>
    <col min="14850" max="14850" width="61.421875" style="234" customWidth="1"/>
    <col min="14851" max="14851" width="7.140625" style="234" customWidth="1"/>
    <col min="14852" max="14852" width="11.00390625" style="234" customWidth="1"/>
    <col min="14853" max="14853" width="10.140625" style="234" customWidth="1"/>
    <col min="14854" max="14854" width="11.8515625" style="234" customWidth="1"/>
    <col min="14855" max="14855" width="10.7109375" style="234" customWidth="1"/>
    <col min="14856" max="14856" width="12.7109375" style="234" customWidth="1"/>
    <col min="14857" max="14857" width="12.57421875" style="234" customWidth="1"/>
    <col min="14858" max="15104" width="9.140625" style="234" customWidth="1"/>
    <col min="15105" max="15105" width="6.140625" style="234" customWidth="1"/>
    <col min="15106" max="15106" width="61.421875" style="234" customWidth="1"/>
    <col min="15107" max="15107" width="7.140625" style="234" customWidth="1"/>
    <col min="15108" max="15108" width="11.00390625" style="234" customWidth="1"/>
    <col min="15109" max="15109" width="10.140625" style="234" customWidth="1"/>
    <col min="15110" max="15110" width="11.8515625" style="234" customWidth="1"/>
    <col min="15111" max="15111" width="10.7109375" style="234" customWidth="1"/>
    <col min="15112" max="15112" width="12.7109375" style="234" customWidth="1"/>
    <col min="15113" max="15113" width="12.57421875" style="234" customWidth="1"/>
    <col min="15114" max="15360" width="9.140625" style="234" customWidth="1"/>
    <col min="15361" max="15361" width="6.140625" style="234" customWidth="1"/>
    <col min="15362" max="15362" width="61.421875" style="234" customWidth="1"/>
    <col min="15363" max="15363" width="7.140625" style="234" customWidth="1"/>
    <col min="15364" max="15364" width="11.00390625" style="234" customWidth="1"/>
    <col min="15365" max="15365" width="10.140625" style="234" customWidth="1"/>
    <col min="15366" max="15366" width="11.8515625" style="234" customWidth="1"/>
    <col min="15367" max="15367" width="10.7109375" style="234" customWidth="1"/>
    <col min="15368" max="15368" width="12.7109375" style="234" customWidth="1"/>
    <col min="15369" max="15369" width="12.57421875" style="234" customWidth="1"/>
    <col min="15370" max="15616" width="9.140625" style="234" customWidth="1"/>
    <col min="15617" max="15617" width="6.140625" style="234" customWidth="1"/>
    <col min="15618" max="15618" width="61.421875" style="234" customWidth="1"/>
    <col min="15619" max="15619" width="7.140625" style="234" customWidth="1"/>
    <col min="15620" max="15620" width="11.00390625" style="234" customWidth="1"/>
    <col min="15621" max="15621" width="10.140625" style="234" customWidth="1"/>
    <col min="15622" max="15622" width="11.8515625" style="234" customWidth="1"/>
    <col min="15623" max="15623" width="10.7109375" style="234" customWidth="1"/>
    <col min="15624" max="15624" width="12.7109375" style="234" customWidth="1"/>
    <col min="15625" max="15625" width="12.57421875" style="234" customWidth="1"/>
    <col min="15626" max="15872" width="9.140625" style="234" customWidth="1"/>
    <col min="15873" max="15873" width="6.140625" style="234" customWidth="1"/>
    <col min="15874" max="15874" width="61.421875" style="234" customWidth="1"/>
    <col min="15875" max="15875" width="7.140625" style="234" customWidth="1"/>
    <col min="15876" max="15876" width="11.00390625" style="234" customWidth="1"/>
    <col min="15877" max="15877" width="10.140625" style="234" customWidth="1"/>
    <col min="15878" max="15878" width="11.8515625" style="234" customWidth="1"/>
    <col min="15879" max="15879" width="10.7109375" style="234" customWidth="1"/>
    <col min="15880" max="15880" width="12.7109375" style="234" customWidth="1"/>
    <col min="15881" max="15881" width="12.57421875" style="234" customWidth="1"/>
    <col min="15882" max="16128" width="9.140625" style="234" customWidth="1"/>
    <col min="16129" max="16129" width="6.140625" style="234" customWidth="1"/>
    <col min="16130" max="16130" width="61.421875" style="234" customWidth="1"/>
    <col min="16131" max="16131" width="7.140625" style="234" customWidth="1"/>
    <col min="16132" max="16132" width="11.00390625" style="234" customWidth="1"/>
    <col min="16133" max="16133" width="10.140625" style="234" customWidth="1"/>
    <col min="16134" max="16134" width="11.8515625" style="234" customWidth="1"/>
    <col min="16135" max="16135" width="10.7109375" style="234" customWidth="1"/>
    <col min="16136" max="16136" width="12.7109375" style="234" customWidth="1"/>
    <col min="16137" max="16137" width="12.57421875" style="234" customWidth="1"/>
    <col min="16138" max="16384" width="9.140625" style="234" customWidth="1"/>
  </cols>
  <sheetData>
    <row r="2" spans="2:9" ht="18">
      <c r="B2" s="558" t="s">
        <v>837</v>
      </c>
      <c r="C2" s="558"/>
      <c r="D2" s="558"/>
      <c r="E2" s="558"/>
      <c r="F2" s="558"/>
      <c r="G2" s="558"/>
      <c r="H2" s="558"/>
      <c r="I2" s="558"/>
    </row>
    <row r="3" spans="6:8" ht="15">
      <c r="F3" s="236" t="s">
        <v>1300</v>
      </c>
      <c r="G3" s="235" t="s">
        <v>1301</v>
      </c>
      <c r="H3" s="235" t="s">
        <v>1302</v>
      </c>
    </row>
    <row r="4" spans="2:8" ht="15">
      <c r="B4" s="237" t="s">
        <v>1303</v>
      </c>
      <c r="C4" s="237"/>
      <c r="D4" s="237"/>
      <c r="E4" s="237"/>
      <c r="F4" s="238">
        <f>F58</f>
        <v>58839.72</v>
      </c>
      <c r="G4" s="238">
        <f>H58</f>
        <v>21103.85</v>
      </c>
      <c r="H4" s="238">
        <f>I58</f>
        <v>79943.57</v>
      </c>
    </row>
    <row r="5" spans="2:8" ht="15">
      <c r="B5" s="237" t="s">
        <v>1304</v>
      </c>
      <c r="C5" s="237"/>
      <c r="D5" s="237"/>
      <c r="E5" s="237"/>
      <c r="F5" s="238">
        <f>F86</f>
        <v>12655.14</v>
      </c>
      <c r="G5" s="238">
        <f>H86</f>
        <v>9098.17</v>
      </c>
      <c r="H5" s="238">
        <f>I86</f>
        <v>21753.309999999998</v>
      </c>
    </row>
    <row r="6" spans="2:8" ht="15">
      <c r="B6" s="237" t="s">
        <v>1305</v>
      </c>
      <c r="C6" s="237"/>
      <c r="D6" s="237"/>
      <c r="E6" s="237"/>
      <c r="F6" s="238">
        <f>F106</f>
        <v>89580.94</v>
      </c>
      <c r="G6" s="238">
        <f>H106</f>
        <v>29166.6</v>
      </c>
      <c r="H6" s="238">
        <f>I106</f>
        <v>118747.54000000001</v>
      </c>
    </row>
    <row r="7" spans="2:8" ht="15">
      <c r="B7" s="237" t="s">
        <v>1306</v>
      </c>
      <c r="C7" s="237"/>
      <c r="D7" s="237"/>
      <c r="E7" s="237"/>
      <c r="F7" s="238">
        <f>F135</f>
        <v>76052.22</v>
      </c>
      <c r="G7" s="238">
        <f>H135</f>
        <v>32529.64</v>
      </c>
      <c r="H7" s="238">
        <f>I135</f>
        <v>108581.86</v>
      </c>
    </row>
    <row r="8" spans="1:9" ht="15">
      <c r="A8" s="239"/>
      <c r="B8" s="240" t="s">
        <v>1307</v>
      </c>
      <c r="C8" s="240"/>
      <c r="D8" s="240"/>
      <c r="E8" s="240"/>
      <c r="F8" s="241">
        <f>F154</f>
        <v>18679.5</v>
      </c>
      <c r="G8" s="241">
        <f>H154</f>
        <v>16094.2</v>
      </c>
      <c r="H8" s="241">
        <f>I154</f>
        <v>34773.7</v>
      </c>
      <c r="I8" s="239"/>
    </row>
    <row r="10" spans="2:8" ht="15">
      <c r="B10" s="234" t="s">
        <v>1308</v>
      </c>
      <c r="E10" s="234"/>
      <c r="F10" s="234"/>
      <c r="H10" s="243">
        <f>H4+H5+H6+H7+H8</f>
        <v>363799.98000000004</v>
      </c>
    </row>
    <row r="11" spans="2:8" ht="15">
      <c r="B11" s="234" t="s">
        <v>1309</v>
      </c>
      <c r="E11" s="234"/>
      <c r="F11" s="243">
        <f>SUM(F4:F8)/100*0.5</f>
        <v>1279.0375999999999</v>
      </c>
      <c r="H11" s="243">
        <f>F11</f>
        <v>1279.0375999999999</v>
      </c>
    </row>
    <row r="12" spans="2:8" ht="15">
      <c r="B12" s="234" t="s">
        <v>1310</v>
      </c>
      <c r="E12" s="234"/>
      <c r="F12" s="234"/>
      <c r="H12" s="243">
        <f>SUM(H10)/100*1</f>
        <v>3637.9998000000005</v>
      </c>
    </row>
    <row r="13" spans="1:9" ht="15">
      <c r="A13" s="239"/>
      <c r="B13" s="239" t="s">
        <v>1449</v>
      </c>
      <c r="C13" s="239"/>
      <c r="D13" s="239"/>
      <c r="E13" s="239"/>
      <c r="F13" s="354">
        <v>0.08</v>
      </c>
      <c r="G13" s="239"/>
      <c r="H13" s="244">
        <f>H10*F13</f>
        <v>29103.998400000004</v>
      </c>
      <c r="I13" s="239"/>
    </row>
    <row r="14" spans="7:8" ht="15">
      <c r="G14" s="245" t="s">
        <v>1311</v>
      </c>
      <c r="H14" s="246">
        <f>SUM(H10:H13)</f>
        <v>397821.0158</v>
      </c>
    </row>
    <row r="17" spans="1:9" s="251" customFormat="1" ht="26.25" customHeight="1">
      <c r="A17" s="247" t="s">
        <v>1312</v>
      </c>
      <c r="B17" s="248" t="s">
        <v>1313</v>
      </c>
      <c r="C17" s="248" t="s">
        <v>1314</v>
      </c>
      <c r="D17" s="249" t="s">
        <v>1315</v>
      </c>
      <c r="E17" s="247" t="s">
        <v>1316</v>
      </c>
      <c r="F17" s="247" t="s">
        <v>1317</v>
      </c>
      <c r="G17" s="247" t="s">
        <v>1318</v>
      </c>
      <c r="H17" s="247" t="s">
        <v>1319</v>
      </c>
      <c r="I17" s="250" t="s">
        <v>515</v>
      </c>
    </row>
    <row r="18" spans="1:9" ht="20.25" thickBot="1">
      <c r="A18" s="252"/>
      <c r="B18" s="253" t="s">
        <v>1303</v>
      </c>
      <c r="C18" s="254"/>
      <c r="D18" s="254"/>
      <c r="E18" s="255"/>
      <c r="F18" s="256"/>
      <c r="G18" s="257"/>
      <c r="H18" s="257"/>
      <c r="I18" s="257"/>
    </row>
    <row r="19" spans="1:9" ht="15">
      <c r="A19" s="258">
        <v>1</v>
      </c>
      <c r="B19" s="259" t="s">
        <v>1320</v>
      </c>
      <c r="C19" s="260" t="s">
        <v>709</v>
      </c>
      <c r="D19" s="261">
        <v>1</v>
      </c>
      <c r="E19" s="262">
        <v>10800</v>
      </c>
      <c r="F19" s="262">
        <f aca="true" t="shared" si="0" ref="F19:F25">SUM(D19*E19)</f>
        <v>10800</v>
      </c>
      <c r="G19" s="262">
        <v>2500</v>
      </c>
      <c r="H19" s="262">
        <f>SUM(D19*G19)</f>
        <v>2500</v>
      </c>
      <c r="I19" s="263">
        <f>SUM(F19+H19)</f>
        <v>13300</v>
      </c>
    </row>
    <row r="20" spans="1:9" ht="15">
      <c r="A20" s="264">
        <f>A19+1</f>
        <v>2</v>
      </c>
      <c r="B20" s="265" t="s">
        <v>1321</v>
      </c>
      <c r="C20" s="266" t="s">
        <v>709</v>
      </c>
      <c r="D20" s="267">
        <v>20</v>
      </c>
      <c r="E20" s="268">
        <v>98</v>
      </c>
      <c r="F20" s="268">
        <f t="shared" si="0"/>
        <v>1960</v>
      </c>
      <c r="G20" s="268">
        <v>100</v>
      </c>
      <c r="H20" s="268">
        <f aca="true" t="shared" si="1" ref="H20:H25">SUM(D20*G20)</f>
        <v>2000</v>
      </c>
      <c r="I20" s="269">
        <f aca="true" t="shared" si="2" ref="I20:I25">SUM(F20+H20)</f>
        <v>3960</v>
      </c>
    </row>
    <row r="21" spans="1:9" ht="15">
      <c r="A21" s="264">
        <f aca="true" t="shared" si="3" ref="A21:A57">A20+1</f>
        <v>3</v>
      </c>
      <c r="B21" s="265" t="s">
        <v>1322</v>
      </c>
      <c r="C21" s="266" t="s">
        <v>709</v>
      </c>
      <c r="D21" s="267">
        <v>1</v>
      </c>
      <c r="E21" s="268">
        <v>3720</v>
      </c>
      <c r="F21" s="268">
        <f t="shared" si="0"/>
        <v>3720</v>
      </c>
      <c r="G21" s="268">
        <v>1500</v>
      </c>
      <c r="H21" s="268">
        <f t="shared" si="1"/>
        <v>1500</v>
      </c>
      <c r="I21" s="269">
        <f t="shared" si="2"/>
        <v>5220</v>
      </c>
    </row>
    <row r="22" spans="1:9" ht="15">
      <c r="A22" s="264">
        <f t="shared" si="3"/>
        <v>4</v>
      </c>
      <c r="B22" s="265" t="s">
        <v>1323</v>
      </c>
      <c r="C22" s="266" t="s">
        <v>709</v>
      </c>
      <c r="D22" s="267">
        <v>1</v>
      </c>
      <c r="E22" s="268">
        <v>790</v>
      </c>
      <c r="F22" s="268">
        <f t="shared" si="0"/>
        <v>790</v>
      </c>
      <c r="G22" s="268">
        <v>250</v>
      </c>
      <c r="H22" s="268">
        <f t="shared" si="1"/>
        <v>250</v>
      </c>
      <c r="I22" s="269">
        <f t="shared" si="2"/>
        <v>1040</v>
      </c>
    </row>
    <row r="23" spans="1:9" ht="15">
      <c r="A23" s="264">
        <f t="shared" si="3"/>
        <v>5</v>
      </c>
      <c r="B23" s="265" t="s">
        <v>737</v>
      </c>
      <c r="C23" s="266" t="s">
        <v>714</v>
      </c>
      <c r="D23" s="267">
        <v>3</v>
      </c>
      <c r="E23" s="262">
        <v>20</v>
      </c>
      <c r="F23" s="268">
        <f t="shared" si="0"/>
        <v>60</v>
      </c>
      <c r="G23" s="262">
        <v>5</v>
      </c>
      <c r="H23" s="268">
        <f t="shared" si="1"/>
        <v>15</v>
      </c>
      <c r="I23" s="269">
        <f t="shared" si="2"/>
        <v>75</v>
      </c>
    </row>
    <row r="24" spans="1:9" ht="15">
      <c r="A24" s="264">
        <f t="shared" si="3"/>
        <v>6</v>
      </c>
      <c r="B24" s="265" t="s">
        <v>1324</v>
      </c>
      <c r="C24" s="266" t="s">
        <v>709</v>
      </c>
      <c r="D24" s="267">
        <v>1</v>
      </c>
      <c r="E24" s="262">
        <v>180</v>
      </c>
      <c r="F24" s="268">
        <f t="shared" si="0"/>
        <v>180</v>
      </c>
      <c r="G24" s="262">
        <v>100</v>
      </c>
      <c r="H24" s="268">
        <f t="shared" si="1"/>
        <v>100</v>
      </c>
      <c r="I24" s="269">
        <f t="shared" si="2"/>
        <v>280</v>
      </c>
    </row>
    <row r="25" spans="1:9" ht="15">
      <c r="A25" s="264">
        <f t="shared" si="3"/>
        <v>7</v>
      </c>
      <c r="B25" s="265" t="s">
        <v>1325</v>
      </c>
      <c r="C25" s="266" t="s">
        <v>714</v>
      </c>
      <c r="D25" s="267">
        <v>3</v>
      </c>
      <c r="E25" s="262">
        <v>34</v>
      </c>
      <c r="F25" s="268">
        <f t="shared" si="0"/>
        <v>102</v>
      </c>
      <c r="G25" s="262">
        <v>5</v>
      </c>
      <c r="H25" s="268">
        <f t="shared" si="1"/>
        <v>15</v>
      </c>
      <c r="I25" s="269">
        <f t="shared" si="2"/>
        <v>117</v>
      </c>
    </row>
    <row r="26" spans="1:9" ht="15">
      <c r="A26" s="264">
        <f t="shared" si="3"/>
        <v>8</v>
      </c>
      <c r="B26" s="265" t="s">
        <v>1326</v>
      </c>
      <c r="C26" s="266" t="s">
        <v>709</v>
      </c>
      <c r="D26" s="267">
        <v>1</v>
      </c>
      <c r="E26" s="270">
        <v>395</v>
      </c>
      <c r="F26" s="268">
        <f>SUM(D26*E26)</f>
        <v>395</v>
      </c>
      <c r="G26" s="270">
        <v>10</v>
      </c>
      <c r="H26" s="268">
        <f>SUM(D26*G26)</f>
        <v>10</v>
      </c>
      <c r="I26" s="269">
        <f>SUM(F26+H26)</f>
        <v>405</v>
      </c>
    </row>
    <row r="27" spans="1:9" ht="15" customHeight="1">
      <c r="A27" s="264">
        <f t="shared" si="3"/>
        <v>9</v>
      </c>
      <c r="B27" s="265" t="s">
        <v>1327</v>
      </c>
      <c r="C27" s="266" t="s">
        <v>709</v>
      </c>
      <c r="D27" s="267">
        <v>1</v>
      </c>
      <c r="E27" s="269">
        <v>12800</v>
      </c>
      <c r="F27" s="268">
        <f>SUM(D27*E27)</f>
        <v>12800</v>
      </c>
      <c r="G27" s="269">
        <v>300</v>
      </c>
      <c r="H27" s="268">
        <f>SUM(D27*G27)</f>
        <v>300</v>
      </c>
      <c r="I27" s="269">
        <f>SUM(F27+H27)</f>
        <v>13100</v>
      </c>
    </row>
    <row r="28" spans="1:9" ht="15">
      <c r="A28" s="264">
        <f t="shared" si="3"/>
        <v>10</v>
      </c>
      <c r="B28" s="265" t="s">
        <v>1328</v>
      </c>
      <c r="C28" s="266" t="s">
        <v>714</v>
      </c>
      <c r="D28" s="267">
        <v>1000</v>
      </c>
      <c r="E28" s="269">
        <v>9.5</v>
      </c>
      <c r="F28" s="268">
        <f aca="true" t="shared" si="4" ref="F28:F57">SUM(D28*E28)</f>
        <v>9500</v>
      </c>
      <c r="G28" s="269">
        <v>3</v>
      </c>
      <c r="H28" s="268">
        <f aca="true" t="shared" si="5" ref="H28:H57">SUM(D28*G28)</f>
        <v>3000</v>
      </c>
      <c r="I28" s="269">
        <f aca="true" t="shared" si="6" ref="I28:I57">SUM(F28+H28)</f>
        <v>12500</v>
      </c>
    </row>
    <row r="29" spans="1:9" ht="15">
      <c r="A29" s="264">
        <f t="shared" si="3"/>
        <v>11</v>
      </c>
      <c r="B29" s="265" t="s">
        <v>1329</v>
      </c>
      <c r="C29" s="266" t="s">
        <v>709</v>
      </c>
      <c r="D29" s="267">
        <v>2</v>
      </c>
      <c r="E29" s="269">
        <v>2015</v>
      </c>
      <c r="F29" s="268">
        <f t="shared" si="4"/>
        <v>4030</v>
      </c>
      <c r="G29" s="269">
        <v>150</v>
      </c>
      <c r="H29" s="268">
        <f t="shared" si="5"/>
        <v>300</v>
      </c>
      <c r="I29" s="269">
        <f t="shared" si="6"/>
        <v>4330</v>
      </c>
    </row>
    <row r="30" spans="1:9" ht="15">
      <c r="A30" s="264">
        <f t="shared" si="3"/>
        <v>12</v>
      </c>
      <c r="B30" s="265" t="s">
        <v>1330</v>
      </c>
      <c r="C30" s="266" t="s">
        <v>709</v>
      </c>
      <c r="D30" s="267">
        <v>8</v>
      </c>
      <c r="E30" s="269">
        <v>320</v>
      </c>
      <c r="F30" s="268">
        <f t="shared" si="4"/>
        <v>2560</v>
      </c>
      <c r="G30" s="269">
        <v>80</v>
      </c>
      <c r="H30" s="268">
        <f t="shared" si="5"/>
        <v>640</v>
      </c>
      <c r="I30" s="269">
        <f t="shared" si="6"/>
        <v>3200</v>
      </c>
    </row>
    <row r="31" spans="1:9" ht="15">
      <c r="A31" s="264">
        <f t="shared" si="3"/>
        <v>13</v>
      </c>
      <c r="B31" s="265" t="s">
        <v>1331</v>
      </c>
      <c r="C31" s="266" t="s">
        <v>709</v>
      </c>
      <c r="D31" s="267">
        <v>9</v>
      </c>
      <c r="E31" s="269">
        <v>260</v>
      </c>
      <c r="F31" s="268">
        <f t="shared" si="4"/>
        <v>2340</v>
      </c>
      <c r="G31" s="269">
        <v>80</v>
      </c>
      <c r="H31" s="268">
        <f t="shared" si="5"/>
        <v>720</v>
      </c>
      <c r="I31" s="269">
        <f t="shared" si="6"/>
        <v>3060</v>
      </c>
    </row>
    <row r="32" spans="1:9" ht="15">
      <c r="A32" s="264">
        <f t="shared" si="3"/>
        <v>14</v>
      </c>
      <c r="B32" s="271" t="s">
        <v>1332</v>
      </c>
      <c r="C32" s="266" t="s">
        <v>709</v>
      </c>
      <c r="D32" s="267">
        <v>2</v>
      </c>
      <c r="E32" s="270">
        <v>147</v>
      </c>
      <c r="F32" s="268">
        <f t="shared" si="4"/>
        <v>294</v>
      </c>
      <c r="G32" s="270">
        <v>200</v>
      </c>
      <c r="H32" s="268">
        <f t="shared" si="5"/>
        <v>400</v>
      </c>
      <c r="I32" s="269">
        <f t="shared" si="6"/>
        <v>694</v>
      </c>
    </row>
    <row r="33" spans="1:9" ht="15">
      <c r="A33" s="264">
        <f t="shared" si="3"/>
        <v>15</v>
      </c>
      <c r="B33" s="271" t="s">
        <v>1333</v>
      </c>
      <c r="C33" s="266" t="s">
        <v>709</v>
      </c>
      <c r="D33" s="267">
        <v>17</v>
      </c>
      <c r="E33" s="270">
        <v>15</v>
      </c>
      <c r="F33" s="268">
        <f t="shared" si="4"/>
        <v>255</v>
      </c>
      <c r="G33" s="270">
        <v>10</v>
      </c>
      <c r="H33" s="268">
        <f t="shared" si="5"/>
        <v>170</v>
      </c>
      <c r="I33" s="269">
        <f t="shared" si="6"/>
        <v>425</v>
      </c>
    </row>
    <row r="34" spans="1:9" ht="15">
      <c r="A34" s="264">
        <f t="shared" si="3"/>
        <v>16</v>
      </c>
      <c r="B34" s="271" t="s">
        <v>1334</v>
      </c>
      <c r="C34" s="266" t="s">
        <v>709</v>
      </c>
      <c r="D34" s="267">
        <v>2</v>
      </c>
      <c r="E34" s="270">
        <v>15</v>
      </c>
      <c r="F34" s="268">
        <f t="shared" si="4"/>
        <v>30</v>
      </c>
      <c r="G34" s="270">
        <v>10</v>
      </c>
      <c r="H34" s="268">
        <f t="shared" si="5"/>
        <v>20</v>
      </c>
      <c r="I34" s="269">
        <f t="shared" si="6"/>
        <v>50</v>
      </c>
    </row>
    <row r="35" spans="1:9" ht="15">
      <c r="A35" s="264">
        <f t="shared" si="3"/>
        <v>17</v>
      </c>
      <c r="B35" s="272" t="s">
        <v>1335</v>
      </c>
      <c r="C35" s="266" t="s">
        <v>709</v>
      </c>
      <c r="D35" s="267">
        <v>17</v>
      </c>
      <c r="E35" s="268">
        <v>58</v>
      </c>
      <c r="F35" s="268">
        <f>SUM(D35*E35)</f>
        <v>986</v>
      </c>
      <c r="G35" s="268">
        <v>35</v>
      </c>
      <c r="H35" s="268">
        <f>SUM(D35*G35)</f>
        <v>595</v>
      </c>
      <c r="I35" s="269">
        <f>SUM(F35+H35)</f>
        <v>1581</v>
      </c>
    </row>
    <row r="36" spans="1:9" ht="15" customHeight="1">
      <c r="A36" s="264">
        <f t="shared" si="3"/>
        <v>18</v>
      </c>
      <c r="B36" s="273" t="s">
        <v>1336</v>
      </c>
      <c r="C36" s="274" t="s">
        <v>714</v>
      </c>
      <c r="D36" s="267">
        <v>12</v>
      </c>
      <c r="E36" s="275">
        <v>9</v>
      </c>
      <c r="F36" s="276">
        <f t="shared" si="4"/>
        <v>108</v>
      </c>
      <c r="G36" s="275">
        <v>3</v>
      </c>
      <c r="H36" s="276">
        <f t="shared" si="5"/>
        <v>36</v>
      </c>
      <c r="I36" s="275">
        <f t="shared" si="6"/>
        <v>144</v>
      </c>
    </row>
    <row r="37" spans="1:9" ht="15" customHeight="1">
      <c r="A37" s="264">
        <f t="shared" si="3"/>
        <v>19</v>
      </c>
      <c r="B37" s="273" t="s">
        <v>1337</v>
      </c>
      <c r="C37" s="274" t="s">
        <v>714</v>
      </c>
      <c r="D37" s="267">
        <v>12</v>
      </c>
      <c r="E37" s="275">
        <v>8</v>
      </c>
      <c r="F37" s="276">
        <f>SUM(D37*E37)</f>
        <v>96</v>
      </c>
      <c r="G37" s="275">
        <v>3</v>
      </c>
      <c r="H37" s="276">
        <f>SUM(D37*G37)</f>
        <v>36</v>
      </c>
      <c r="I37" s="269">
        <f t="shared" si="6"/>
        <v>132</v>
      </c>
    </row>
    <row r="38" spans="1:9" ht="15" customHeight="1">
      <c r="A38" s="264">
        <f t="shared" si="3"/>
        <v>20</v>
      </c>
      <c r="B38" s="277" t="s">
        <v>1338</v>
      </c>
      <c r="C38" s="266" t="s">
        <v>714</v>
      </c>
      <c r="D38" s="267">
        <v>10</v>
      </c>
      <c r="E38" s="269">
        <v>8</v>
      </c>
      <c r="F38" s="269">
        <f>SUM(D38*E38)</f>
        <v>80</v>
      </c>
      <c r="G38" s="269">
        <v>3</v>
      </c>
      <c r="H38" s="269">
        <f>SUM(D38*G38)</f>
        <v>30</v>
      </c>
      <c r="I38" s="269">
        <f>SUM(F38+H38)</f>
        <v>110</v>
      </c>
    </row>
    <row r="39" spans="1:9" ht="15" customHeight="1">
      <c r="A39" s="264">
        <f t="shared" si="3"/>
        <v>21</v>
      </c>
      <c r="B39" s="278" t="s">
        <v>1339</v>
      </c>
      <c r="C39" s="266" t="s">
        <v>709</v>
      </c>
      <c r="D39" s="267">
        <v>1</v>
      </c>
      <c r="E39" s="269">
        <v>128</v>
      </c>
      <c r="F39" s="269">
        <f t="shared" si="4"/>
        <v>128</v>
      </c>
      <c r="G39" s="269">
        <v>5</v>
      </c>
      <c r="H39" s="269">
        <f t="shared" si="5"/>
        <v>5</v>
      </c>
      <c r="I39" s="269">
        <f t="shared" si="6"/>
        <v>133</v>
      </c>
    </row>
    <row r="40" spans="1:9" ht="15" customHeight="1">
      <c r="A40" s="264">
        <f t="shared" si="3"/>
        <v>22</v>
      </c>
      <c r="B40" s="279" t="s">
        <v>1340</v>
      </c>
      <c r="C40" s="266" t="s">
        <v>709</v>
      </c>
      <c r="D40" s="267">
        <v>1</v>
      </c>
      <c r="E40" s="269">
        <v>23</v>
      </c>
      <c r="F40" s="269">
        <f t="shared" si="4"/>
        <v>23</v>
      </c>
      <c r="G40" s="269">
        <v>15</v>
      </c>
      <c r="H40" s="269">
        <f t="shared" si="5"/>
        <v>15</v>
      </c>
      <c r="I40" s="269">
        <f t="shared" si="6"/>
        <v>38</v>
      </c>
    </row>
    <row r="41" spans="1:9" ht="15" customHeight="1">
      <c r="A41" s="264">
        <f t="shared" si="3"/>
        <v>23</v>
      </c>
      <c r="B41" s="280" t="s">
        <v>1341</v>
      </c>
      <c r="C41" s="266" t="s">
        <v>709</v>
      </c>
      <c r="D41" s="267">
        <v>1</v>
      </c>
      <c r="E41" s="269">
        <v>352</v>
      </c>
      <c r="F41" s="269">
        <f t="shared" si="4"/>
        <v>352</v>
      </c>
      <c r="G41" s="269">
        <v>50</v>
      </c>
      <c r="H41" s="269">
        <f t="shared" si="5"/>
        <v>50</v>
      </c>
      <c r="I41" s="269">
        <f t="shared" si="6"/>
        <v>402</v>
      </c>
    </row>
    <row r="42" spans="1:9" ht="15" customHeight="1">
      <c r="A42" s="264">
        <f t="shared" si="3"/>
        <v>24</v>
      </c>
      <c r="B42" s="281" t="s">
        <v>1342</v>
      </c>
      <c r="C42" s="266" t="s">
        <v>709</v>
      </c>
      <c r="D42" s="267">
        <v>1</v>
      </c>
      <c r="E42" s="269">
        <v>982</v>
      </c>
      <c r="F42" s="269">
        <f t="shared" si="4"/>
        <v>982</v>
      </c>
      <c r="G42" s="269">
        <v>200</v>
      </c>
      <c r="H42" s="269">
        <f t="shared" si="5"/>
        <v>200</v>
      </c>
      <c r="I42" s="269">
        <f t="shared" si="6"/>
        <v>1182</v>
      </c>
    </row>
    <row r="43" spans="1:9" ht="15" customHeight="1">
      <c r="A43" s="264">
        <f t="shared" si="3"/>
        <v>25</v>
      </c>
      <c r="B43" s="277" t="s">
        <v>1343</v>
      </c>
      <c r="C43" s="266" t="s">
        <v>714</v>
      </c>
      <c r="D43" s="267">
        <v>80</v>
      </c>
      <c r="E43" s="268">
        <v>23</v>
      </c>
      <c r="F43" s="268">
        <f t="shared" si="4"/>
        <v>1840</v>
      </c>
      <c r="G43" s="268">
        <v>5</v>
      </c>
      <c r="H43" s="268">
        <f t="shared" si="5"/>
        <v>400</v>
      </c>
      <c r="I43" s="269">
        <f t="shared" si="6"/>
        <v>2240</v>
      </c>
    </row>
    <row r="44" spans="1:9" ht="15" customHeight="1">
      <c r="A44" s="264">
        <f t="shared" si="3"/>
        <v>26</v>
      </c>
      <c r="B44" s="277" t="s">
        <v>1344</v>
      </c>
      <c r="C44" s="266" t="s">
        <v>714</v>
      </c>
      <c r="D44" s="267">
        <v>60</v>
      </c>
      <c r="E44" s="268">
        <v>20</v>
      </c>
      <c r="F44" s="268">
        <f t="shared" si="4"/>
        <v>1200</v>
      </c>
      <c r="G44" s="268">
        <v>5</v>
      </c>
      <c r="H44" s="268">
        <f t="shared" si="5"/>
        <v>300</v>
      </c>
      <c r="I44" s="269">
        <f t="shared" si="6"/>
        <v>1500</v>
      </c>
    </row>
    <row r="45" spans="1:9" ht="15" customHeight="1">
      <c r="A45" s="264">
        <f t="shared" si="3"/>
        <v>27</v>
      </c>
      <c r="B45" s="277" t="s">
        <v>1345</v>
      </c>
      <c r="C45" s="266" t="s">
        <v>709</v>
      </c>
      <c r="D45" s="267">
        <v>8</v>
      </c>
      <c r="E45" s="262">
        <v>15</v>
      </c>
      <c r="F45" s="268">
        <f t="shared" si="4"/>
        <v>120</v>
      </c>
      <c r="G45" s="262">
        <v>3</v>
      </c>
      <c r="H45" s="268">
        <f t="shared" si="5"/>
        <v>24</v>
      </c>
      <c r="I45" s="269">
        <f t="shared" si="6"/>
        <v>144</v>
      </c>
    </row>
    <row r="46" spans="1:9" ht="15" customHeight="1">
      <c r="A46" s="264">
        <f t="shared" si="3"/>
        <v>28</v>
      </c>
      <c r="B46" s="277" t="s">
        <v>1346</v>
      </c>
      <c r="C46" s="266" t="s">
        <v>709</v>
      </c>
      <c r="D46" s="267">
        <v>20</v>
      </c>
      <c r="E46" s="262">
        <v>26</v>
      </c>
      <c r="F46" s="268">
        <f t="shared" si="4"/>
        <v>520</v>
      </c>
      <c r="G46" s="262">
        <v>3</v>
      </c>
      <c r="H46" s="268">
        <f t="shared" si="5"/>
        <v>60</v>
      </c>
      <c r="I46" s="269">
        <f t="shared" si="6"/>
        <v>580</v>
      </c>
    </row>
    <row r="47" spans="1:9" ht="15" customHeight="1">
      <c r="A47" s="264">
        <f t="shared" si="3"/>
        <v>29</v>
      </c>
      <c r="B47" s="277" t="s">
        <v>1347</v>
      </c>
      <c r="C47" s="266" t="s">
        <v>709</v>
      </c>
      <c r="D47" s="267">
        <v>5</v>
      </c>
      <c r="E47" s="262">
        <v>78</v>
      </c>
      <c r="F47" s="268">
        <f t="shared" si="4"/>
        <v>390</v>
      </c>
      <c r="G47" s="262">
        <v>3</v>
      </c>
      <c r="H47" s="268">
        <f t="shared" si="5"/>
        <v>15</v>
      </c>
      <c r="I47" s="269">
        <f t="shared" si="6"/>
        <v>405</v>
      </c>
    </row>
    <row r="48" spans="1:9" ht="15" customHeight="1">
      <c r="A48" s="264">
        <f t="shared" si="3"/>
        <v>30</v>
      </c>
      <c r="B48" s="271" t="s">
        <v>1348</v>
      </c>
      <c r="C48" s="266" t="s">
        <v>709</v>
      </c>
      <c r="D48" s="267">
        <v>50</v>
      </c>
      <c r="E48" s="270">
        <v>12</v>
      </c>
      <c r="F48" s="268">
        <f t="shared" si="4"/>
        <v>600</v>
      </c>
      <c r="G48" s="270">
        <v>5</v>
      </c>
      <c r="H48" s="268">
        <f t="shared" si="5"/>
        <v>250</v>
      </c>
      <c r="I48" s="269">
        <f t="shared" si="6"/>
        <v>850</v>
      </c>
    </row>
    <row r="49" spans="1:9" ht="15" customHeight="1">
      <c r="A49" s="264">
        <f t="shared" si="3"/>
        <v>31</v>
      </c>
      <c r="B49" s="271" t="s">
        <v>1349</v>
      </c>
      <c r="C49" s="266" t="s">
        <v>709</v>
      </c>
      <c r="D49" s="267">
        <v>25</v>
      </c>
      <c r="E49" s="269">
        <v>15</v>
      </c>
      <c r="F49" s="268">
        <f t="shared" si="4"/>
        <v>375</v>
      </c>
      <c r="G49" s="269">
        <v>25</v>
      </c>
      <c r="H49" s="268">
        <f t="shared" si="5"/>
        <v>625</v>
      </c>
      <c r="I49" s="269">
        <f t="shared" si="6"/>
        <v>1000</v>
      </c>
    </row>
    <row r="50" spans="1:9" ht="15" customHeight="1">
      <c r="A50" s="264">
        <f t="shared" si="3"/>
        <v>32</v>
      </c>
      <c r="B50" s="272" t="s">
        <v>1350</v>
      </c>
      <c r="C50" s="266" t="s">
        <v>709</v>
      </c>
      <c r="D50" s="267">
        <v>2</v>
      </c>
      <c r="E50" s="269">
        <v>35</v>
      </c>
      <c r="F50" s="269">
        <f>SUM(D50*E50)</f>
        <v>70</v>
      </c>
      <c r="G50" s="269">
        <v>10</v>
      </c>
      <c r="H50" s="269">
        <f>SUM(D50*G50)</f>
        <v>20</v>
      </c>
      <c r="I50" s="269">
        <f>SUM(F50+H50)</f>
        <v>90</v>
      </c>
    </row>
    <row r="51" spans="1:9" ht="15" customHeight="1">
      <c r="A51" s="264">
        <f t="shared" si="3"/>
        <v>33</v>
      </c>
      <c r="B51" s="282" t="s">
        <v>1351</v>
      </c>
      <c r="C51" s="266" t="s">
        <v>974</v>
      </c>
      <c r="D51" s="267">
        <v>5</v>
      </c>
      <c r="E51" s="269"/>
      <c r="F51" s="269">
        <f>SUM(D51*E51)</f>
        <v>0</v>
      </c>
      <c r="G51" s="269">
        <v>150</v>
      </c>
      <c r="H51" s="269">
        <f>SUM(D51*G51)</f>
        <v>750</v>
      </c>
      <c r="I51" s="269">
        <f>SUM(F51+H51)</f>
        <v>750</v>
      </c>
    </row>
    <row r="52" spans="1:9" ht="15" customHeight="1">
      <c r="A52" s="264">
        <f t="shared" si="3"/>
        <v>34</v>
      </c>
      <c r="B52" s="277" t="s">
        <v>1352</v>
      </c>
      <c r="C52" s="266" t="s">
        <v>714</v>
      </c>
      <c r="D52" s="267">
        <v>40</v>
      </c>
      <c r="E52" s="268"/>
      <c r="F52" s="268">
        <f t="shared" si="4"/>
        <v>0</v>
      </c>
      <c r="G52" s="268">
        <v>58</v>
      </c>
      <c r="H52" s="268">
        <f t="shared" si="5"/>
        <v>2320</v>
      </c>
      <c r="I52" s="269">
        <f t="shared" si="6"/>
        <v>2320</v>
      </c>
    </row>
    <row r="53" spans="1:9" ht="15" customHeight="1">
      <c r="A53" s="264">
        <f t="shared" si="3"/>
        <v>35</v>
      </c>
      <c r="B53" s="265" t="s">
        <v>1353</v>
      </c>
      <c r="C53" s="266" t="s">
        <v>709</v>
      </c>
      <c r="D53" s="267">
        <v>1</v>
      </c>
      <c r="E53" s="269">
        <v>0</v>
      </c>
      <c r="F53" s="268">
        <f t="shared" si="4"/>
        <v>0</v>
      </c>
      <c r="G53" s="269">
        <v>1500</v>
      </c>
      <c r="H53" s="268">
        <f t="shared" si="5"/>
        <v>1500</v>
      </c>
      <c r="I53" s="269">
        <f t="shared" si="6"/>
        <v>1500</v>
      </c>
    </row>
    <row r="54" spans="1:9" ht="15" customHeight="1">
      <c r="A54" s="264">
        <f t="shared" si="3"/>
        <v>36</v>
      </c>
      <c r="B54" s="283" t="s">
        <v>1354</v>
      </c>
      <c r="C54" s="284" t="s">
        <v>1355</v>
      </c>
      <c r="D54" s="267">
        <v>2</v>
      </c>
      <c r="E54" s="268"/>
      <c r="F54" s="268">
        <f t="shared" si="4"/>
        <v>0</v>
      </c>
      <c r="G54" s="268">
        <v>187</v>
      </c>
      <c r="H54" s="268">
        <f t="shared" si="5"/>
        <v>374</v>
      </c>
      <c r="I54" s="269">
        <f t="shared" si="6"/>
        <v>374</v>
      </c>
    </row>
    <row r="55" spans="1:9" ht="15" customHeight="1">
      <c r="A55" s="264">
        <f t="shared" si="3"/>
        <v>37</v>
      </c>
      <c r="B55" s="285" t="s">
        <v>1356</v>
      </c>
      <c r="C55" s="284" t="s">
        <v>1355</v>
      </c>
      <c r="D55" s="267">
        <v>5</v>
      </c>
      <c r="E55" s="268"/>
      <c r="F55" s="268">
        <f t="shared" si="4"/>
        <v>0</v>
      </c>
      <c r="G55" s="268">
        <v>150</v>
      </c>
      <c r="H55" s="268">
        <f t="shared" si="5"/>
        <v>750</v>
      </c>
      <c r="I55" s="269">
        <f t="shared" si="6"/>
        <v>750</v>
      </c>
    </row>
    <row r="56" spans="1:9" ht="15" customHeight="1">
      <c r="A56" s="264">
        <f t="shared" si="3"/>
        <v>38</v>
      </c>
      <c r="B56" s="286" t="s">
        <v>1357</v>
      </c>
      <c r="C56" s="266" t="s">
        <v>833</v>
      </c>
      <c r="D56" s="267">
        <v>2</v>
      </c>
      <c r="E56" s="268">
        <f>SUM(F19:F55)/100</f>
        <v>576.86</v>
      </c>
      <c r="F56" s="268">
        <f t="shared" si="4"/>
        <v>1153.72</v>
      </c>
      <c r="G56" s="268">
        <v>100</v>
      </c>
      <c r="H56" s="268">
        <f t="shared" si="5"/>
        <v>200</v>
      </c>
      <c r="I56" s="269">
        <f t="shared" si="6"/>
        <v>1353.72</v>
      </c>
    </row>
    <row r="57" spans="1:9" ht="15" customHeight="1">
      <c r="A57" s="264">
        <f t="shared" si="3"/>
        <v>39</v>
      </c>
      <c r="B57" s="287" t="s">
        <v>1358</v>
      </c>
      <c r="C57" s="288" t="s">
        <v>833</v>
      </c>
      <c r="D57" s="289">
        <v>3</v>
      </c>
      <c r="E57" s="290"/>
      <c r="F57" s="290">
        <f t="shared" si="4"/>
        <v>0</v>
      </c>
      <c r="G57" s="290">
        <f>SUM(H19:H55)/100</f>
        <v>202.95</v>
      </c>
      <c r="H57" s="290">
        <f t="shared" si="5"/>
        <v>608.8499999999999</v>
      </c>
      <c r="I57" s="291">
        <f t="shared" si="6"/>
        <v>608.8499999999999</v>
      </c>
    </row>
    <row r="58" spans="1:9" ht="15.75" thickBot="1">
      <c r="A58" s="292">
        <f>A57+1</f>
        <v>40</v>
      </c>
      <c r="B58" s="293" t="s">
        <v>1359</v>
      </c>
      <c r="C58" s="294"/>
      <c r="D58" s="294"/>
      <c r="E58" s="294"/>
      <c r="F58" s="295">
        <f>SUM(F19:F57)</f>
        <v>58839.72</v>
      </c>
      <c r="G58" s="296"/>
      <c r="H58" s="295">
        <f>SUM(H19:H57)</f>
        <v>21103.85</v>
      </c>
      <c r="I58" s="297">
        <f>SUM(I19:I57)</f>
        <v>79943.57</v>
      </c>
    </row>
    <row r="59" spans="1:9" ht="20.25" thickBot="1">
      <c r="A59" s="298"/>
      <c r="B59" s="299" t="s">
        <v>1304</v>
      </c>
      <c r="C59" s="300"/>
      <c r="D59" s="300"/>
      <c r="E59" s="301"/>
      <c r="F59" s="302"/>
      <c r="G59" s="303"/>
      <c r="H59" s="303"/>
      <c r="I59" s="303"/>
    </row>
    <row r="60" spans="1:9" ht="15">
      <c r="A60" s="264">
        <v>1</v>
      </c>
      <c r="B60" s="265" t="s">
        <v>1360</v>
      </c>
      <c r="C60" s="266" t="s">
        <v>709</v>
      </c>
      <c r="D60" s="267">
        <v>1</v>
      </c>
      <c r="E60" s="268">
        <v>1520</v>
      </c>
      <c r="F60" s="268">
        <f aca="true" t="shared" si="7" ref="F60:F85">SUM(D60*E60)</f>
        <v>1520</v>
      </c>
      <c r="G60" s="268">
        <v>320</v>
      </c>
      <c r="H60" s="268">
        <f aca="true" t="shared" si="8" ref="H60:H85">SUM(D60*G60)</f>
        <v>320</v>
      </c>
      <c r="I60" s="269">
        <f aca="true" t="shared" si="9" ref="I60:I85">SUM(F60+H60)</f>
        <v>1840</v>
      </c>
    </row>
    <row r="61" spans="1:9" ht="15">
      <c r="A61" s="264">
        <f aca="true" t="shared" si="10" ref="A61:A85">A60+1</f>
        <v>2</v>
      </c>
      <c r="B61" s="265" t="s">
        <v>1361</v>
      </c>
      <c r="C61" s="266" t="s">
        <v>709</v>
      </c>
      <c r="D61" s="267">
        <v>1</v>
      </c>
      <c r="E61" s="268">
        <v>3200</v>
      </c>
      <c r="F61" s="268">
        <f t="shared" si="7"/>
        <v>3200</v>
      </c>
      <c r="G61" s="268">
        <v>580</v>
      </c>
      <c r="H61" s="268">
        <f t="shared" si="8"/>
        <v>580</v>
      </c>
      <c r="I61" s="269">
        <f t="shared" si="9"/>
        <v>3780</v>
      </c>
    </row>
    <row r="62" spans="1:9" ht="15">
      <c r="A62" s="264">
        <f t="shared" si="10"/>
        <v>3</v>
      </c>
      <c r="B62" s="265" t="s">
        <v>1362</v>
      </c>
      <c r="C62" s="266" t="s">
        <v>709</v>
      </c>
      <c r="D62" s="267">
        <v>1</v>
      </c>
      <c r="E62" s="268">
        <v>980</v>
      </c>
      <c r="F62" s="268">
        <f>SUM(D62*E62)</f>
        <v>980</v>
      </c>
      <c r="G62" s="268">
        <v>150</v>
      </c>
      <c r="H62" s="268">
        <f>SUM(D62*G62)</f>
        <v>150</v>
      </c>
      <c r="I62" s="269">
        <f>SUM(F62+H62)</f>
        <v>1130</v>
      </c>
    </row>
    <row r="63" spans="1:9" ht="15">
      <c r="A63" s="264">
        <f t="shared" si="10"/>
        <v>4</v>
      </c>
      <c r="B63" s="265" t="s">
        <v>1363</v>
      </c>
      <c r="C63" s="266" t="s">
        <v>709</v>
      </c>
      <c r="D63" s="267">
        <v>1</v>
      </c>
      <c r="E63" s="268">
        <v>240</v>
      </c>
      <c r="F63" s="268">
        <f>SUM(D63*E63)</f>
        <v>240</v>
      </c>
      <c r="G63" s="268">
        <v>150</v>
      </c>
      <c r="H63" s="268">
        <f>SUM(D63*G63)</f>
        <v>150</v>
      </c>
      <c r="I63" s="269">
        <f>SUM(F63+H63)</f>
        <v>390</v>
      </c>
    </row>
    <row r="64" spans="1:9" ht="15">
      <c r="A64" s="264">
        <f t="shared" si="10"/>
        <v>5</v>
      </c>
      <c r="B64" s="265" t="s">
        <v>1364</v>
      </c>
      <c r="C64" s="266" t="s">
        <v>709</v>
      </c>
      <c r="D64" s="267">
        <v>1</v>
      </c>
      <c r="E64" s="270">
        <v>158</v>
      </c>
      <c r="F64" s="268">
        <f t="shared" si="7"/>
        <v>158</v>
      </c>
      <c r="G64" s="270">
        <v>35</v>
      </c>
      <c r="H64" s="268">
        <f t="shared" si="8"/>
        <v>35</v>
      </c>
      <c r="I64" s="269">
        <f t="shared" si="9"/>
        <v>193</v>
      </c>
    </row>
    <row r="65" spans="1:9" ht="15">
      <c r="A65" s="264">
        <f t="shared" si="10"/>
        <v>6</v>
      </c>
      <c r="B65" s="265" t="s">
        <v>1365</v>
      </c>
      <c r="C65" s="266" t="s">
        <v>709</v>
      </c>
      <c r="D65" s="267">
        <v>1</v>
      </c>
      <c r="E65" s="270">
        <v>135</v>
      </c>
      <c r="F65" s="268">
        <f t="shared" si="7"/>
        <v>135</v>
      </c>
      <c r="G65" s="270">
        <v>35</v>
      </c>
      <c r="H65" s="268">
        <f t="shared" si="8"/>
        <v>35</v>
      </c>
      <c r="I65" s="269">
        <f t="shared" si="9"/>
        <v>170</v>
      </c>
    </row>
    <row r="66" spans="1:9" ht="15">
      <c r="A66" s="264">
        <f t="shared" si="10"/>
        <v>7</v>
      </c>
      <c r="B66" s="271" t="s">
        <v>1366</v>
      </c>
      <c r="C66" s="266" t="s">
        <v>709</v>
      </c>
      <c r="D66" s="267">
        <v>1</v>
      </c>
      <c r="E66" s="268">
        <v>320</v>
      </c>
      <c r="F66" s="268">
        <f t="shared" si="7"/>
        <v>320</v>
      </c>
      <c r="G66" s="268">
        <v>100</v>
      </c>
      <c r="H66" s="268">
        <f t="shared" si="8"/>
        <v>100</v>
      </c>
      <c r="I66" s="269">
        <f t="shared" si="9"/>
        <v>420</v>
      </c>
    </row>
    <row r="67" spans="1:9" ht="15">
      <c r="A67" s="264">
        <f t="shared" si="10"/>
        <v>8</v>
      </c>
      <c r="B67" s="277" t="s">
        <v>1367</v>
      </c>
      <c r="C67" s="266" t="s">
        <v>709</v>
      </c>
      <c r="D67" s="267">
        <v>5</v>
      </c>
      <c r="E67" s="268">
        <v>112</v>
      </c>
      <c r="F67" s="268">
        <f t="shared" si="7"/>
        <v>560</v>
      </c>
      <c r="G67" s="268">
        <v>50</v>
      </c>
      <c r="H67" s="268">
        <f t="shared" si="8"/>
        <v>250</v>
      </c>
      <c r="I67" s="269">
        <f t="shared" si="9"/>
        <v>810</v>
      </c>
    </row>
    <row r="68" spans="1:9" ht="15">
      <c r="A68" s="264">
        <f t="shared" si="10"/>
        <v>9</v>
      </c>
      <c r="B68" s="272" t="s">
        <v>1335</v>
      </c>
      <c r="C68" s="266" t="s">
        <v>709</v>
      </c>
      <c r="D68" s="267">
        <v>5</v>
      </c>
      <c r="E68" s="268">
        <v>17</v>
      </c>
      <c r="F68" s="268">
        <f>SUM(D68*E68)</f>
        <v>85</v>
      </c>
      <c r="G68" s="268">
        <v>35</v>
      </c>
      <c r="H68" s="268">
        <f>SUM(D68*G68)</f>
        <v>175</v>
      </c>
      <c r="I68" s="269">
        <f>SUM(F68+H68)</f>
        <v>260</v>
      </c>
    </row>
    <row r="69" spans="1:9" ht="15">
      <c r="A69" s="264">
        <f t="shared" si="10"/>
        <v>10</v>
      </c>
      <c r="B69" s="277" t="s">
        <v>1368</v>
      </c>
      <c r="C69" s="266" t="s">
        <v>714</v>
      </c>
      <c r="D69" s="267">
        <v>220</v>
      </c>
      <c r="E69" s="268">
        <v>14</v>
      </c>
      <c r="F69" s="268">
        <f t="shared" si="7"/>
        <v>3080</v>
      </c>
      <c r="G69" s="268">
        <v>5</v>
      </c>
      <c r="H69" s="268">
        <f t="shared" si="8"/>
        <v>1100</v>
      </c>
      <c r="I69" s="269">
        <f t="shared" si="9"/>
        <v>4180</v>
      </c>
    </row>
    <row r="70" spans="1:9" ht="15" customHeight="1">
      <c r="A70" s="264">
        <f t="shared" si="10"/>
        <v>11</v>
      </c>
      <c r="B70" s="271" t="s">
        <v>1369</v>
      </c>
      <c r="C70" s="266" t="s">
        <v>709</v>
      </c>
      <c r="D70" s="267">
        <v>22</v>
      </c>
      <c r="E70" s="268">
        <v>6</v>
      </c>
      <c r="F70" s="268">
        <f t="shared" si="7"/>
        <v>132</v>
      </c>
      <c r="G70" s="268">
        <v>3</v>
      </c>
      <c r="H70" s="268">
        <f t="shared" si="8"/>
        <v>66</v>
      </c>
      <c r="I70" s="269">
        <f t="shared" si="9"/>
        <v>198</v>
      </c>
    </row>
    <row r="71" spans="1:9" ht="15">
      <c r="A71" s="264">
        <f t="shared" si="10"/>
        <v>12</v>
      </c>
      <c r="B71" s="277" t="s">
        <v>1370</v>
      </c>
      <c r="C71" s="266" t="s">
        <v>714</v>
      </c>
      <c r="D71" s="267">
        <v>30</v>
      </c>
      <c r="E71" s="268">
        <v>21</v>
      </c>
      <c r="F71" s="268">
        <f t="shared" si="7"/>
        <v>630</v>
      </c>
      <c r="G71" s="268">
        <v>5</v>
      </c>
      <c r="H71" s="268">
        <f t="shared" si="8"/>
        <v>150</v>
      </c>
      <c r="I71" s="269">
        <f t="shared" si="9"/>
        <v>780</v>
      </c>
    </row>
    <row r="72" spans="1:9" ht="15">
      <c r="A72" s="264">
        <f t="shared" si="10"/>
        <v>13</v>
      </c>
      <c r="B72" s="265" t="s">
        <v>734</v>
      </c>
      <c r="C72" s="266" t="s">
        <v>714</v>
      </c>
      <c r="D72" s="267">
        <v>3</v>
      </c>
      <c r="E72" s="262">
        <v>8</v>
      </c>
      <c r="F72" s="268">
        <f t="shared" si="7"/>
        <v>24</v>
      </c>
      <c r="G72" s="262">
        <v>3</v>
      </c>
      <c r="H72" s="268">
        <f t="shared" si="8"/>
        <v>9</v>
      </c>
      <c r="I72" s="269">
        <f t="shared" si="9"/>
        <v>33</v>
      </c>
    </row>
    <row r="73" spans="1:9" ht="15">
      <c r="A73" s="264">
        <f t="shared" si="10"/>
        <v>14</v>
      </c>
      <c r="B73" s="265" t="s">
        <v>1324</v>
      </c>
      <c r="C73" s="266" t="s">
        <v>709</v>
      </c>
      <c r="D73" s="267">
        <v>1</v>
      </c>
      <c r="E73" s="262">
        <v>180</v>
      </c>
      <c r="F73" s="268">
        <f t="shared" si="7"/>
        <v>180</v>
      </c>
      <c r="G73" s="262">
        <v>100</v>
      </c>
      <c r="H73" s="268">
        <f t="shared" si="8"/>
        <v>100</v>
      </c>
      <c r="I73" s="269">
        <f t="shared" si="9"/>
        <v>280</v>
      </c>
    </row>
    <row r="74" spans="1:9" ht="15">
      <c r="A74" s="264">
        <f t="shared" si="10"/>
        <v>15</v>
      </c>
      <c r="B74" s="265" t="s">
        <v>1371</v>
      </c>
      <c r="C74" s="266" t="s">
        <v>714</v>
      </c>
      <c r="D74" s="267">
        <v>3</v>
      </c>
      <c r="E74" s="262">
        <v>21</v>
      </c>
      <c r="F74" s="268">
        <f t="shared" si="7"/>
        <v>63</v>
      </c>
      <c r="G74" s="262">
        <v>5</v>
      </c>
      <c r="H74" s="268">
        <f t="shared" si="8"/>
        <v>15</v>
      </c>
      <c r="I74" s="269">
        <f t="shared" si="9"/>
        <v>78</v>
      </c>
    </row>
    <row r="75" spans="1:9" ht="15">
      <c r="A75" s="264">
        <f t="shared" si="10"/>
        <v>16</v>
      </c>
      <c r="B75" s="277" t="s">
        <v>1372</v>
      </c>
      <c r="C75" s="266" t="s">
        <v>714</v>
      </c>
      <c r="D75" s="267">
        <v>20</v>
      </c>
      <c r="E75" s="268"/>
      <c r="F75" s="268">
        <f t="shared" si="7"/>
        <v>0</v>
      </c>
      <c r="G75" s="268">
        <v>58</v>
      </c>
      <c r="H75" s="268">
        <f t="shared" si="8"/>
        <v>1160</v>
      </c>
      <c r="I75" s="269">
        <f t="shared" si="9"/>
        <v>1160</v>
      </c>
    </row>
    <row r="76" spans="1:9" ht="15">
      <c r="A76" s="264">
        <f t="shared" si="10"/>
        <v>17</v>
      </c>
      <c r="B76" s="265" t="s">
        <v>1373</v>
      </c>
      <c r="C76" s="266" t="s">
        <v>709</v>
      </c>
      <c r="D76" s="267">
        <v>22</v>
      </c>
      <c r="E76" s="268">
        <v>50</v>
      </c>
      <c r="F76" s="268">
        <f t="shared" si="7"/>
        <v>1100</v>
      </c>
      <c r="G76" s="268">
        <v>5</v>
      </c>
      <c r="H76" s="268">
        <f t="shared" si="8"/>
        <v>110</v>
      </c>
      <c r="I76" s="269">
        <f t="shared" si="9"/>
        <v>1210</v>
      </c>
    </row>
    <row r="77" spans="1:9" ht="15" customHeight="1">
      <c r="A77" s="264">
        <f t="shared" si="10"/>
        <v>18</v>
      </c>
      <c r="B77" s="265" t="s">
        <v>1374</v>
      </c>
      <c r="C77" s="266" t="s">
        <v>709</v>
      </c>
      <c r="D77" s="267">
        <v>1</v>
      </c>
      <c r="E77" s="269"/>
      <c r="F77" s="268">
        <f t="shared" si="7"/>
        <v>0</v>
      </c>
      <c r="G77" s="269">
        <v>180</v>
      </c>
      <c r="H77" s="268">
        <f t="shared" si="8"/>
        <v>180</v>
      </c>
      <c r="I77" s="269">
        <f t="shared" si="9"/>
        <v>180</v>
      </c>
    </row>
    <row r="78" spans="1:9" ht="15">
      <c r="A78" s="264">
        <f t="shared" si="10"/>
        <v>19</v>
      </c>
      <c r="B78" s="265" t="s">
        <v>1375</v>
      </c>
      <c r="C78" s="266" t="s">
        <v>709</v>
      </c>
      <c r="D78" s="267">
        <v>1</v>
      </c>
      <c r="E78" s="268"/>
      <c r="F78" s="268">
        <f t="shared" si="7"/>
        <v>0</v>
      </c>
      <c r="G78" s="268">
        <v>180</v>
      </c>
      <c r="H78" s="268">
        <f t="shared" si="8"/>
        <v>180</v>
      </c>
      <c r="I78" s="269">
        <f t="shared" si="9"/>
        <v>180</v>
      </c>
    </row>
    <row r="79" spans="1:9" ht="15">
      <c r="A79" s="264">
        <f t="shared" si="10"/>
        <v>20</v>
      </c>
      <c r="B79" s="265" t="s">
        <v>1376</v>
      </c>
      <c r="C79" s="266" t="s">
        <v>1355</v>
      </c>
      <c r="D79" s="267">
        <v>2</v>
      </c>
      <c r="E79" s="269"/>
      <c r="F79" s="268">
        <f t="shared" si="7"/>
        <v>0</v>
      </c>
      <c r="G79" s="269">
        <v>350</v>
      </c>
      <c r="H79" s="268">
        <f t="shared" si="8"/>
        <v>700</v>
      </c>
      <c r="I79" s="269">
        <f t="shared" si="9"/>
        <v>700</v>
      </c>
    </row>
    <row r="80" spans="1:9" ht="15">
      <c r="A80" s="264">
        <f t="shared" si="10"/>
        <v>21</v>
      </c>
      <c r="B80" s="265" t="s">
        <v>1377</v>
      </c>
      <c r="C80" s="266" t="s">
        <v>709</v>
      </c>
      <c r="D80" s="267">
        <v>5</v>
      </c>
      <c r="E80" s="269"/>
      <c r="F80" s="268">
        <f t="shared" si="7"/>
        <v>0</v>
      </c>
      <c r="G80" s="269">
        <v>120</v>
      </c>
      <c r="H80" s="268">
        <f t="shared" si="8"/>
        <v>600</v>
      </c>
      <c r="I80" s="269">
        <f t="shared" si="9"/>
        <v>600</v>
      </c>
    </row>
    <row r="81" spans="1:9" ht="15">
      <c r="A81" s="264">
        <f t="shared" si="10"/>
        <v>22</v>
      </c>
      <c r="B81" s="265" t="s">
        <v>1378</v>
      </c>
      <c r="C81" s="266" t="s">
        <v>709</v>
      </c>
      <c r="D81" s="267">
        <v>1</v>
      </c>
      <c r="E81" s="269">
        <v>0</v>
      </c>
      <c r="F81" s="268">
        <f t="shared" si="7"/>
        <v>0</v>
      </c>
      <c r="G81" s="269">
        <v>1800</v>
      </c>
      <c r="H81" s="268">
        <f t="shared" si="8"/>
        <v>1800</v>
      </c>
      <c r="I81" s="269">
        <f t="shared" si="9"/>
        <v>1800</v>
      </c>
    </row>
    <row r="82" spans="1:9" ht="15" customHeight="1">
      <c r="A82" s="264">
        <f t="shared" si="10"/>
        <v>23</v>
      </c>
      <c r="B82" s="283" t="s">
        <v>1354</v>
      </c>
      <c r="C82" s="284" t="s">
        <v>1355</v>
      </c>
      <c r="D82" s="267">
        <v>2</v>
      </c>
      <c r="E82" s="268"/>
      <c r="F82" s="268">
        <f t="shared" si="7"/>
        <v>0</v>
      </c>
      <c r="G82" s="268">
        <v>187</v>
      </c>
      <c r="H82" s="268">
        <f t="shared" si="8"/>
        <v>374</v>
      </c>
      <c r="I82" s="269">
        <f t="shared" si="9"/>
        <v>374</v>
      </c>
    </row>
    <row r="83" spans="1:9" ht="15" customHeight="1">
      <c r="A83" s="264">
        <f t="shared" si="10"/>
        <v>24</v>
      </c>
      <c r="B83" s="285" t="s">
        <v>1356</v>
      </c>
      <c r="C83" s="284" t="s">
        <v>1355</v>
      </c>
      <c r="D83" s="267">
        <v>2</v>
      </c>
      <c r="E83" s="268"/>
      <c r="F83" s="268">
        <f t="shared" si="7"/>
        <v>0</v>
      </c>
      <c r="G83" s="268">
        <v>150</v>
      </c>
      <c r="H83" s="268">
        <f t="shared" si="8"/>
        <v>300</v>
      </c>
      <c r="I83" s="269">
        <f t="shared" si="9"/>
        <v>300</v>
      </c>
    </row>
    <row r="84" spans="1:9" ht="15" customHeight="1">
      <c r="A84" s="264">
        <f t="shared" si="10"/>
        <v>25</v>
      </c>
      <c r="B84" s="286" t="s">
        <v>1357</v>
      </c>
      <c r="C84" s="266" t="s">
        <v>833</v>
      </c>
      <c r="D84" s="267">
        <v>2</v>
      </c>
      <c r="E84" s="268">
        <f>SUM(F60:F83)/100</f>
        <v>124.07</v>
      </c>
      <c r="F84" s="268">
        <f t="shared" si="7"/>
        <v>248.14</v>
      </c>
      <c r="G84" s="268">
        <v>100</v>
      </c>
      <c r="H84" s="268">
        <f t="shared" si="8"/>
        <v>200</v>
      </c>
      <c r="I84" s="269">
        <f t="shared" si="9"/>
        <v>448.14</v>
      </c>
    </row>
    <row r="85" spans="1:9" ht="15" customHeight="1">
      <c r="A85" s="304">
        <f t="shared" si="10"/>
        <v>26</v>
      </c>
      <c r="B85" s="287" t="s">
        <v>1358</v>
      </c>
      <c r="C85" s="288" t="s">
        <v>833</v>
      </c>
      <c r="D85" s="289">
        <v>3</v>
      </c>
      <c r="E85" s="290"/>
      <c r="F85" s="290">
        <f t="shared" si="7"/>
        <v>0</v>
      </c>
      <c r="G85" s="290">
        <f>SUM(H60:H83)/100</f>
        <v>86.39</v>
      </c>
      <c r="H85" s="290">
        <f t="shared" si="8"/>
        <v>259.17</v>
      </c>
      <c r="I85" s="291">
        <f t="shared" si="9"/>
        <v>259.17</v>
      </c>
    </row>
    <row r="86" spans="1:9" ht="15.75" thickBot="1">
      <c r="A86" s="292">
        <f>A85+1</f>
        <v>27</v>
      </c>
      <c r="B86" s="296" t="s">
        <v>1379</v>
      </c>
      <c r="C86" s="294"/>
      <c r="D86" s="294"/>
      <c r="E86" s="294"/>
      <c r="F86" s="295">
        <f>SUM(F60:F85)</f>
        <v>12655.14</v>
      </c>
      <c r="G86" s="296"/>
      <c r="H86" s="295">
        <f>SUM(H60:H85)</f>
        <v>9098.17</v>
      </c>
      <c r="I86" s="297">
        <f>SUM(I60:I85)</f>
        <v>21753.309999999998</v>
      </c>
    </row>
    <row r="87" spans="1:9" ht="20.25" thickBot="1">
      <c r="A87" s="298"/>
      <c r="B87" s="299" t="s">
        <v>1305</v>
      </c>
      <c r="C87" s="300"/>
      <c r="D87" s="300"/>
      <c r="E87" s="301"/>
      <c r="F87" s="302"/>
      <c r="G87" s="303"/>
      <c r="H87" s="303"/>
      <c r="I87" s="303"/>
    </row>
    <row r="88" spans="1:9" ht="15">
      <c r="A88" s="258">
        <v>1</v>
      </c>
      <c r="B88" s="259" t="s">
        <v>1380</v>
      </c>
      <c r="C88" s="260" t="s">
        <v>709</v>
      </c>
      <c r="D88" s="261">
        <v>4</v>
      </c>
      <c r="E88" s="262">
        <v>9870</v>
      </c>
      <c r="F88" s="262">
        <f>SUM(D88*E88)</f>
        <v>39480</v>
      </c>
      <c r="G88" s="262">
        <v>1820</v>
      </c>
      <c r="H88" s="262">
        <f>SUM(D88*G88)</f>
        <v>7280</v>
      </c>
      <c r="I88" s="263">
        <f>SUM(F88+H88)</f>
        <v>46760</v>
      </c>
    </row>
    <row r="89" spans="1:9" ht="15" customHeight="1">
      <c r="A89" s="264">
        <f>A88+1</f>
        <v>2</v>
      </c>
      <c r="B89" s="265" t="s">
        <v>1381</v>
      </c>
      <c r="C89" s="266" t="s">
        <v>709</v>
      </c>
      <c r="D89" s="267">
        <v>4</v>
      </c>
      <c r="E89" s="268">
        <v>56</v>
      </c>
      <c r="F89" s="268">
        <f aca="true" t="shared" si="11" ref="F89:F105">SUM(D89*E89)</f>
        <v>224</v>
      </c>
      <c r="G89" s="268">
        <v>230</v>
      </c>
      <c r="H89" s="268">
        <f aca="true" t="shared" si="12" ref="H89:H105">SUM(D89*G89)</f>
        <v>920</v>
      </c>
      <c r="I89" s="269">
        <f aca="true" t="shared" si="13" ref="I89:I105">SUM(F89+H89)</f>
        <v>1144</v>
      </c>
    </row>
    <row r="90" spans="1:9" ht="15">
      <c r="A90" s="264">
        <f aca="true" t="shared" si="14" ref="A90:A105">A89+1</f>
        <v>3</v>
      </c>
      <c r="B90" s="265" t="s">
        <v>1382</v>
      </c>
      <c r="C90" s="266" t="s">
        <v>709</v>
      </c>
      <c r="D90" s="267">
        <v>4</v>
      </c>
      <c r="E90" s="268">
        <v>1550</v>
      </c>
      <c r="F90" s="268">
        <f t="shared" si="11"/>
        <v>6200</v>
      </c>
      <c r="G90" s="268">
        <v>150</v>
      </c>
      <c r="H90" s="268">
        <f t="shared" si="12"/>
        <v>600</v>
      </c>
      <c r="I90" s="269">
        <f t="shared" si="13"/>
        <v>6800</v>
      </c>
    </row>
    <row r="91" spans="1:9" ht="15">
      <c r="A91" s="264">
        <f t="shared" si="14"/>
        <v>4</v>
      </c>
      <c r="B91" s="265" t="s">
        <v>1383</v>
      </c>
      <c r="C91" s="266" t="s">
        <v>709</v>
      </c>
      <c r="D91" s="267">
        <v>2</v>
      </c>
      <c r="E91" s="268">
        <v>3850</v>
      </c>
      <c r="F91" s="268">
        <f t="shared" si="11"/>
        <v>7700</v>
      </c>
      <c r="G91" s="268">
        <v>250</v>
      </c>
      <c r="H91" s="268">
        <f t="shared" si="12"/>
        <v>500</v>
      </c>
      <c r="I91" s="269">
        <f t="shared" si="13"/>
        <v>8200</v>
      </c>
    </row>
    <row r="92" spans="1:9" ht="15">
      <c r="A92" s="264">
        <f t="shared" si="14"/>
        <v>5</v>
      </c>
      <c r="B92" s="265" t="s">
        <v>1384</v>
      </c>
      <c r="C92" s="266" t="s">
        <v>709</v>
      </c>
      <c r="D92" s="267">
        <v>150</v>
      </c>
      <c r="E92" s="262">
        <v>120</v>
      </c>
      <c r="F92" s="268">
        <f t="shared" si="11"/>
        <v>18000</v>
      </c>
      <c r="G92" s="262">
        <v>80</v>
      </c>
      <c r="H92" s="268">
        <f t="shared" si="12"/>
        <v>12000</v>
      </c>
      <c r="I92" s="269">
        <f t="shared" si="13"/>
        <v>30000</v>
      </c>
    </row>
    <row r="93" spans="1:9" ht="15">
      <c r="A93" s="264">
        <f t="shared" si="14"/>
        <v>6</v>
      </c>
      <c r="B93" s="265" t="s">
        <v>1385</v>
      </c>
      <c r="C93" s="266" t="s">
        <v>709</v>
      </c>
      <c r="D93" s="267">
        <v>1</v>
      </c>
      <c r="E93" s="270">
        <v>370</v>
      </c>
      <c r="F93" s="268">
        <f t="shared" si="11"/>
        <v>370</v>
      </c>
      <c r="G93" s="270">
        <v>30</v>
      </c>
      <c r="H93" s="268">
        <f t="shared" si="12"/>
        <v>30</v>
      </c>
      <c r="I93" s="269">
        <f t="shared" si="13"/>
        <v>400</v>
      </c>
    </row>
    <row r="94" spans="1:9" ht="15">
      <c r="A94" s="264">
        <f t="shared" si="14"/>
        <v>7</v>
      </c>
      <c r="B94" s="271" t="s">
        <v>1386</v>
      </c>
      <c r="C94" s="266" t="s">
        <v>709</v>
      </c>
      <c r="D94" s="267">
        <v>4</v>
      </c>
      <c r="E94" s="268">
        <v>3580</v>
      </c>
      <c r="F94" s="268">
        <f t="shared" si="11"/>
        <v>14320</v>
      </c>
      <c r="G94" s="268">
        <v>300</v>
      </c>
      <c r="H94" s="268">
        <f t="shared" si="12"/>
        <v>1200</v>
      </c>
      <c r="I94" s="269">
        <f t="shared" si="13"/>
        <v>15520</v>
      </c>
    </row>
    <row r="95" spans="1:9" ht="15">
      <c r="A95" s="264">
        <f t="shared" si="14"/>
        <v>8</v>
      </c>
      <c r="B95" s="265" t="s">
        <v>1387</v>
      </c>
      <c r="C95" s="266" t="s">
        <v>714</v>
      </c>
      <c r="D95" s="267">
        <v>120</v>
      </c>
      <c r="E95" s="270">
        <v>12</v>
      </c>
      <c r="F95" s="268">
        <f>SUM(D95*E95)</f>
        <v>1440</v>
      </c>
      <c r="G95" s="270">
        <v>3</v>
      </c>
      <c r="H95" s="268">
        <f>SUM(D95*G95)</f>
        <v>360</v>
      </c>
      <c r="I95" s="269">
        <f>SUM(F95+H95)</f>
        <v>1800</v>
      </c>
    </row>
    <row r="96" spans="1:9" ht="15">
      <c r="A96" s="264">
        <f t="shared" si="14"/>
        <v>9</v>
      </c>
      <c r="B96" s="265" t="s">
        <v>1388</v>
      </c>
      <c r="C96" s="266" t="s">
        <v>714</v>
      </c>
      <c r="D96" s="267">
        <v>20</v>
      </c>
      <c r="E96" s="305">
        <v>25</v>
      </c>
      <c r="F96" s="268">
        <f>SUM(D96*E96)</f>
        <v>500</v>
      </c>
      <c r="G96" s="305">
        <v>5</v>
      </c>
      <c r="H96" s="268">
        <f>SUM(D96*G96)</f>
        <v>100</v>
      </c>
      <c r="I96" s="269">
        <f>SUM(F96+H96)</f>
        <v>600</v>
      </c>
    </row>
    <row r="97" spans="1:9" ht="15">
      <c r="A97" s="264">
        <f t="shared" si="14"/>
        <v>10</v>
      </c>
      <c r="B97" s="277" t="s">
        <v>1343</v>
      </c>
      <c r="C97" s="266" t="s">
        <v>714</v>
      </c>
      <c r="D97" s="267">
        <v>20</v>
      </c>
      <c r="E97" s="268">
        <v>23</v>
      </c>
      <c r="F97" s="268">
        <f t="shared" si="11"/>
        <v>460</v>
      </c>
      <c r="G97" s="268">
        <v>5</v>
      </c>
      <c r="H97" s="268">
        <f t="shared" si="12"/>
        <v>100</v>
      </c>
      <c r="I97" s="269">
        <f t="shared" si="13"/>
        <v>560</v>
      </c>
    </row>
    <row r="98" spans="1:9" ht="15">
      <c r="A98" s="264">
        <f t="shared" si="14"/>
        <v>11</v>
      </c>
      <c r="B98" s="277" t="s">
        <v>1372</v>
      </c>
      <c r="C98" s="266" t="s">
        <v>714</v>
      </c>
      <c r="D98" s="267">
        <v>12</v>
      </c>
      <c r="E98" s="268"/>
      <c r="F98" s="268">
        <f t="shared" si="11"/>
        <v>0</v>
      </c>
      <c r="G98" s="268">
        <v>58</v>
      </c>
      <c r="H98" s="268">
        <f t="shared" si="12"/>
        <v>696</v>
      </c>
      <c r="I98" s="269">
        <f t="shared" si="13"/>
        <v>696</v>
      </c>
    </row>
    <row r="99" spans="1:9" ht="15">
      <c r="A99" s="264">
        <f t="shared" si="14"/>
        <v>12</v>
      </c>
      <c r="B99" s="277" t="s">
        <v>1389</v>
      </c>
      <c r="C99" s="266" t="s">
        <v>709</v>
      </c>
      <c r="D99" s="267">
        <v>16</v>
      </c>
      <c r="E99" s="268">
        <v>0</v>
      </c>
      <c r="F99" s="268">
        <f t="shared" si="11"/>
        <v>0</v>
      </c>
      <c r="G99" s="268">
        <v>35</v>
      </c>
      <c r="H99" s="268">
        <f t="shared" si="12"/>
        <v>560</v>
      </c>
      <c r="I99" s="269">
        <f t="shared" si="13"/>
        <v>560</v>
      </c>
    </row>
    <row r="100" spans="1:9" ht="15">
      <c r="A100" s="264">
        <f t="shared" si="14"/>
        <v>13</v>
      </c>
      <c r="B100" s="277" t="s">
        <v>1390</v>
      </c>
      <c r="C100" s="284" t="s">
        <v>1355</v>
      </c>
      <c r="D100" s="267">
        <v>4</v>
      </c>
      <c r="E100" s="268"/>
      <c r="F100" s="268">
        <f t="shared" si="11"/>
        <v>0</v>
      </c>
      <c r="G100" s="268">
        <v>350</v>
      </c>
      <c r="H100" s="268">
        <f t="shared" si="12"/>
        <v>1400</v>
      </c>
      <c r="I100" s="269">
        <f t="shared" si="13"/>
        <v>1400</v>
      </c>
    </row>
    <row r="101" spans="1:9" ht="15">
      <c r="A101" s="264">
        <f t="shared" si="14"/>
        <v>14</v>
      </c>
      <c r="B101" s="265" t="s">
        <v>1391</v>
      </c>
      <c r="C101" s="266" t="s">
        <v>709</v>
      </c>
      <c r="D101" s="267">
        <v>1</v>
      </c>
      <c r="E101" s="269">
        <v>0</v>
      </c>
      <c r="F101" s="268">
        <f t="shared" si="11"/>
        <v>0</v>
      </c>
      <c r="G101" s="269">
        <v>1800</v>
      </c>
      <c r="H101" s="268">
        <f t="shared" si="12"/>
        <v>1800</v>
      </c>
      <c r="I101" s="269">
        <f t="shared" si="13"/>
        <v>1800</v>
      </c>
    </row>
    <row r="102" spans="1:9" ht="15" customHeight="1">
      <c r="A102" s="264">
        <f t="shared" si="14"/>
        <v>15</v>
      </c>
      <c r="B102" s="283" t="s">
        <v>1354</v>
      </c>
      <c r="C102" s="284" t="s">
        <v>1355</v>
      </c>
      <c r="D102" s="267">
        <v>2</v>
      </c>
      <c r="E102" s="268"/>
      <c r="F102" s="268">
        <f t="shared" si="11"/>
        <v>0</v>
      </c>
      <c r="G102" s="268">
        <v>187</v>
      </c>
      <c r="H102" s="268">
        <f t="shared" si="12"/>
        <v>374</v>
      </c>
      <c r="I102" s="269">
        <f t="shared" si="13"/>
        <v>374</v>
      </c>
    </row>
    <row r="103" spans="1:9" ht="15" customHeight="1">
      <c r="A103" s="264">
        <f t="shared" si="14"/>
        <v>16</v>
      </c>
      <c r="B103" s="285" t="s">
        <v>1356</v>
      </c>
      <c r="C103" s="284" t="s">
        <v>1355</v>
      </c>
      <c r="D103" s="267">
        <v>2</v>
      </c>
      <c r="E103" s="268"/>
      <c r="F103" s="268">
        <f t="shared" si="11"/>
        <v>0</v>
      </c>
      <c r="G103" s="268">
        <v>150</v>
      </c>
      <c r="H103" s="268">
        <f t="shared" si="12"/>
        <v>300</v>
      </c>
      <c r="I103" s="269">
        <f t="shared" si="13"/>
        <v>300</v>
      </c>
    </row>
    <row r="104" spans="1:9" ht="15" customHeight="1">
      <c r="A104" s="264">
        <f t="shared" si="14"/>
        <v>17</v>
      </c>
      <c r="B104" s="286" t="s">
        <v>1357</v>
      </c>
      <c r="C104" s="274" t="s">
        <v>833</v>
      </c>
      <c r="D104" s="267">
        <v>1</v>
      </c>
      <c r="E104" s="268">
        <f>SUM(F88:F103)/100</f>
        <v>886.94</v>
      </c>
      <c r="F104" s="268">
        <f t="shared" si="11"/>
        <v>886.94</v>
      </c>
      <c r="G104" s="268">
        <v>100</v>
      </c>
      <c r="H104" s="268">
        <f t="shared" si="12"/>
        <v>100</v>
      </c>
      <c r="I104" s="269">
        <f t="shared" si="13"/>
        <v>986.94</v>
      </c>
    </row>
    <row r="105" spans="1:9" ht="15" customHeight="1">
      <c r="A105" s="304">
        <f t="shared" si="14"/>
        <v>18</v>
      </c>
      <c r="B105" s="287" t="s">
        <v>1358</v>
      </c>
      <c r="C105" s="288" t="s">
        <v>833</v>
      </c>
      <c r="D105" s="289">
        <v>3</v>
      </c>
      <c r="E105" s="290"/>
      <c r="F105" s="290">
        <f t="shared" si="11"/>
        <v>0</v>
      </c>
      <c r="G105" s="290">
        <f>SUM(H88:H103)/100</f>
        <v>282.2</v>
      </c>
      <c r="H105" s="290">
        <f t="shared" si="12"/>
        <v>846.5999999999999</v>
      </c>
      <c r="I105" s="291">
        <f t="shared" si="13"/>
        <v>846.5999999999999</v>
      </c>
    </row>
    <row r="106" spans="1:9" ht="15.75" thickBot="1">
      <c r="A106" s="306">
        <f>A105+1</f>
        <v>19</v>
      </c>
      <c r="B106" s="296" t="s">
        <v>1392</v>
      </c>
      <c r="C106" s="294"/>
      <c r="D106" s="294"/>
      <c r="E106" s="294"/>
      <c r="F106" s="295">
        <f>SUM(F88:F105)</f>
        <v>89580.94</v>
      </c>
      <c r="G106" s="296"/>
      <c r="H106" s="295">
        <f>SUM(H88:H105)</f>
        <v>29166.6</v>
      </c>
      <c r="I106" s="297">
        <f>SUM(I88:I105)</f>
        <v>118747.54000000001</v>
      </c>
    </row>
    <row r="107" spans="1:9" ht="20.25" thickBot="1">
      <c r="A107" s="298"/>
      <c r="B107" s="299" t="s">
        <v>1306</v>
      </c>
      <c r="C107" s="300"/>
      <c r="D107" s="300"/>
      <c r="E107" s="301"/>
      <c r="F107" s="302"/>
      <c r="G107" s="303"/>
      <c r="H107" s="303"/>
      <c r="I107" s="303"/>
    </row>
    <row r="108" spans="1:9" ht="15">
      <c r="A108" s="307">
        <v>1</v>
      </c>
      <c r="B108" s="259" t="s">
        <v>1393</v>
      </c>
      <c r="C108" s="260" t="s">
        <v>709</v>
      </c>
      <c r="D108" s="261">
        <v>1</v>
      </c>
      <c r="E108" s="262">
        <v>12800</v>
      </c>
      <c r="F108" s="262">
        <f>SUM(D108*E108)</f>
        <v>12800</v>
      </c>
      <c r="G108" s="262">
        <v>1500</v>
      </c>
      <c r="H108" s="262">
        <f>SUM(D108*G108)</f>
        <v>1500</v>
      </c>
      <c r="I108" s="263">
        <f>SUM(F108+H108)</f>
        <v>14300</v>
      </c>
    </row>
    <row r="109" spans="1:9" ht="15" customHeight="1">
      <c r="A109" s="264">
        <f>A108+1</f>
        <v>2</v>
      </c>
      <c r="B109" s="265" t="s">
        <v>1394</v>
      </c>
      <c r="C109" s="266" t="s">
        <v>709</v>
      </c>
      <c r="D109" s="267">
        <v>1</v>
      </c>
      <c r="E109" s="268">
        <v>430</v>
      </c>
      <c r="F109" s="268">
        <f aca="true" t="shared" si="15" ref="F109:F119">SUM(D109*E109)</f>
        <v>430</v>
      </c>
      <c r="G109" s="268">
        <v>150</v>
      </c>
      <c r="H109" s="268">
        <f aca="true" t="shared" si="16" ref="H109:H119">SUM(D109*G109)</f>
        <v>150</v>
      </c>
      <c r="I109" s="269">
        <f aca="true" t="shared" si="17" ref="I109:I119">SUM(F109+H109)</f>
        <v>580</v>
      </c>
    </row>
    <row r="110" spans="1:9" ht="15">
      <c r="A110" s="264">
        <f aca="true" t="shared" si="18" ref="A110:A134">A109+1</f>
        <v>3</v>
      </c>
      <c r="B110" s="265" t="s">
        <v>1395</v>
      </c>
      <c r="C110" s="266" t="s">
        <v>709</v>
      </c>
      <c r="D110" s="267">
        <v>1</v>
      </c>
      <c r="E110" s="268">
        <v>1260</v>
      </c>
      <c r="F110" s="268">
        <f t="shared" si="15"/>
        <v>1260</v>
      </c>
      <c r="G110" s="268">
        <v>80</v>
      </c>
      <c r="H110" s="268">
        <f t="shared" si="16"/>
        <v>80</v>
      </c>
      <c r="I110" s="269">
        <f t="shared" si="17"/>
        <v>1340</v>
      </c>
    </row>
    <row r="111" spans="1:9" ht="15">
      <c r="A111" s="264">
        <f t="shared" si="18"/>
        <v>4</v>
      </c>
      <c r="B111" s="265" t="s">
        <v>1396</v>
      </c>
      <c r="C111" s="266" t="s">
        <v>709</v>
      </c>
      <c r="D111" s="267">
        <v>1</v>
      </c>
      <c r="E111" s="268">
        <v>1530</v>
      </c>
      <c r="F111" s="268">
        <f t="shared" si="15"/>
        <v>1530</v>
      </c>
      <c r="G111" s="268">
        <v>100</v>
      </c>
      <c r="H111" s="268">
        <f t="shared" si="16"/>
        <v>100</v>
      </c>
      <c r="I111" s="269">
        <f t="shared" si="17"/>
        <v>1630</v>
      </c>
    </row>
    <row r="112" spans="1:9" ht="15">
      <c r="A112" s="264">
        <f t="shared" si="18"/>
        <v>5</v>
      </c>
      <c r="B112" s="265" t="s">
        <v>1397</v>
      </c>
      <c r="C112" s="266" t="s">
        <v>709</v>
      </c>
      <c r="D112" s="267">
        <v>1</v>
      </c>
      <c r="E112" s="268">
        <v>980</v>
      </c>
      <c r="F112" s="268">
        <f t="shared" si="15"/>
        <v>980</v>
      </c>
      <c r="G112" s="268">
        <v>250</v>
      </c>
      <c r="H112" s="268">
        <f t="shared" si="16"/>
        <v>250</v>
      </c>
      <c r="I112" s="269">
        <f t="shared" si="17"/>
        <v>1230</v>
      </c>
    </row>
    <row r="113" spans="1:9" ht="15">
      <c r="A113" s="264">
        <f t="shared" si="18"/>
        <v>6</v>
      </c>
      <c r="B113" s="265" t="s">
        <v>1398</v>
      </c>
      <c r="C113" s="266" t="s">
        <v>709</v>
      </c>
      <c r="D113" s="267">
        <v>1</v>
      </c>
      <c r="E113" s="268">
        <v>5320</v>
      </c>
      <c r="F113" s="268">
        <f t="shared" si="15"/>
        <v>5320</v>
      </c>
      <c r="G113" s="268">
        <v>500</v>
      </c>
      <c r="H113" s="268">
        <f t="shared" si="16"/>
        <v>500</v>
      </c>
      <c r="I113" s="269">
        <f t="shared" si="17"/>
        <v>5820</v>
      </c>
    </row>
    <row r="114" spans="1:9" ht="15">
      <c r="A114" s="264">
        <f t="shared" si="18"/>
        <v>7</v>
      </c>
      <c r="B114" s="265" t="s">
        <v>1399</v>
      </c>
      <c r="C114" s="266" t="s">
        <v>709</v>
      </c>
      <c r="D114" s="267">
        <v>4</v>
      </c>
      <c r="E114" s="268">
        <v>980</v>
      </c>
      <c r="F114" s="268">
        <f t="shared" si="15"/>
        <v>3920</v>
      </c>
      <c r="G114" s="268">
        <v>150</v>
      </c>
      <c r="H114" s="268">
        <f t="shared" si="16"/>
        <v>600</v>
      </c>
      <c r="I114" s="269">
        <f t="shared" si="17"/>
        <v>4520</v>
      </c>
    </row>
    <row r="115" spans="1:9" ht="15">
      <c r="A115" s="264">
        <f t="shared" si="18"/>
        <v>8</v>
      </c>
      <c r="B115" s="265" t="s">
        <v>1400</v>
      </c>
      <c r="C115" s="266" t="s">
        <v>709</v>
      </c>
      <c r="D115" s="267">
        <v>19</v>
      </c>
      <c r="E115" s="270">
        <v>480</v>
      </c>
      <c r="F115" s="268">
        <f t="shared" si="15"/>
        <v>9120</v>
      </c>
      <c r="G115" s="270">
        <v>100</v>
      </c>
      <c r="H115" s="268">
        <f t="shared" si="16"/>
        <v>1900</v>
      </c>
      <c r="I115" s="269">
        <f t="shared" si="17"/>
        <v>11020</v>
      </c>
    </row>
    <row r="116" spans="1:9" ht="15">
      <c r="A116" s="264">
        <f t="shared" si="18"/>
        <v>9</v>
      </c>
      <c r="B116" s="265" t="s">
        <v>1401</v>
      </c>
      <c r="C116" s="266" t="s">
        <v>709</v>
      </c>
      <c r="D116" s="267">
        <v>4</v>
      </c>
      <c r="E116" s="305">
        <v>390</v>
      </c>
      <c r="F116" s="268">
        <f t="shared" si="15"/>
        <v>1560</v>
      </c>
      <c r="G116" s="305">
        <v>100</v>
      </c>
      <c r="H116" s="268">
        <f t="shared" si="16"/>
        <v>400</v>
      </c>
      <c r="I116" s="269">
        <f t="shared" si="17"/>
        <v>1960</v>
      </c>
    </row>
    <row r="117" spans="1:9" ht="15">
      <c r="A117" s="264">
        <f t="shared" si="18"/>
        <v>10</v>
      </c>
      <c r="B117" s="265" t="s">
        <v>1402</v>
      </c>
      <c r="C117" s="266" t="s">
        <v>709</v>
      </c>
      <c r="D117" s="267">
        <v>9</v>
      </c>
      <c r="E117" s="305">
        <v>360</v>
      </c>
      <c r="F117" s="268">
        <f t="shared" si="15"/>
        <v>3240</v>
      </c>
      <c r="G117" s="305">
        <v>100</v>
      </c>
      <c r="H117" s="268">
        <f t="shared" si="16"/>
        <v>900</v>
      </c>
      <c r="I117" s="269">
        <f t="shared" si="17"/>
        <v>4140</v>
      </c>
    </row>
    <row r="118" spans="1:9" ht="15">
      <c r="A118" s="264">
        <f t="shared" si="18"/>
        <v>11</v>
      </c>
      <c r="B118" s="265" t="s">
        <v>1403</v>
      </c>
      <c r="C118" s="266" t="s">
        <v>709</v>
      </c>
      <c r="D118" s="267">
        <v>1</v>
      </c>
      <c r="E118" s="305">
        <v>390</v>
      </c>
      <c r="F118" s="268">
        <f>SUM(D118*E118)</f>
        <v>390</v>
      </c>
      <c r="G118" s="305">
        <v>100</v>
      </c>
      <c r="H118" s="268">
        <f>SUM(D118*G118)</f>
        <v>100</v>
      </c>
      <c r="I118" s="269">
        <f>SUM(F118+H118)</f>
        <v>490</v>
      </c>
    </row>
    <row r="119" spans="1:9" ht="15">
      <c r="A119" s="264">
        <f t="shared" si="18"/>
        <v>12</v>
      </c>
      <c r="B119" s="271" t="s">
        <v>1404</v>
      </c>
      <c r="C119" s="266" t="s">
        <v>709</v>
      </c>
      <c r="D119" s="267">
        <v>4</v>
      </c>
      <c r="E119" s="268">
        <v>152</v>
      </c>
      <c r="F119" s="268">
        <f t="shared" si="15"/>
        <v>608</v>
      </c>
      <c r="G119" s="268">
        <v>35</v>
      </c>
      <c r="H119" s="268">
        <f t="shared" si="16"/>
        <v>140</v>
      </c>
      <c r="I119" s="269">
        <f t="shared" si="17"/>
        <v>748</v>
      </c>
    </row>
    <row r="120" spans="1:9" ht="15">
      <c r="A120" s="264">
        <f t="shared" si="18"/>
        <v>13</v>
      </c>
      <c r="B120" s="265" t="s">
        <v>1405</v>
      </c>
      <c r="C120" s="266" t="s">
        <v>709</v>
      </c>
      <c r="D120" s="267">
        <v>4</v>
      </c>
      <c r="E120" s="270">
        <v>89</v>
      </c>
      <c r="F120" s="268">
        <f>SUM(D120*E120)</f>
        <v>356</v>
      </c>
      <c r="G120" s="270">
        <v>40</v>
      </c>
      <c r="H120" s="268">
        <f>SUM(D120*G120)</f>
        <v>160</v>
      </c>
      <c r="I120" s="269">
        <f>SUM(F120+H120)</f>
        <v>516</v>
      </c>
    </row>
    <row r="121" spans="1:9" ht="15">
      <c r="A121" s="264">
        <f t="shared" si="18"/>
        <v>14</v>
      </c>
      <c r="B121" s="271" t="s">
        <v>1406</v>
      </c>
      <c r="C121" s="266" t="s">
        <v>714</v>
      </c>
      <c r="D121" s="267">
        <v>80</v>
      </c>
      <c r="E121" s="268">
        <v>17</v>
      </c>
      <c r="F121" s="268">
        <f>SUM(D121*E121)</f>
        <v>1360</v>
      </c>
      <c r="G121" s="268">
        <v>7</v>
      </c>
      <c r="H121" s="268">
        <f>SUM(D121*G121)</f>
        <v>560</v>
      </c>
      <c r="I121" s="269">
        <f>SUM(F121+H121)</f>
        <v>1920</v>
      </c>
    </row>
    <row r="122" spans="1:9" ht="15">
      <c r="A122" s="264">
        <f t="shared" si="18"/>
        <v>15</v>
      </c>
      <c r="B122" s="271" t="s">
        <v>1407</v>
      </c>
      <c r="C122" s="266" t="s">
        <v>714</v>
      </c>
      <c r="D122" s="267">
        <v>1400</v>
      </c>
      <c r="E122" s="268">
        <v>14</v>
      </c>
      <c r="F122" s="268">
        <f>SUM(D122*E122)</f>
        <v>19600</v>
      </c>
      <c r="G122" s="268">
        <v>4</v>
      </c>
      <c r="H122" s="268">
        <f>SUM(D122*G122)</f>
        <v>5600</v>
      </c>
      <c r="I122" s="269">
        <f>SUM(F122+H122)</f>
        <v>25200</v>
      </c>
    </row>
    <row r="123" spans="1:9" ht="15">
      <c r="A123" s="264">
        <f t="shared" si="18"/>
        <v>16</v>
      </c>
      <c r="B123" s="277" t="s">
        <v>1344</v>
      </c>
      <c r="C123" s="266" t="s">
        <v>714</v>
      </c>
      <c r="D123" s="267">
        <v>350</v>
      </c>
      <c r="E123" s="268">
        <v>20</v>
      </c>
      <c r="F123" s="268">
        <f aca="true" t="shared" si="19" ref="F123:F134">SUM(D123*E123)</f>
        <v>7000</v>
      </c>
      <c r="G123" s="268">
        <v>5</v>
      </c>
      <c r="H123" s="268">
        <f aca="true" t="shared" si="20" ref="H123:H134">SUM(D123*G123)</f>
        <v>1750</v>
      </c>
      <c r="I123" s="269">
        <f aca="true" t="shared" si="21" ref="I123:I134">SUM(F123+H123)</f>
        <v>8750</v>
      </c>
    </row>
    <row r="124" spans="1:9" ht="15">
      <c r="A124" s="264">
        <f t="shared" si="18"/>
        <v>17</v>
      </c>
      <c r="B124" s="265" t="s">
        <v>734</v>
      </c>
      <c r="C124" s="266" t="s">
        <v>714</v>
      </c>
      <c r="D124" s="267">
        <v>3</v>
      </c>
      <c r="E124" s="262">
        <v>8</v>
      </c>
      <c r="F124" s="268">
        <f t="shared" si="19"/>
        <v>24</v>
      </c>
      <c r="G124" s="262">
        <v>3</v>
      </c>
      <c r="H124" s="268">
        <f t="shared" si="20"/>
        <v>9</v>
      </c>
      <c r="I124" s="269">
        <f t="shared" si="21"/>
        <v>33</v>
      </c>
    </row>
    <row r="125" spans="1:9" ht="15">
      <c r="A125" s="264">
        <f t="shared" si="18"/>
        <v>18</v>
      </c>
      <c r="B125" s="265" t="s">
        <v>1371</v>
      </c>
      <c r="C125" s="266" t="s">
        <v>714</v>
      </c>
      <c r="D125" s="267">
        <v>3</v>
      </c>
      <c r="E125" s="262">
        <v>21</v>
      </c>
      <c r="F125" s="268">
        <f t="shared" si="19"/>
        <v>63</v>
      </c>
      <c r="G125" s="262">
        <v>5</v>
      </c>
      <c r="H125" s="268">
        <f t="shared" si="20"/>
        <v>15</v>
      </c>
      <c r="I125" s="269">
        <f t="shared" si="21"/>
        <v>78</v>
      </c>
    </row>
    <row r="126" spans="1:9" ht="15">
      <c r="A126" s="264">
        <f t="shared" si="18"/>
        <v>19</v>
      </c>
      <c r="B126" s="277" t="s">
        <v>1408</v>
      </c>
      <c r="C126" s="266" t="s">
        <v>714</v>
      </c>
      <c r="D126" s="267">
        <v>200</v>
      </c>
      <c r="E126" s="268"/>
      <c r="F126" s="268">
        <f t="shared" si="19"/>
        <v>0</v>
      </c>
      <c r="G126" s="268">
        <v>58</v>
      </c>
      <c r="H126" s="268">
        <f t="shared" si="20"/>
        <v>11600</v>
      </c>
      <c r="I126" s="269">
        <f t="shared" si="21"/>
        <v>11600</v>
      </c>
    </row>
    <row r="127" spans="1:9" ht="15">
      <c r="A127" s="264">
        <f t="shared" si="18"/>
        <v>20</v>
      </c>
      <c r="B127" s="277" t="s">
        <v>1409</v>
      </c>
      <c r="C127" s="266" t="s">
        <v>709</v>
      </c>
      <c r="D127" s="267">
        <v>16</v>
      </c>
      <c r="E127" s="268">
        <v>50</v>
      </c>
      <c r="F127" s="268">
        <f t="shared" si="19"/>
        <v>800</v>
      </c>
      <c r="G127" s="268">
        <v>5</v>
      </c>
      <c r="H127" s="268">
        <f t="shared" si="20"/>
        <v>80</v>
      </c>
      <c r="I127" s="269">
        <f t="shared" si="21"/>
        <v>880</v>
      </c>
    </row>
    <row r="128" spans="1:9" ht="15">
      <c r="A128" s="264">
        <f t="shared" si="18"/>
        <v>21</v>
      </c>
      <c r="B128" s="277" t="s">
        <v>1410</v>
      </c>
      <c r="C128" s="266" t="s">
        <v>709</v>
      </c>
      <c r="D128" s="267">
        <v>84</v>
      </c>
      <c r="E128" s="268">
        <v>50</v>
      </c>
      <c r="F128" s="268">
        <f t="shared" si="19"/>
        <v>4200</v>
      </c>
      <c r="G128" s="268">
        <v>5</v>
      </c>
      <c r="H128" s="268">
        <f t="shared" si="20"/>
        <v>420</v>
      </c>
      <c r="I128" s="269">
        <f t="shared" si="21"/>
        <v>4620</v>
      </c>
    </row>
    <row r="129" spans="1:9" ht="15">
      <c r="A129" s="264">
        <f t="shared" si="18"/>
        <v>22</v>
      </c>
      <c r="B129" s="277" t="s">
        <v>1390</v>
      </c>
      <c r="C129" s="284" t="s">
        <v>1355</v>
      </c>
      <c r="D129" s="267">
        <v>6</v>
      </c>
      <c r="E129" s="268"/>
      <c r="F129" s="268">
        <f t="shared" si="19"/>
        <v>0</v>
      </c>
      <c r="G129" s="268">
        <v>350</v>
      </c>
      <c r="H129" s="268">
        <f t="shared" si="20"/>
        <v>2100</v>
      </c>
      <c r="I129" s="269">
        <f t="shared" si="21"/>
        <v>2100</v>
      </c>
    </row>
    <row r="130" spans="1:9" ht="15">
      <c r="A130" s="264">
        <f t="shared" si="18"/>
        <v>23</v>
      </c>
      <c r="B130" s="265" t="s">
        <v>1391</v>
      </c>
      <c r="C130" s="266" t="s">
        <v>709</v>
      </c>
      <c r="D130" s="267">
        <v>1</v>
      </c>
      <c r="E130" s="269">
        <v>0</v>
      </c>
      <c r="F130" s="268">
        <f t="shared" si="19"/>
        <v>0</v>
      </c>
      <c r="G130" s="269">
        <v>1800</v>
      </c>
      <c r="H130" s="268">
        <f t="shared" si="20"/>
        <v>1800</v>
      </c>
      <c r="I130" s="269">
        <f t="shared" si="21"/>
        <v>1800</v>
      </c>
    </row>
    <row r="131" spans="1:9" ht="15" customHeight="1">
      <c r="A131" s="264">
        <f t="shared" si="18"/>
        <v>24</v>
      </c>
      <c r="B131" s="283" t="s">
        <v>1354</v>
      </c>
      <c r="C131" s="284" t="s">
        <v>1355</v>
      </c>
      <c r="D131" s="267">
        <v>2</v>
      </c>
      <c r="E131" s="268"/>
      <c r="F131" s="268">
        <f t="shared" si="19"/>
        <v>0</v>
      </c>
      <c r="G131" s="268">
        <v>187</v>
      </c>
      <c r="H131" s="268">
        <f t="shared" si="20"/>
        <v>374</v>
      </c>
      <c r="I131" s="269">
        <f t="shared" si="21"/>
        <v>374</v>
      </c>
    </row>
    <row r="132" spans="1:9" ht="15" customHeight="1">
      <c r="A132" s="264">
        <f t="shared" si="18"/>
        <v>25</v>
      </c>
      <c r="B132" s="285" t="s">
        <v>1356</v>
      </c>
      <c r="C132" s="284" t="s">
        <v>1355</v>
      </c>
      <c r="D132" s="267">
        <v>2</v>
      </c>
      <c r="E132" s="268"/>
      <c r="F132" s="268">
        <f t="shared" si="19"/>
        <v>0</v>
      </c>
      <c r="G132" s="268">
        <v>150</v>
      </c>
      <c r="H132" s="268">
        <f t="shared" si="20"/>
        <v>300</v>
      </c>
      <c r="I132" s="269">
        <f t="shared" si="21"/>
        <v>300</v>
      </c>
    </row>
    <row r="133" spans="1:9" ht="15" customHeight="1">
      <c r="A133" s="308">
        <f t="shared" si="18"/>
        <v>26</v>
      </c>
      <c r="B133" s="286" t="s">
        <v>1357</v>
      </c>
      <c r="C133" s="266" t="s">
        <v>833</v>
      </c>
      <c r="D133" s="267">
        <v>2</v>
      </c>
      <c r="E133" s="268">
        <f>SUM(F108:F132)/100</f>
        <v>745.61</v>
      </c>
      <c r="F133" s="268">
        <f t="shared" si="19"/>
        <v>1491.22</v>
      </c>
      <c r="G133" s="268">
        <v>100</v>
      </c>
      <c r="H133" s="268">
        <f t="shared" si="20"/>
        <v>200</v>
      </c>
      <c r="I133" s="269">
        <f t="shared" si="21"/>
        <v>1691.22</v>
      </c>
    </row>
    <row r="134" spans="1:9" ht="15" customHeight="1">
      <c r="A134" s="304">
        <f t="shared" si="18"/>
        <v>27</v>
      </c>
      <c r="B134" s="287" t="s">
        <v>1358</v>
      </c>
      <c r="C134" s="288" t="s">
        <v>833</v>
      </c>
      <c r="D134" s="289">
        <v>3</v>
      </c>
      <c r="E134" s="290"/>
      <c r="F134" s="290">
        <f t="shared" si="19"/>
        <v>0</v>
      </c>
      <c r="G134" s="290">
        <f>SUM(H108:H132)/100</f>
        <v>313.88</v>
      </c>
      <c r="H134" s="290">
        <f t="shared" si="20"/>
        <v>941.64</v>
      </c>
      <c r="I134" s="291">
        <f t="shared" si="21"/>
        <v>941.64</v>
      </c>
    </row>
    <row r="135" spans="1:9" ht="15.75" thickBot="1">
      <c r="A135" s="306">
        <f>A134+1</f>
        <v>28</v>
      </c>
      <c r="B135" s="296" t="s">
        <v>1411</v>
      </c>
      <c r="C135" s="294"/>
      <c r="D135" s="294"/>
      <c r="E135" s="294"/>
      <c r="F135" s="295">
        <f>SUM(F108:F134)</f>
        <v>76052.22</v>
      </c>
      <c r="G135" s="296"/>
      <c r="H135" s="295">
        <f>SUM(H108:H134)</f>
        <v>32529.64</v>
      </c>
      <c r="I135" s="297">
        <f>SUM(I108:I134)</f>
        <v>108581.86</v>
      </c>
    </row>
    <row r="136" spans="1:9" ht="20.25" thickBot="1">
      <c r="A136" s="298"/>
      <c r="B136" s="309" t="s">
        <v>1307</v>
      </c>
      <c r="C136" s="300"/>
      <c r="D136" s="300"/>
      <c r="E136" s="301"/>
      <c r="F136" s="302"/>
      <c r="G136" s="303"/>
      <c r="H136" s="303"/>
      <c r="I136" s="303"/>
    </row>
    <row r="137" spans="1:9" ht="15">
      <c r="A137" s="258">
        <v>1</v>
      </c>
      <c r="B137" s="259" t="s">
        <v>1412</v>
      </c>
      <c r="C137" s="260" t="s">
        <v>714</v>
      </c>
      <c r="D137" s="261">
        <v>50</v>
      </c>
      <c r="E137" s="262">
        <v>112</v>
      </c>
      <c r="F137" s="262">
        <f aca="true" t="shared" si="22" ref="F137:F153">SUM(D137*E137)</f>
        <v>5600</v>
      </c>
      <c r="G137" s="262">
        <v>80</v>
      </c>
      <c r="H137" s="262">
        <f aca="true" t="shared" si="23" ref="H137:H153">SUM(D137*G137)</f>
        <v>4000</v>
      </c>
      <c r="I137" s="263">
        <f aca="true" t="shared" si="24" ref="I137:I153">SUM(F137+H137)</f>
        <v>9600</v>
      </c>
    </row>
    <row r="138" spans="1:9" ht="15">
      <c r="A138" s="264">
        <f>A137+1</f>
        <v>2</v>
      </c>
      <c r="B138" s="265" t="s">
        <v>1413</v>
      </c>
      <c r="C138" s="266" t="s">
        <v>709</v>
      </c>
      <c r="D138" s="267">
        <v>50</v>
      </c>
      <c r="E138" s="268">
        <v>19</v>
      </c>
      <c r="F138" s="268">
        <f t="shared" si="22"/>
        <v>950</v>
      </c>
      <c r="G138" s="268">
        <v>5</v>
      </c>
      <c r="H138" s="268">
        <f t="shared" si="23"/>
        <v>250</v>
      </c>
      <c r="I138" s="269">
        <f t="shared" si="24"/>
        <v>1200</v>
      </c>
    </row>
    <row r="139" spans="1:9" ht="15">
      <c r="A139" s="264">
        <f aca="true" t="shared" si="25" ref="A139:A152">A138+1</f>
        <v>3</v>
      </c>
      <c r="B139" s="265" t="s">
        <v>1414</v>
      </c>
      <c r="C139" s="266" t="s">
        <v>709</v>
      </c>
      <c r="D139" s="267">
        <v>34</v>
      </c>
      <c r="E139" s="268">
        <v>58</v>
      </c>
      <c r="F139" s="268">
        <f t="shared" si="22"/>
        <v>1972</v>
      </c>
      <c r="G139" s="268">
        <v>25</v>
      </c>
      <c r="H139" s="268">
        <f t="shared" si="23"/>
        <v>850</v>
      </c>
      <c r="I139" s="269">
        <f t="shared" si="24"/>
        <v>2822</v>
      </c>
    </row>
    <row r="140" spans="1:9" ht="15">
      <c r="A140" s="264">
        <f t="shared" si="25"/>
        <v>4</v>
      </c>
      <c r="B140" s="265" t="s">
        <v>1415</v>
      </c>
      <c r="C140" s="266" t="s">
        <v>709</v>
      </c>
      <c r="D140" s="267">
        <v>34</v>
      </c>
      <c r="E140" s="310">
        <v>62</v>
      </c>
      <c r="F140" s="269">
        <f t="shared" si="22"/>
        <v>2108</v>
      </c>
      <c r="G140" s="310">
        <v>25</v>
      </c>
      <c r="H140" s="269">
        <f t="shared" si="23"/>
        <v>850</v>
      </c>
      <c r="I140" s="269">
        <f t="shared" si="24"/>
        <v>2958</v>
      </c>
    </row>
    <row r="141" spans="1:9" ht="15">
      <c r="A141" s="264">
        <f t="shared" si="25"/>
        <v>5</v>
      </c>
      <c r="B141" s="265" t="s">
        <v>1416</v>
      </c>
      <c r="C141" s="266" t="s">
        <v>714</v>
      </c>
      <c r="D141" s="267">
        <v>5</v>
      </c>
      <c r="E141" s="310">
        <v>54</v>
      </c>
      <c r="F141" s="269">
        <f t="shared" si="22"/>
        <v>270</v>
      </c>
      <c r="G141" s="310">
        <v>20</v>
      </c>
      <c r="H141" s="269">
        <f t="shared" si="23"/>
        <v>100</v>
      </c>
      <c r="I141" s="269">
        <f t="shared" si="24"/>
        <v>370</v>
      </c>
    </row>
    <row r="142" spans="1:9" ht="15">
      <c r="A142" s="264">
        <f t="shared" si="25"/>
        <v>6</v>
      </c>
      <c r="B142" s="281" t="s">
        <v>1417</v>
      </c>
      <c r="C142" s="266" t="s">
        <v>714</v>
      </c>
      <c r="D142" s="267">
        <v>5</v>
      </c>
      <c r="E142" s="311">
        <v>32</v>
      </c>
      <c r="F142" s="269">
        <f t="shared" si="22"/>
        <v>160</v>
      </c>
      <c r="G142" s="269">
        <v>15</v>
      </c>
      <c r="H142" s="269">
        <f t="shared" si="23"/>
        <v>75</v>
      </c>
      <c r="I142" s="269">
        <f t="shared" si="24"/>
        <v>235</v>
      </c>
    </row>
    <row r="143" spans="1:9" ht="15">
      <c r="A143" s="264">
        <f t="shared" si="25"/>
        <v>7</v>
      </c>
      <c r="B143" s="281" t="s">
        <v>1418</v>
      </c>
      <c r="C143" s="266" t="s">
        <v>714</v>
      </c>
      <c r="D143" s="267">
        <v>20</v>
      </c>
      <c r="E143" s="311">
        <v>28</v>
      </c>
      <c r="F143" s="269">
        <f t="shared" si="22"/>
        <v>560</v>
      </c>
      <c r="G143" s="310">
        <v>15</v>
      </c>
      <c r="H143" s="269">
        <f t="shared" si="23"/>
        <v>300</v>
      </c>
      <c r="I143" s="269">
        <f t="shared" si="24"/>
        <v>860</v>
      </c>
    </row>
    <row r="144" spans="1:9" ht="15">
      <c r="A144" s="264">
        <f t="shared" si="25"/>
        <v>8</v>
      </c>
      <c r="B144" s="277" t="s">
        <v>1419</v>
      </c>
      <c r="C144" s="266" t="s">
        <v>709</v>
      </c>
      <c r="D144" s="267">
        <v>80</v>
      </c>
      <c r="E144" s="269">
        <v>35</v>
      </c>
      <c r="F144" s="269">
        <f t="shared" si="22"/>
        <v>2800</v>
      </c>
      <c r="G144" s="269">
        <v>20</v>
      </c>
      <c r="H144" s="269">
        <f t="shared" si="23"/>
        <v>1600</v>
      </c>
      <c r="I144" s="269">
        <f t="shared" si="24"/>
        <v>4400</v>
      </c>
    </row>
    <row r="145" spans="1:9" ht="15">
      <c r="A145" s="264">
        <f t="shared" si="25"/>
        <v>9</v>
      </c>
      <c r="B145" s="281" t="s">
        <v>1420</v>
      </c>
      <c r="C145" s="266" t="s">
        <v>709</v>
      </c>
      <c r="D145" s="267">
        <v>50</v>
      </c>
      <c r="E145" s="311">
        <v>1</v>
      </c>
      <c r="F145" s="269">
        <f t="shared" si="22"/>
        <v>50</v>
      </c>
      <c r="G145" s="269">
        <v>1</v>
      </c>
      <c r="H145" s="269">
        <f t="shared" si="23"/>
        <v>50</v>
      </c>
      <c r="I145" s="269">
        <f t="shared" si="24"/>
        <v>100</v>
      </c>
    </row>
    <row r="146" spans="1:9" ht="15">
      <c r="A146" s="264">
        <f t="shared" si="25"/>
        <v>10</v>
      </c>
      <c r="B146" s="312" t="s">
        <v>1421</v>
      </c>
      <c r="C146" s="266" t="s">
        <v>709</v>
      </c>
      <c r="D146" s="267">
        <v>50</v>
      </c>
      <c r="E146" s="311">
        <v>3</v>
      </c>
      <c r="F146" s="269">
        <f t="shared" si="22"/>
        <v>150</v>
      </c>
      <c r="G146" s="269">
        <v>1</v>
      </c>
      <c r="H146" s="269">
        <f t="shared" si="23"/>
        <v>50</v>
      </c>
      <c r="I146" s="269">
        <f t="shared" si="24"/>
        <v>200</v>
      </c>
    </row>
    <row r="147" spans="1:9" ht="15">
      <c r="A147" s="264">
        <f t="shared" si="25"/>
        <v>11</v>
      </c>
      <c r="B147" s="312" t="s">
        <v>1422</v>
      </c>
      <c r="C147" s="266" t="s">
        <v>709</v>
      </c>
      <c r="D147" s="267">
        <v>50</v>
      </c>
      <c r="E147" s="311">
        <v>1</v>
      </c>
      <c r="F147" s="269">
        <f t="shared" si="22"/>
        <v>50</v>
      </c>
      <c r="G147" s="269">
        <v>1</v>
      </c>
      <c r="H147" s="269">
        <f t="shared" si="23"/>
        <v>50</v>
      </c>
      <c r="I147" s="269">
        <f t="shared" si="24"/>
        <v>100</v>
      </c>
    </row>
    <row r="148" spans="1:9" ht="15">
      <c r="A148" s="264">
        <f t="shared" si="25"/>
        <v>12</v>
      </c>
      <c r="B148" s="313" t="s">
        <v>1423</v>
      </c>
      <c r="C148" s="266" t="s">
        <v>709</v>
      </c>
      <c r="D148" s="267">
        <v>4</v>
      </c>
      <c r="E148" s="269">
        <v>780</v>
      </c>
      <c r="F148" s="269">
        <f t="shared" si="22"/>
        <v>3120</v>
      </c>
      <c r="G148" s="269">
        <v>120</v>
      </c>
      <c r="H148" s="269">
        <f t="shared" si="23"/>
        <v>480</v>
      </c>
      <c r="I148" s="269">
        <f t="shared" si="24"/>
        <v>3600</v>
      </c>
    </row>
    <row r="149" spans="1:9" ht="15">
      <c r="A149" s="264">
        <f t="shared" si="25"/>
        <v>13</v>
      </c>
      <c r="B149" s="312" t="s">
        <v>1424</v>
      </c>
      <c r="C149" s="266" t="s">
        <v>1355</v>
      </c>
      <c r="D149" s="267">
        <v>20</v>
      </c>
      <c r="E149" s="311"/>
      <c r="F149" s="269">
        <f t="shared" si="22"/>
        <v>0</v>
      </c>
      <c r="G149" s="269">
        <v>240</v>
      </c>
      <c r="H149" s="269">
        <f t="shared" si="23"/>
        <v>4800</v>
      </c>
      <c r="I149" s="269">
        <f t="shared" si="24"/>
        <v>4800</v>
      </c>
    </row>
    <row r="150" spans="1:9" ht="15" customHeight="1">
      <c r="A150" s="264">
        <f t="shared" si="25"/>
        <v>14</v>
      </c>
      <c r="B150" s="283" t="s">
        <v>1354</v>
      </c>
      <c r="C150" s="284" t="s">
        <v>1355</v>
      </c>
      <c r="D150" s="267">
        <v>5</v>
      </c>
      <c r="E150" s="269"/>
      <c r="F150" s="269">
        <f t="shared" si="22"/>
        <v>0</v>
      </c>
      <c r="G150" s="269">
        <v>187</v>
      </c>
      <c r="H150" s="269">
        <f t="shared" si="23"/>
        <v>935</v>
      </c>
      <c r="I150" s="269">
        <f t="shared" si="24"/>
        <v>935</v>
      </c>
    </row>
    <row r="151" spans="1:9" ht="15" customHeight="1">
      <c r="A151" s="264">
        <f t="shared" si="25"/>
        <v>15</v>
      </c>
      <c r="B151" s="285" t="s">
        <v>1356</v>
      </c>
      <c r="C151" s="284" t="s">
        <v>1355</v>
      </c>
      <c r="D151" s="267">
        <v>5</v>
      </c>
      <c r="E151" s="269"/>
      <c r="F151" s="269">
        <f t="shared" si="22"/>
        <v>0</v>
      </c>
      <c r="G151" s="269">
        <v>150</v>
      </c>
      <c r="H151" s="269">
        <f t="shared" si="23"/>
        <v>750</v>
      </c>
      <c r="I151" s="269">
        <f t="shared" si="24"/>
        <v>750</v>
      </c>
    </row>
    <row r="152" spans="1:9" ht="15" customHeight="1">
      <c r="A152" s="264">
        <f t="shared" si="25"/>
        <v>16</v>
      </c>
      <c r="B152" s="286" t="s">
        <v>1357</v>
      </c>
      <c r="C152" s="266" t="s">
        <v>833</v>
      </c>
      <c r="D152" s="267">
        <v>5</v>
      </c>
      <c r="E152" s="268">
        <f>SUM(F137:F151)/100</f>
        <v>177.9</v>
      </c>
      <c r="F152" s="268">
        <f t="shared" si="22"/>
        <v>889.5</v>
      </c>
      <c r="G152" s="268">
        <v>100</v>
      </c>
      <c r="H152" s="268">
        <f t="shared" si="23"/>
        <v>500</v>
      </c>
      <c r="I152" s="269">
        <f t="shared" si="24"/>
        <v>1389.5</v>
      </c>
    </row>
    <row r="153" spans="1:9" ht="15" customHeight="1">
      <c r="A153" s="264">
        <f>A152+1</f>
        <v>17</v>
      </c>
      <c r="B153" s="287" t="s">
        <v>1358</v>
      </c>
      <c r="C153" s="288" t="s">
        <v>833</v>
      </c>
      <c r="D153" s="289">
        <v>3</v>
      </c>
      <c r="E153" s="290"/>
      <c r="F153" s="290">
        <f t="shared" si="22"/>
        <v>0</v>
      </c>
      <c r="G153" s="290">
        <f>SUM(H137:H151)/100</f>
        <v>151.4</v>
      </c>
      <c r="H153" s="290">
        <f t="shared" si="23"/>
        <v>454.20000000000005</v>
      </c>
      <c r="I153" s="291">
        <f t="shared" si="24"/>
        <v>454.20000000000005</v>
      </c>
    </row>
    <row r="154" spans="1:9" ht="15.75" thickBot="1">
      <c r="A154" s="306">
        <f>A153+1</f>
        <v>18</v>
      </c>
      <c r="B154" s="296" t="s">
        <v>1425</v>
      </c>
      <c r="C154" s="294"/>
      <c r="D154" s="294"/>
      <c r="E154" s="294"/>
      <c r="F154" s="295">
        <f>SUM(F137:F153)</f>
        <v>18679.5</v>
      </c>
      <c r="G154" s="296"/>
      <c r="H154" s="295">
        <f>SUM(H137:H153)</f>
        <v>16094.2</v>
      </c>
      <c r="I154" s="297">
        <f>SUM(I137:I153)</f>
        <v>34773.7</v>
      </c>
    </row>
    <row r="155" ht="15.75" thickTop="1"/>
  </sheetData>
  <mergeCells count="1">
    <mergeCell ref="B2:I2"/>
  </mergeCells>
  <conditionalFormatting sqref="A58 C58:H58 C86:H86 A86 A18:I57 A136:I138 B139:I147 A153:I153 A59:I85 A87:I105 A107:I134 B149:I152">
    <cfRule type="cellIs" priority="8" dxfId="0" operator="equal" stopIfTrue="1">
      <formula>0</formula>
    </cfRule>
  </conditionalFormatting>
  <conditionalFormatting sqref="C106:H106 A106">
    <cfRule type="cellIs" priority="7" dxfId="0" operator="equal" stopIfTrue="1">
      <formula>0</formula>
    </cfRule>
  </conditionalFormatting>
  <conditionalFormatting sqref="C135:H135 A135">
    <cfRule type="cellIs" priority="6" dxfId="0" operator="equal" stopIfTrue="1">
      <formula>0</formula>
    </cfRule>
  </conditionalFormatting>
  <conditionalFormatting sqref="C154:H154 A154">
    <cfRule type="cellIs" priority="5" dxfId="0" operator="equal" stopIfTrue="1">
      <formula>0</formula>
    </cfRule>
  </conditionalFormatting>
  <conditionalFormatting sqref="B148">
    <cfRule type="cellIs" priority="4" dxfId="0" operator="equal" stopIfTrue="1">
      <formula>0</formula>
    </cfRule>
  </conditionalFormatting>
  <conditionalFormatting sqref="A139:A146">
    <cfRule type="cellIs" priority="3" dxfId="0" operator="equal" stopIfTrue="1">
      <formula>0</formula>
    </cfRule>
  </conditionalFormatting>
  <conditionalFormatting sqref="C148:I148">
    <cfRule type="cellIs" priority="2" dxfId="0" operator="equal" stopIfTrue="1">
      <formula>0</formula>
    </cfRule>
  </conditionalFormatting>
  <conditionalFormatting sqref="A147:A15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scale="90" r:id="rId1"/>
  <rowBreaks count="1" manualBreakCount="1"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9"/>
  <sheetViews>
    <sheetView view="pageBreakPreview" zoomScaleSheetLayoutView="100" workbookViewId="0" topLeftCell="F230">
      <selection activeCell="Q168" sqref="Q168"/>
    </sheetView>
  </sheetViews>
  <sheetFormatPr defaultColWidth="9.140625" defaultRowHeight="15" outlineLevelRow="2"/>
  <cols>
    <col min="1" max="5" width="9.140625" style="0" hidden="1" customWidth="1"/>
    <col min="6" max="6" width="5.421875" style="88" customWidth="1"/>
    <col min="7" max="7" width="14.28125" style="94" customWidth="1"/>
    <col min="8" max="8" width="41.7109375" style="132" customWidth="1"/>
    <col min="9" max="9" width="4.28125" style="133" customWidth="1"/>
    <col min="10" max="10" width="13.421875" style="134" customWidth="1"/>
    <col min="11" max="11" width="12.421875" style="135" customWidth="1"/>
    <col min="12" max="12" width="15.7109375" style="136" customWidth="1"/>
    <col min="13" max="13" width="9.421875" style="0" customWidth="1"/>
    <col min="257" max="261" width="9.140625" style="0" hidden="1" customWidth="1"/>
    <col min="262" max="262" width="5.421875" style="0" customWidth="1"/>
    <col min="263" max="263" width="14.28125" style="0" customWidth="1"/>
    <col min="264" max="264" width="41.7109375" style="0" customWidth="1"/>
    <col min="265" max="265" width="4.28125" style="0" customWidth="1"/>
    <col min="266" max="266" width="13.421875" style="0" customWidth="1"/>
    <col min="267" max="267" width="12.421875" style="0" customWidth="1"/>
    <col min="268" max="268" width="15.7109375" style="0" customWidth="1"/>
    <col min="269" max="269" width="9.421875" style="0" customWidth="1"/>
    <col min="513" max="517" width="9.140625" style="0" hidden="1" customWidth="1"/>
    <col min="518" max="518" width="5.421875" style="0" customWidth="1"/>
    <col min="519" max="519" width="14.28125" style="0" customWidth="1"/>
    <col min="520" max="520" width="41.7109375" style="0" customWidth="1"/>
    <col min="521" max="521" width="4.28125" style="0" customWidth="1"/>
    <col min="522" max="522" width="13.421875" style="0" customWidth="1"/>
    <col min="523" max="523" width="12.421875" style="0" customWidth="1"/>
    <col min="524" max="524" width="15.7109375" style="0" customWidth="1"/>
    <col min="525" max="525" width="9.421875" style="0" customWidth="1"/>
    <col min="769" max="773" width="9.140625" style="0" hidden="1" customWidth="1"/>
    <col min="774" max="774" width="5.421875" style="0" customWidth="1"/>
    <col min="775" max="775" width="14.28125" style="0" customWidth="1"/>
    <col min="776" max="776" width="41.7109375" style="0" customWidth="1"/>
    <col min="777" max="777" width="4.28125" style="0" customWidth="1"/>
    <col min="778" max="778" width="13.421875" style="0" customWidth="1"/>
    <col min="779" max="779" width="12.421875" style="0" customWidth="1"/>
    <col min="780" max="780" width="15.7109375" style="0" customWidth="1"/>
    <col min="781" max="781" width="9.421875" style="0" customWidth="1"/>
    <col min="1025" max="1029" width="9.140625" style="0" hidden="1" customWidth="1"/>
    <col min="1030" max="1030" width="5.421875" style="0" customWidth="1"/>
    <col min="1031" max="1031" width="14.28125" style="0" customWidth="1"/>
    <col min="1032" max="1032" width="41.7109375" style="0" customWidth="1"/>
    <col min="1033" max="1033" width="4.28125" style="0" customWidth="1"/>
    <col min="1034" max="1034" width="13.421875" style="0" customWidth="1"/>
    <col min="1035" max="1035" width="12.421875" style="0" customWidth="1"/>
    <col min="1036" max="1036" width="15.7109375" style="0" customWidth="1"/>
    <col min="1037" max="1037" width="9.421875" style="0" customWidth="1"/>
    <col min="1281" max="1285" width="9.140625" style="0" hidden="1" customWidth="1"/>
    <col min="1286" max="1286" width="5.421875" style="0" customWidth="1"/>
    <col min="1287" max="1287" width="14.28125" style="0" customWidth="1"/>
    <col min="1288" max="1288" width="41.7109375" style="0" customWidth="1"/>
    <col min="1289" max="1289" width="4.28125" style="0" customWidth="1"/>
    <col min="1290" max="1290" width="13.421875" style="0" customWidth="1"/>
    <col min="1291" max="1291" width="12.421875" style="0" customWidth="1"/>
    <col min="1292" max="1292" width="15.7109375" style="0" customWidth="1"/>
    <col min="1293" max="1293" width="9.421875" style="0" customWidth="1"/>
    <col min="1537" max="1541" width="9.140625" style="0" hidden="1" customWidth="1"/>
    <col min="1542" max="1542" width="5.421875" style="0" customWidth="1"/>
    <col min="1543" max="1543" width="14.28125" style="0" customWidth="1"/>
    <col min="1544" max="1544" width="41.7109375" style="0" customWidth="1"/>
    <col min="1545" max="1545" width="4.28125" style="0" customWidth="1"/>
    <col min="1546" max="1546" width="13.421875" style="0" customWidth="1"/>
    <col min="1547" max="1547" width="12.421875" style="0" customWidth="1"/>
    <col min="1548" max="1548" width="15.7109375" style="0" customWidth="1"/>
    <col min="1549" max="1549" width="9.421875" style="0" customWidth="1"/>
    <col min="1793" max="1797" width="9.140625" style="0" hidden="1" customWidth="1"/>
    <col min="1798" max="1798" width="5.421875" style="0" customWidth="1"/>
    <col min="1799" max="1799" width="14.28125" style="0" customWidth="1"/>
    <col min="1800" max="1800" width="41.7109375" style="0" customWidth="1"/>
    <col min="1801" max="1801" width="4.28125" style="0" customWidth="1"/>
    <col min="1802" max="1802" width="13.421875" style="0" customWidth="1"/>
    <col min="1803" max="1803" width="12.421875" style="0" customWidth="1"/>
    <col min="1804" max="1804" width="15.7109375" style="0" customWidth="1"/>
    <col min="1805" max="1805" width="9.421875" style="0" customWidth="1"/>
    <col min="2049" max="2053" width="9.140625" style="0" hidden="1" customWidth="1"/>
    <col min="2054" max="2054" width="5.421875" style="0" customWidth="1"/>
    <col min="2055" max="2055" width="14.28125" style="0" customWidth="1"/>
    <col min="2056" max="2056" width="41.7109375" style="0" customWidth="1"/>
    <col min="2057" max="2057" width="4.28125" style="0" customWidth="1"/>
    <col min="2058" max="2058" width="13.421875" style="0" customWidth="1"/>
    <col min="2059" max="2059" width="12.421875" style="0" customWidth="1"/>
    <col min="2060" max="2060" width="15.7109375" style="0" customWidth="1"/>
    <col min="2061" max="2061" width="9.421875" style="0" customWidth="1"/>
    <col min="2305" max="2309" width="9.140625" style="0" hidden="1" customWidth="1"/>
    <col min="2310" max="2310" width="5.421875" style="0" customWidth="1"/>
    <col min="2311" max="2311" width="14.28125" style="0" customWidth="1"/>
    <col min="2312" max="2312" width="41.7109375" style="0" customWidth="1"/>
    <col min="2313" max="2313" width="4.28125" style="0" customWidth="1"/>
    <col min="2314" max="2314" width="13.421875" style="0" customWidth="1"/>
    <col min="2315" max="2315" width="12.421875" style="0" customWidth="1"/>
    <col min="2316" max="2316" width="15.7109375" style="0" customWidth="1"/>
    <col min="2317" max="2317" width="9.421875" style="0" customWidth="1"/>
    <col min="2561" max="2565" width="9.140625" style="0" hidden="1" customWidth="1"/>
    <col min="2566" max="2566" width="5.421875" style="0" customWidth="1"/>
    <col min="2567" max="2567" width="14.28125" style="0" customWidth="1"/>
    <col min="2568" max="2568" width="41.7109375" style="0" customWidth="1"/>
    <col min="2569" max="2569" width="4.28125" style="0" customWidth="1"/>
    <col min="2570" max="2570" width="13.421875" style="0" customWidth="1"/>
    <col min="2571" max="2571" width="12.421875" style="0" customWidth="1"/>
    <col min="2572" max="2572" width="15.7109375" style="0" customWidth="1"/>
    <col min="2573" max="2573" width="9.421875" style="0" customWidth="1"/>
    <col min="2817" max="2821" width="9.140625" style="0" hidden="1" customWidth="1"/>
    <col min="2822" max="2822" width="5.421875" style="0" customWidth="1"/>
    <col min="2823" max="2823" width="14.28125" style="0" customWidth="1"/>
    <col min="2824" max="2824" width="41.7109375" style="0" customWidth="1"/>
    <col min="2825" max="2825" width="4.28125" style="0" customWidth="1"/>
    <col min="2826" max="2826" width="13.421875" style="0" customWidth="1"/>
    <col min="2827" max="2827" width="12.421875" style="0" customWidth="1"/>
    <col min="2828" max="2828" width="15.7109375" style="0" customWidth="1"/>
    <col min="2829" max="2829" width="9.421875" style="0" customWidth="1"/>
    <col min="3073" max="3077" width="9.140625" style="0" hidden="1" customWidth="1"/>
    <col min="3078" max="3078" width="5.421875" style="0" customWidth="1"/>
    <col min="3079" max="3079" width="14.28125" style="0" customWidth="1"/>
    <col min="3080" max="3080" width="41.7109375" style="0" customWidth="1"/>
    <col min="3081" max="3081" width="4.28125" style="0" customWidth="1"/>
    <col min="3082" max="3082" width="13.421875" style="0" customWidth="1"/>
    <col min="3083" max="3083" width="12.421875" style="0" customWidth="1"/>
    <col min="3084" max="3084" width="15.7109375" style="0" customWidth="1"/>
    <col min="3085" max="3085" width="9.421875" style="0" customWidth="1"/>
    <col min="3329" max="3333" width="9.140625" style="0" hidden="1" customWidth="1"/>
    <col min="3334" max="3334" width="5.421875" style="0" customWidth="1"/>
    <col min="3335" max="3335" width="14.28125" style="0" customWidth="1"/>
    <col min="3336" max="3336" width="41.7109375" style="0" customWidth="1"/>
    <col min="3337" max="3337" width="4.28125" style="0" customWidth="1"/>
    <col min="3338" max="3338" width="13.421875" style="0" customWidth="1"/>
    <col min="3339" max="3339" width="12.421875" style="0" customWidth="1"/>
    <col min="3340" max="3340" width="15.7109375" style="0" customWidth="1"/>
    <col min="3341" max="3341" width="9.421875" style="0" customWidth="1"/>
    <col min="3585" max="3589" width="9.140625" style="0" hidden="1" customWidth="1"/>
    <col min="3590" max="3590" width="5.421875" style="0" customWidth="1"/>
    <col min="3591" max="3591" width="14.28125" style="0" customWidth="1"/>
    <col min="3592" max="3592" width="41.7109375" style="0" customWidth="1"/>
    <col min="3593" max="3593" width="4.28125" style="0" customWidth="1"/>
    <col min="3594" max="3594" width="13.421875" style="0" customWidth="1"/>
    <col min="3595" max="3595" width="12.421875" style="0" customWidth="1"/>
    <col min="3596" max="3596" width="15.7109375" style="0" customWidth="1"/>
    <col min="3597" max="3597" width="9.421875" style="0" customWidth="1"/>
    <col min="3841" max="3845" width="9.140625" style="0" hidden="1" customWidth="1"/>
    <col min="3846" max="3846" width="5.421875" style="0" customWidth="1"/>
    <col min="3847" max="3847" width="14.28125" style="0" customWidth="1"/>
    <col min="3848" max="3848" width="41.7109375" style="0" customWidth="1"/>
    <col min="3849" max="3849" width="4.28125" style="0" customWidth="1"/>
    <col min="3850" max="3850" width="13.421875" style="0" customWidth="1"/>
    <col min="3851" max="3851" width="12.421875" style="0" customWidth="1"/>
    <col min="3852" max="3852" width="15.7109375" style="0" customWidth="1"/>
    <col min="3853" max="3853" width="9.421875" style="0" customWidth="1"/>
    <col min="4097" max="4101" width="9.140625" style="0" hidden="1" customWidth="1"/>
    <col min="4102" max="4102" width="5.421875" style="0" customWidth="1"/>
    <col min="4103" max="4103" width="14.28125" style="0" customWidth="1"/>
    <col min="4104" max="4104" width="41.7109375" style="0" customWidth="1"/>
    <col min="4105" max="4105" width="4.28125" style="0" customWidth="1"/>
    <col min="4106" max="4106" width="13.421875" style="0" customWidth="1"/>
    <col min="4107" max="4107" width="12.421875" style="0" customWidth="1"/>
    <col min="4108" max="4108" width="15.7109375" style="0" customWidth="1"/>
    <col min="4109" max="4109" width="9.421875" style="0" customWidth="1"/>
    <col min="4353" max="4357" width="9.140625" style="0" hidden="1" customWidth="1"/>
    <col min="4358" max="4358" width="5.421875" style="0" customWidth="1"/>
    <col min="4359" max="4359" width="14.28125" style="0" customWidth="1"/>
    <col min="4360" max="4360" width="41.7109375" style="0" customWidth="1"/>
    <col min="4361" max="4361" width="4.28125" style="0" customWidth="1"/>
    <col min="4362" max="4362" width="13.421875" style="0" customWidth="1"/>
    <col min="4363" max="4363" width="12.421875" style="0" customWidth="1"/>
    <col min="4364" max="4364" width="15.7109375" style="0" customWidth="1"/>
    <col min="4365" max="4365" width="9.421875" style="0" customWidth="1"/>
    <col min="4609" max="4613" width="9.140625" style="0" hidden="1" customWidth="1"/>
    <col min="4614" max="4614" width="5.421875" style="0" customWidth="1"/>
    <col min="4615" max="4615" width="14.28125" style="0" customWidth="1"/>
    <col min="4616" max="4616" width="41.7109375" style="0" customWidth="1"/>
    <col min="4617" max="4617" width="4.28125" style="0" customWidth="1"/>
    <col min="4618" max="4618" width="13.421875" style="0" customWidth="1"/>
    <col min="4619" max="4619" width="12.421875" style="0" customWidth="1"/>
    <col min="4620" max="4620" width="15.7109375" style="0" customWidth="1"/>
    <col min="4621" max="4621" width="9.421875" style="0" customWidth="1"/>
    <col min="4865" max="4869" width="9.140625" style="0" hidden="1" customWidth="1"/>
    <col min="4870" max="4870" width="5.421875" style="0" customWidth="1"/>
    <col min="4871" max="4871" width="14.28125" style="0" customWidth="1"/>
    <col min="4872" max="4872" width="41.7109375" style="0" customWidth="1"/>
    <col min="4873" max="4873" width="4.28125" style="0" customWidth="1"/>
    <col min="4874" max="4874" width="13.421875" style="0" customWidth="1"/>
    <col min="4875" max="4875" width="12.421875" style="0" customWidth="1"/>
    <col min="4876" max="4876" width="15.7109375" style="0" customWidth="1"/>
    <col min="4877" max="4877" width="9.421875" style="0" customWidth="1"/>
    <col min="5121" max="5125" width="9.140625" style="0" hidden="1" customWidth="1"/>
    <col min="5126" max="5126" width="5.421875" style="0" customWidth="1"/>
    <col min="5127" max="5127" width="14.28125" style="0" customWidth="1"/>
    <col min="5128" max="5128" width="41.7109375" style="0" customWidth="1"/>
    <col min="5129" max="5129" width="4.28125" style="0" customWidth="1"/>
    <col min="5130" max="5130" width="13.421875" style="0" customWidth="1"/>
    <col min="5131" max="5131" width="12.421875" style="0" customWidth="1"/>
    <col min="5132" max="5132" width="15.7109375" style="0" customWidth="1"/>
    <col min="5133" max="5133" width="9.421875" style="0" customWidth="1"/>
    <col min="5377" max="5381" width="9.140625" style="0" hidden="1" customWidth="1"/>
    <col min="5382" max="5382" width="5.421875" style="0" customWidth="1"/>
    <col min="5383" max="5383" width="14.28125" style="0" customWidth="1"/>
    <col min="5384" max="5384" width="41.7109375" style="0" customWidth="1"/>
    <col min="5385" max="5385" width="4.28125" style="0" customWidth="1"/>
    <col min="5386" max="5386" width="13.421875" style="0" customWidth="1"/>
    <col min="5387" max="5387" width="12.421875" style="0" customWidth="1"/>
    <col min="5388" max="5388" width="15.7109375" style="0" customWidth="1"/>
    <col min="5389" max="5389" width="9.421875" style="0" customWidth="1"/>
    <col min="5633" max="5637" width="9.140625" style="0" hidden="1" customWidth="1"/>
    <col min="5638" max="5638" width="5.421875" style="0" customWidth="1"/>
    <col min="5639" max="5639" width="14.28125" style="0" customWidth="1"/>
    <col min="5640" max="5640" width="41.7109375" style="0" customWidth="1"/>
    <col min="5641" max="5641" width="4.28125" style="0" customWidth="1"/>
    <col min="5642" max="5642" width="13.421875" style="0" customWidth="1"/>
    <col min="5643" max="5643" width="12.421875" style="0" customWidth="1"/>
    <col min="5644" max="5644" width="15.7109375" style="0" customWidth="1"/>
    <col min="5645" max="5645" width="9.421875" style="0" customWidth="1"/>
    <col min="5889" max="5893" width="9.140625" style="0" hidden="1" customWidth="1"/>
    <col min="5894" max="5894" width="5.421875" style="0" customWidth="1"/>
    <col min="5895" max="5895" width="14.28125" style="0" customWidth="1"/>
    <col min="5896" max="5896" width="41.7109375" style="0" customWidth="1"/>
    <col min="5897" max="5897" width="4.28125" style="0" customWidth="1"/>
    <col min="5898" max="5898" width="13.421875" style="0" customWidth="1"/>
    <col min="5899" max="5899" width="12.421875" style="0" customWidth="1"/>
    <col min="5900" max="5900" width="15.7109375" style="0" customWidth="1"/>
    <col min="5901" max="5901" width="9.421875" style="0" customWidth="1"/>
    <col min="6145" max="6149" width="9.140625" style="0" hidden="1" customWidth="1"/>
    <col min="6150" max="6150" width="5.421875" style="0" customWidth="1"/>
    <col min="6151" max="6151" width="14.28125" style="0" customWidth="1"/>
    <col min="6152" max="6152" width="41.7109375" style="0" customWidth="1"/>
    <col min="6153" max="6153" width="4.28125" style="0" customWidth="1"/>
    <col min="6154" max="6154" width="13.421875" style="0" customWidth="1"/>
    <col min="6155" max="6155" width="12.421875" style="0" customWidth="1"/>
    <col min="6156" max="6156" width="15.7109375" style="0" customWidth="1"/>
    <col min="6157" max="6157" width="9.421875" style="0" customWidth="1"/>
    <col min="6401" max="6405" width="9.140625" style="0" hidden="1" customWidth="1"/>
    <col min="6406" max="6406" width="5.421875" style="0" customWidth="1"/>
    <col min="6407" max="6407" width="14.28125" style="0" customWidth="1"/>
    <col min="6408" max="6408" width="41.7109375" style="0" customWidth="1"/>
    <col min="6409" max="6409" width="4.28125" style="0" customWidth="1"/>
    <col min="6410" max="6410" width="13.421875" style="0" customWidth="1"/>
    <col min="6411" max="6411" width="12.421875" style="0" customWidth="1"/>
    <col min="6412" max="6412" width="15.7109375" style="0" customWidth="1"/>
    <col min="6413" max="6413" width="9.421875" style="0" customWidth="1"/>
    <col min="6657" max="6661" width="9.140625" style="0" hidden="1" customWidth="1"/>
    <col min="6662" max="6662" width="5.421875" style="0" customWidth="1"/>
    <col min="6663" max="6663" width="14.28125" style="0" customWidth="1"/>
    <col min="6664" max="6664" width="41.7109375" style="0" customWidth="1"/>
    <col min="6665" max="6665" width="4.28125" style="0" customWidth="1"/>
    <col min="6666" max="6666" width="13.421875" style="0" customWidth="1"/>
    <col min="6667" max="6667" width="12.421875" style="0" customWidth="1"/>
    <col min="6668" max="6668" width="15.7109375" style="0" customWidth="1"/>
    <col min="6669" max="6669" width="9.421875" style="0" customWidth="1"/>
    <col min="6913" max="6917" width="9.140625" style="0" hidden="1" customWidth="1"/>
    <col min="6918" max="6918" width="5.421875" style="0" customWidth="1"/>
    <col min="6919" max="6919" width="14.28125" style="0" customWidth="1"/>
    <col min="6920" max="6920" width="41.7109375" style="0" customWidth="1"/>
    <col min="6921" max="6921" width="4.28125" style="0" customWidth="1"/>
    <col min="6922" max="6922" width="13.421875" style="0" customWidth="1"/>
    <col min="6923" max="6923" width="12.421875" style="0" customWidth="1"/>
    <col min="6924" max="6924" width="15.7109375" style="0" customWidth="1"/>
    <col min="6925" max="6925" width="9.421875" style="0" customWidth="1"/>
    <col min="7169" max="7173" width="9.140625" style="0" hidden="1" customWidth="1"/>
    <col min="7174" max="7174" width="5.421875" style="0" customWidth="1"/>
    <col min="7175" max="7175" width="14.28125" style="0" customWidth="1"/>
    <col min="7176" max="7176" width="41.7109375" style="0" customWidth="1"/>
    <col min="7177" max="7177" width="4.28125" style="0" customWidth="1"/>
    <col min="7178" max="7178" width="13.421875" style="0" customWidth="1"/>
    <col min="7179" max="7179" width="12.421875" style="0" customWidth="1"/>
    <col min="7180" max="7180" width="15.7109375" style="0" customWidth="1"/>
    <col min="7181" max="7181" width="9.421875" style="0" customWidth="1"/>
    <col min="7425" max="7429" width="9.140625" style="0" hidden="1" customWidth="1"/>
    <col min="7430" max="7430" width="5.421875" style="0" customWidth="1"/>
    <col min="7431" max="7431" width="14.28125" style="0" customWidth="1"/>
    <col min="7432" max="7432" width="41.7109375" style="0" customWidth="1"/>
    <col min="7433" max="7433" width="4.28125" style="0" customWidth="1"/>
    <col min="7434" max="7434" width="13.421875" style="0" customWidth="1"/>
    <col min="7435" max="7435" width="12.421875" style="0" customWidth="1"/>
    <col min="7436" max="7436" width="15.7109375" style="0" customWidth="1"/>
    <col min="7437" max="7437" width="9.421875" style="0" customWidth="1"/>
    <col min="7681" max="7685" width="9.140625" style="0" hidden="1" customWidth="1"/>
    <col min="7686" max="7686" width="5.421875" style="0" customWidth="1"/>
    <col min="7687" max="7687" width="14.28125" style="0" customWidth="1"/>
    <col min="7688" max="7688" width="41.7109375" style="0" customWidth="1"/>
    <col min="7689" max="7689" width="4.28125" style="0" customWidth="1"/>
    <col min="7690" max="7690" width="13.421875" style="0" customWidth="1"/>
    <col min="7691" max="7691" width="12.421875" style="0" customWidth="1"/>
    <col min="7692" max="7692" width="15.7109375" style="0" customWidth="1"/>
    <col min="7693" max="7693" width="9.421875" style="0" customWidth="1"/>
    <col min="7937" max="7941" width="9.140625" style="0" hidden="1" customWidth="1"/>
    <col min="7942" max="7942" width="5.421875" style="0" customWidth="1"/>
    <col min="7943" max="7943" width="14.28125" style="0" customWidth="1"/>
    <col min="7944" max="7944" width="41.7109375" style="0" customWidth="1"/>
    <col min="7945" max="7945" width="4.28125" style="0" customWidth="1"/>
    <col min="7946" max="7946" width="13.421875" style="0" customWidth="1"/>
    <col min="7947" max="7947" width="12.421875" style="0" customWidth="1"/>
    <col min="7948" max="7948" width="15.7109375" style="0" customWidth="1"/>
    <col min="7949" max="7949" width="9.421875" style="0" customWidth="1"/>
    <col min="8193" max="8197" width="9.140625" style="0" hidden="1" customWidth="1"/>
    <col min="8198" max="8198" width="5.421875" style="0" customWidth="1"/>
    <col min="8199" max="8199" width="14.28125" style="0" customWidth="1"/>
    <col min="8200" max="8200" width="41.7109375" style="0" customWidth="1"/>
    <col min="8201" max="8201" width="4.28125" style="0" customWidth="1"/>
    <col min="8202" max="8202" width="13.421875" style="0" customWidth="1"/>
    <col min="8203" max="8203" width="12.421875" style="0" customWidth="1"/>
    <col min="8204" max="8204" width="15.7109375" style="0" customWidth="1"/>
    <col min="8205" max="8205" width="9.421875" style="0" customWidth="1"/>
    <col min="8449" max="8453" width="9.140625" style="0" hidden="1" customWidth="1"/>
    <col min="8454" max="8454" width="5.421875" style="0" customWidth="1"/>
    <col min="8455" max="8455" width="14.28125" style="0" customWidth="1"/>
    <col min="8456" max="8456" width="41.7109375" style="0" customWidth="1"/>
    <col min="8457" max="8457" width="4.28125" style="0" customWidth="1"/>
    <col min="8458" max="8458" width="13.421875" style="0" customWidth="1"/>
    <col min="8459" max="8459" width="12.421875" style="0" customWidth="1"/>
    <col min="8460" max="8460" width="15.7109375" style="0" customWidth="1"/>
    <col min="8461" max="8461" width="9.421875" style="0" customWidth="1"/>
    <col min="8705" max="8709" width="9.140625" style="0" hidden="1" customWidth="1"/>
    <col min="8710" max="8710" width="5.421875" style="0" customWidth="1"/>
    <col min="8711" max="8711" width="14.28125" style="0" customWidth="1"/>
    <col min="8712" max="8712" width="41.7109375" style="0" customWidth="1"/>
    <col min="8713" max="8713" width="4.28125" style="0" customWidth="1"/>
    <col min="8714" max="8714" width="13.421875" style="0" customWidth="1"/>
    <col min="8715" max="8715" width="12.421875" style="0" customWidth="1"/>
    <col min="8716" max="8716" width="15.7109375" style="0" customWidth="1"/>
    <col min="8717" max="8717" width="9.421875" style="0" customWidth="1"/>
    <col min="8961" max="8965" width="9.140625" style="0" hidden="1" customWidth="1"/>
    <col min="8966" max="8966" width="5.421875" style="0" customWidth="1"/>
    <col min="8967" max="8967" width="14.28125" style="0" customWidth="1"/>
    <col min="8968" max="8968" width="41.7109375" style="0" customWidth="1"/>
    <col min="8969" max="8969" width="4.28125" style="0" customWidth="1"/>
    <col min="8970" max="8970" width="13.421875" style="0" customWidth="1"/>
    <col min="8971" max="8971" width="12.421875" style="0" customWidth="1"/>
    <col min="8972" max="8972" width="15.7109375" style="0" customWidth="1"/>
    <col min="8973" max="8973" width="9.421875" style="0" customWidth="1"/>
    <col min="9217" max="9221" width="9.140625" style="0" hidden="1" customWidth="1"/>
    <col min="9222" max="9222" width="5.421875" style="0" customWidth="1"/>
    <col min="9223" max="9223" width="14.28125" style="0" customWidth="1"/>
    <col min="9224" max="9224" width="41.7109375" style="0" customWidth="1"/>
    <col min="9225" max="9225" width="4.28125" style="0" customWidth="1"/>
    <col min="9226" max="9226" width="13.421875" style="0" customWidth="1"/>
    <col min="9227" max="9227" width="12.421875" style="0" customWidth="1"/>
    <col min="9228" max="9228" width="15.7109375" style="0" customWidth="1"/>
    <col min="9229" max="9229" width="9.421875" style="0" customWidth="1"/>
    <col min="9473" max="9477" width="9.140625" style="0" hidden="1" customWidth="1"/>
    <col min="9478" max="9478" width="5.421875" style="0" customWidth="1"/>
    <col min="9479" max="9479" width="14.28125" style="0" customWidth="1"/>
    <col min="9480" max="9480" width="41.7109375" style="0" customWidth="1"/>
    <col min="9481" max="9481" width="4.28125" style="0" customWidth="1"/>
    <col min="9482" max="9482" width="13.421875" style="0" customWidth="1"/>
    <col min="9483" max="9483" width="12.421875" style="0" customWidth="1"/>
    <col min="9484" max="9484" width="15.7109375" style="0" customWidth="1"/>
    <col min="9485" max="9485" width="9.421875" style="0" customWidth="1"/>
    <col min="9729" max="9733" width="9.140625" style="0" hidden="1" customWidth="1"/>
    <col min="9734" max="9734" width="5.421875" style="0" customWidth="1"/>
    <col min="9735" max="9735" width="14.28125" style="0" customWidth="1"/>
    <col min="9736" max="9736" width="41.7109375" style="0" customWidth="1"/>
    <col min="9737" max="9737" width="4.28125" style="0" customWidth="1"/>
    <col min="9738" max="9738" width="13.421875" style="0" customWidth="1"/>
    <col min="9739" max="9739" width="12.421875" style="0" customWidth="1"/>
    <col min="9740" max="9740" width="15.7109375" style="0" customWidth="1"/>
    <col min="9741" max="9741" width="9.421875" style="0" customWidth="1"/>
    <col min="9985" max="9989" width="9.140625" style="0" hidden="1" customWidth="1"/>
    <col min="9990" max="9990" width="5.421875" style="0" customWidth="1"/>
    <col min="9991" max="9991" width="14.28125" style="0" customWidth="1"/>
    <col min="9992" max="9992" width="41.7109375" style="0" customWidth="1"/>
    <col min="9993" max="9993" width="4.28125" style="0" customWidth="1"/>
    <col min="9994" max="9994" width="13.421875" style="0" customWidth="1"/>
    <col min="9995" max="9995" width="12.421875" style="0" customWidth="1"/>
    <col min="9996" max="9996" width="15.7109375" style="0" customWidth="1"/>
    <col min="9997" max="9997" width="9.421875" style="0" customWidth="1"/>
    <col min="10241" max="10245" width="9.140625" style="0" hidden="1" customWidth="1"/>
    <col min="10246" max="10246" width="5.421875" style="0" customWidth="1"/>
    <col min="10247" max="10247" width="14.28125" style="0" customWidth="1"/>
    <col min="10248" max="10248" width="41.7109375" style="0" customWidth="1"/>
    <col min="10249" max="10249" width="4.28125" style="0" customWidth="1"/>
    <col min="10250" max="10250" width="13.421875" style="0" customWidth="1"/>
    <col min="10251" max="10251" width="12.421875" style="0" customWidth="1"/>
    <col min="10252" max="10252" width="15.7109375" style="0" customWidth="1"/>
    <col min="10253" max="10253" width="9.421875" style="0" customWidth="1"/>
    <col min="10497" max="10501" width="9.140625" style="0" hidden="1" customWidth="1"/>
    <col min="10502" max="10502" width="5.421875" style="0" customWidth="1"/>
    <col min="10503" max="10503" width="14.28125" style="0" customWidth="1"/>
    <col min="10504" max="10504" width="41.7109375" style="0" customWidth="1"/>
    <col min="10505" max="10505" width="4.28125" style="0" customWidth="1"/>
    <col min="10506" max="10506" width="13.421875" style="0" customWidth="1"/>
    <col min="10507" max="10507" width="12.421875" style="0" customWidth="1"/>
    <col min="10508" max="10508" width="15.7109375" style="0" customWidth="1"/>
    <col min="10509" max="10509" width="9.421875" style="0" customWidth="1"/>
    <col min="10753" max="10757" width="9.140625" style="0" hidden="1" customWidth="1"/>
    <col min="10758" max="10758" width="5.421875" style="0" customWidth="1"/>
    <col min="10759" max="10759" width="14.28125" style="0" customWidth="1"/>
    <col min="10760" max="10760" width="41.7109375" style="0" customWidth="1"/>
    <col min="10761" max="10761" width="4.28125" style="0" customWidth="1"/>
    <col min="10762" max="10762" width="13.421875" style="0" customWidth="1"/>
    <col min="10763" max="10763" width="12.421875" style="0" customWidth="1"/>
    <col min="10764" max="10764" width="15.7109375" style="0" customWidth="1"/>
    <col min="10765" max="10765" width="9.421875" style="0" customWidth="1"/>
    <col min="11009" max="11013" width="9.140625" style="0" hidden="1" customWidth="1"/>
    <col min="11014" max="11014" width="5.421875" style="0" customWidth="1"/>
    <col min="11015" max="11015" width="14.28125" style="0" customWidth="1"/>
    <col min="11016" max="11016" width="41.7109375" style="0" customWidth="1"/>
    <col min="11017" max="11017" width="4.28125" style="0" customWidth="1"/>
    <col min="11018" max="11018" width="13.421875" style="0" customWidth="1"/>
    <col min="11019" max="11019" width="12.421875" style="0" customWidth="1"/>
    <col min="11020" max="11020" width="15.7109375" style="0" customWidth="1"/>
    <col min="11021" max="11021" width="9.421875" style="0" customWidth="1"/>
    <col min="11265" max="11269" width="9.140625" style="0" hidden="1" customWidth="1"/>
    <col min="11270" max="11270" width="5.421875" style="0" customWidth="1"/>
    <col min="11271" max="11271" width="14.28125" style="0" customWidth="1"/>
    <col min="11272" max="11272" width="41.7109375" style="0" customWidth="1"/>
    <col min="11273" max="11273" width="4.28125" style="0" customWidth="1"/>
    <col min="11274" max="11274" width="13.421875" style="0" customWidth="1"/>
    <col min="11275" max="11275" width="12.421875" style="0" customWidth="1"/>
    <col min="11276" max="11276" width="15.7109375" style="0" customWidth="1"/>
    <col min="11277" max="11277" width="9.421875" style="0" customWidth="1"/>
    <col min="11521" max="11525" width="9.140625" style="0" hidden="1" customWidth="1"/>
    <col min="11526" max="11526" width="5.421875" style="0" customWidth="1"/>
    <col min="11527" max="11527" width="14.28125" style="0" customWidth="1"/>
    <col min="11528" max="11528" width="41.7109375" style="0" customWidth="1"/>
    <col min="11529" max="11529" width="4.28125" style="0" customWidth="1"/>
    <col min="11530" max="11530" width="13.421875" style="0" customWidth="1"/>
    <col min="11531" max="11531" width="12.421875" style="0" customWidth="1"/>
    <col min="11532" max="11532" width="15.7109375" style="0" customWidth="1"/>
    <col min="11533" max="11533" width="9.421875" style="0" customWidth="1"/>
    <col min="11777" max="11781" width="9.140625" style="0" hidden="1" customWidth="1"/>
    <col min="11782" max="11782" width="5.421875" style="0" customWidth="1"/>
    <col min="11783" max="11783" width="14.28125" style="0" customWidth="1"/>
    <col min="11784" max="11784" width="41.7109375" style="0" customWidth="1"/>
    <col min="11785" max="11785" width="4.28125" style="0" customWidth="1"/>
    <col min="11786" max="11786" width="13.421875" style="0" customWidth="1"/>
    <col min="11787" max="11787" width="12.421875" style="0" customWidth="1"/>
    <col min="11788" max="11788" width="15.7109375" style="0" customWidth="1"/>
    <col min="11789" max="11789" width="9.421875" style="0" customWidth="1"/>
    <col min="12033" max="12037" width="9.140625" style="0" hidden="1" customWidth="1"/>
    <col min="12038" max="12038" width="5.421875" style="0" customWidth="1"/>
    <col min="12039" max="12039" width="14.28125" style="0" customWidth="1"/>
    <col min="12040" max="12040" width="41.7109375" style="0" customWidth="1"/>
    <col min="12041" max="12041" width="4.28125" style="0" customWidth="1"/>
    <col min="12042" max="12042" width="13.421875" style="0" customWidth="1"/>
    <col min="12043" max="12043" width="12.421875" style="0" customWidth="1"/>
    <col min="12044" max="12044" width="15.7109375" style="0" customWidth="1"/>
    <col min="12045" max="12045" width="9.421875" style="0" customWidth="1"/>
    <col min="12289" max="12293" width="9.140625" style="0" hidden="1" customWidth="1"/>
    <col min="12294" max="12294" width="5.421875" style="0" customWidth="1"/>
    <col min="12295" max="12295" width="14.28125" style="0" customWidth="1"/>
    <col min="12296" max="12296" width="41.7109375" style="0" customWidth="1"/>
    <col min="12297" max="12297" width="4.28125" style="0" customWidth="1"/>
    <col min="12298" max="12298" width="13.421875" style="0" customWidth="1"/>
    <col min="12299" max="12299" width="12.421875" style="0" customWidth="1"/>
    <col min="12300" max="12300" width="15.7109375" style="0" customWidth="1"/>
    <col min="12301" max="12301" width="9.421875" style="0" customWidth="1"/>
    <col min="12545" max="12549" width="9.140625" style="0" hidden="1" customWidth="1"/>
    <col min="12550" max="12550" width="5.421875" style="0" customWidth="1"/>
    <col min="12551" max="12551" width="14.28125" style="0" customWidth="1"/>
    <col min="12552" max="12552" width="41.7109375" style="0" customWidth="1"/>
    <col min="12553" max="12553" width="4.28125" style="0" customWidth="1"/>
    <col min="12554" max="12554" width="13.421875" style="0" customWidth="1"/>
    <col min="12555" max="12555" width="12.421875" style="0" customWidth="1"/>
    <col min="12556" max="12556" width="15.7109375" style="0" customWidth="1"/>
    <col min="12557" max="12557" width="9.421875" style="0" customWidth="1"/>
    <col min="12801" max="12805" width="9.140625" style="0" hidden="1" customWidth="1"/>
    <col min="12806" max="12806" width="5.421875" style="0" customWidth="1"/>
    <col min="12807" max="12807" width="14.28125" style="0" customWidth="1"/>
    <col min="12808" max="12808" width="41.7109375" style="0" customWidth="1"/>
    <col min="12809" max="12809" width="4.28125" style="0" customWidth="1"/>
    <col min="12810" max="12810" width="13.421875" style="0" customWidth="1"/>
    <col min="12811" max="12811" width="12.421875" style="0" customWidth="1"/>
    <col min="12812" max="12812" width="15.7109375" style="0" customWidth="1"/>
    <col min="12813" max="12813" width="9.421875" style="0" customWidth="1"/>
    <col min="13057" max="13061" width="9.140625" style="0" hidden="1" customWidth="1"/>
    <col min="13062" max="13062" width="5.421875" style="0" customWidth="1"/>
    <col min="13063" max="13063" width="14.28125" style="0" customWidth="1"/>
    <col min="13064" max="13064" width="41.7109375" style="0" customWidth="1"/>
    <col min="13065" max="13065" width="4.28125" style="0" customWidth="1"/>
    <col min="13066" max="13066" width="13.421875" style="0" customWidth="1"/>
    <col min="13067" max="13067" width="12.421875" style="0" customWidth="1"/>
    <col min="13068" max="13068" width="15.7109375" style="0" customWidth="1"/>
    <col min="13069" max="13069" width="9.421875" style="0" customWidth="1"/>
    <col min="13313" max="13317" width="9.140625" style="0" hidden="1" customWidth="1"/>
    <col min="13318" max="13318" width="5.421875" style="0" customWidth="1"/>
    <col min="13319" max="13319" width="14.28125" style="0" customWidth="1"/>
    <col min="13320" max="13320" width="41.7109375" style="0" customWidth="1"/>
    <col min="13321" max="13321" width="4.28125" style="0" customWidth="1"/>
    <col min="13322" max="13322" width="13.421875" style="0" customWidth="1"/>
    <col min="13323" max="13323" width="12.421875" style="0" customWidth="1"/>
    <col min="13324" max="13324" width="15.7109375" style="0" customWidth="1"/>
    <col min="13325" max="13325" width="9.421875" style="0" customWidth="1"/>
    <col min="13569" max="13573" width="9.140625" style="0" hidden="1" customWidth="1"/>
    <col min="13574" max="13574" width="5.421875" style="0" customWidth="1"/>
    <col min="13575" max="13575" width="14.28125" style="0" customWidth="1"/>
    <col min="13576" max="13576" width="41.7109375" style="0" customWidth="1"/>
    <col min="13577" max="13577" width="4.28125" style="0" customWidth="1"/>
    <col min="13578" max="13578" width="13.421875" style="0" customWidth="1"/>
    <col min="13579" max="13579" width="12.421875" style="0" customWidth="1"/>
    <col min="13580" max="13580" width="15.7109375" style="0" customWidth="1"/>
    <col min="13581" max="13581" width="9.421875" style="0" customWidth="1"/>
    <col min="13825" max="13829" width="9.140625" style="0" hidden="1" customWidth="1"/>
    <col min="13830" max="13830" width="5.421875" style="0" customWidth="1"/>
    <col min="13831" max="13831" width="14.28125" style="0" customWidth="1"/>
    <col min="13832" max="13832" width="41.7109375" style="0" customWidth="1"/>
    <col min="13833" max="13833" width="4.28125" style="0" customWidth="1"/>
    <col min="13834" max="13834" width="13.421875" style="0" customWidth="1"/>
    <col min="13835" max="13835" width="12.421875" style="0" customWidth="1"/>
    <col min="13836" max="13836" width="15.7109375" style="0" customWidth="1"/>
    <col min="13837" max="13837" width="9.421875" style="0" customWidth="1"/>
    <col min="14081" max="14085" width="9.140625" style="0" hidden="1" customWidth="1"/>
    <col min="14086" max="14086" width="5.421875" style="0" customWidth="1"/>
    <col min="14087" max="14087" width="14.28125" style="0" customWidth="1"/>
    <col min="14088" max="14088" width="41.7109375" style="0" customWidth="1"/>
    <col min="14089" max="14089" width="4.28125" style="0" customWidth="1"/>
    <col min="14090" max="14090" width="13.421875" style="0" customWidth="1"/>
    <col min="14091" max="14091" width="12.421875" style="0" customWidth="1"/>
    <col min="14092" max="14092" width="15.7109375" style="0" customWidth="1"/>
    <col min="14093" max="14093" width="9.421875" style="0" customWidth="1"/>
    <col min="14337" max="14341" width="9.140625" style="0" hidden="1" customWidth="1"/>
    <col min="14342" max="14342" width="5.421875" style="0" customWidth="1"/>
    <col min="14343" max="14343" width="14.28125" style="0" customWidth="1"/>
    <col min="14344" max="14344" width="41.7109375" style="0" customWidth="1"/>
    <col min="14345" max="14345" width="4.28125" style="0" customWidth="1"/>
    <col min="14346" max="14346" width="13.421875" style="0" customWidth="1"/>
    <col min="14347" max="14347" width="12.421875" style="0" customWidth="1"/>
    <col min="14348" max="14348" width="15.7109375" style="0" customWidth="1"/>
    <col min="14349" max="14349" width="9.421875" style="0" customWidth="1"/>
    <col min="14593" max="14597" width="9.140625" style="0" hidden="1" customWidth="1"/>
    <col min="14598" max="14598" width="5.421875" style="0" customWidth="1"/>
    <col min="14599" max="14599" width="14.28125" style="0" customWidth="1"/>
    <col min="14600" max="14600" width="41.7109375" style="0" customWidth="1"/>
    <col min="14601" max="14601" width="4.28125" style="0" customWidth="1"/>
    <col min="14602" max="14602" width="13.421875" style="0" customWidth="1"/>
    <col min="14603" max="14603" width="12.421875" style="0" customWidth="1"/>
    <col min="14604" max="14604" width="15.7109375" style="0" customWidth="1"/>
    <col min="14605" max="14605" width="9.421875" style="0" customWidth="1"/>
    <col min="14849" max="14853" width="9.140625" style="0" hidden="1" customWidth="1"/>
    <col min="14854" max="14854" width="5.421875" style="0" customWidth="1"/>
    <col min="14855" max="14855" width="14.28125" style="0" customWidth="1"/>
    <col min="14856" max="14856" width="41.7109375" style="0" customWidth="1"/>
    <col min="14857" max="14857" width="4.28125" style="0" customWidth="1"/>
    <col min="14858" max="14858" width="13.421875" style="0" customWidth="1"/>
    <col min="14859" max="14859" width="12.421875" style="0" customWidth="1"/>
    <col min="14860" max="14860" width="15.7109375" style="0" customWidth="1"/>
    <col min="14861" max="14861" width="9.421875" style="0" customWidth="1"/>
    <col min="15105" max="15109" width="9.140625" style="0" hidden="1" customWidth="1"/>
    <col min="15110" max="15110" width="5.421875" style="0" customWidth="1"/>
    <col min="15111" max="15111" width="14.28125" style="0" customWidth="1"/>
    <col min="15112" max="15112" width="41.7109375" style="0" customWidth="1"/>
    <col min="15113" max="15113" width="4.28125" style="0" customWidth="1"/>
    <col min="15114" max="15114" width="13.421875" style="0" customWidth="1"/>
    <col min="15115" max="15115" width="12.421875" style="0" customWidth="1"/>
    <col min="15116" max="15116" width="15.7109375" style="0" customWidth="1"/>
    <col min="15117" max="15117" width="9.421875" style="0" customWidth="1"/>
    <col min="15361" max="15365" width="9.140625" style="0" hidden="1" customWidth="1"/>
    <col min="15366" max="15366" width="5.421875" style="0" customWidth="1"/>
    <col min="15367" max="15367" width="14.28125" style="0" customWidth="1"/>
    <col min="15368" max="15368" width="41.7109375" style="0" customWidth="1"/>
    <col min="15369" max="15369" width="4.28125" style="0" customWidth="1"/>
    <col min="15370" max="15370" width="13.421875" style="0" customWidth="1"/>
    <col min="15371" max="15371" width="12.421875" style="0" customWidth="1"/>
    <col min="15372" max="15372" width="15.7109375" style="0" customWidth="1"/>
    <col min="15373" max="15373" width="9.421875" style="0" customWidth="1"/>
    <col min="15617" max="15621" width="9.140625" style="0" hidden="1" customWidth="1"/>
    <col min="15622" max="15622" width="5.421875" style="0" customWidth="1"/>
    <col min="15623" max="15623" width="14.28125" style="0" customWidth="1"/>
    <col min="15624" max="15624" width="41.7109375" style="0" customWidth="1"/>
    <col min="15625" max="15625" width="4.28125" style="0" customWidth="1"/>
    <col min="15626" max="15626" width="13.421875" style="0" customWidth="1"/>
    <col min="15627" max="15627" width="12.421875" style="0" customWidth="1"/>
    <col min="15628" max="15628" width="15.7109375" style="0" customWidth="1"/>
    <col min="15629" max="15629" width="9.421875" style="0" customWidth="1"/>
    <col min="15873" max="15877" width="9.140625" style="0" hidden="1" customWidth="1"/>
    <col min="15878" max="15878" width="5.421875" style="0" customWidth="1"/>
    <col min="15879" max="15879" width="14.28125" style="0" customWidth="1"/>
    <col min="15880" max="15880" width="41.7109375" style="0" customWidth="1"/>
    <col min="15881" max="15881" width="4.28125" style="0" customWidth="1"/>
    <col min="15882" max="15882" width="13.421875" style="0" customWidth="1"/>
    <col min="15883" max="15883" width="12.421875" style="0" customWidth="1"/>
    <col min="15884" max="15884" width="15.7109375" style="0" customWidth="1"/>
    <col min="15885" max="15885" width="9.421875" style="0" customWidth="1"/>
    <col min="16129" max="16133" width="9.140625" style="0" hidden="1" customWidth="1"/>
    <col min="16134" max="16134" width="5.421875" style="0" customWidth="1"/>
    <col min="16135" max="16135" width="14.28125" style="0" customWidth="1"/>
    <col min="16136" max="16136" width="41.7109375" style="0" customWidth="1"/>
    <col min="16137" max="16137" width="4.28125" style="0" customWidth="1"/>
    <col min="16138" max="16138" width="13.421875" style="0" customWidth="1"/>
    <col min="16139" max="16139" width="12.421875" style="0" customWidth="1"/>
    <col min="16140" max="16140" width="15.7109375" style="0" customWidth="1"/>
    <col min="16141" max="16141" width="9.421875" style="0" customWidth="1"/>
  </cols>
  <sheetData>
    <row r="2" spans="7:12" ht="18.75" customHeight="1">
      <c r="G2" s="558" t="s">
        <v>837</v>
      </c>
      <c r="H2" s="558"/>
      <c r="I2" s="558"/>
      <c r="J2" s="558"/>
      <c r="K2" s="558"/>
      <c r="L2" s="558"/>
    </row>
    <row r="3" spans="7:12" ht="18.75" customHeight="1">
      <c r="G3" s="560" t="s">
        <v>838</v>
      </c>
      <c r="H3" s="560"/>
      <c r="I3" s="560"/>
      <c r="J3" s="560"/>
      <c r="K3" s="560"/>
      <c r="L3" s="89"/>
    </row>
    <row r="4" spans="7:12" ht="15">
      <c r="G4" s="559" t="s">
        <v>839</v>
      </c>
      <c r="H4" s="559"/>
      <c r="I4" s="559"/>
      <c r="J4" s="559"/>
      <c r="K4" s="559"/>
      <c r="L4" s="90">
        <f>L29</f>
        <v>9949.5</v>
      </c>
    </row>
    <row r="5" spans="7:12" ht="15">
      <c r="G5" s="559" t="s">
        <v>840</v>
      </c>
      <c r="H5" s="559"/>
      <c r="I5" s="559"/>
      <c r="J5" s="559"/>
      <c r="K5" s="559"/>
      <c r="L5" s="90">
        <f>L32</f>
        <v>25470</v>
      </c>
    </row>
    <row r="6" spans="7:12" ht="15">
      <c r="G6" s="559" t="s">
        <v>841</v>
      </c>
      <c r="H6" s="559"/>
      <c r="I6" s="559"/>
      <c r="J6" s="559"/>
      <c r="K6" s="559"/>
      <c r="L6" s="90">
        <f>L43</f>
        <v>209346.8</v>
      </c>
    </row>
    <row r="7" spans="7:12" ht="15">
      <c r="G7" s="559" t="s">
        <v>842</v>
      </c>
      <c r="H7" s="559"/>
      <c r="I7" s="559"/>
      <c r="J7" s="559"/>
      <c r="K7" s="559"/>
      <c r="L7" s="90">
        <f>L79</f>
        <v>107968.278</v>
      </c>
    </row>
    <row r="8" spans="7:12" ht="15">
      <c r="G8" s="559" t="s">
        <v>843</v>
      </c>
      <c r="H8" s="559"/>
      <c r="I8" s="559"/>
      <c r="J8" s="559"/>
      <c r="K8" s="559"/>
      <c r="L8" s="90">
        <f>L101</f>
        <v>71973.09</v>
      </c>
    </row>
    <row r="9" spans="7:12" ht="15">
      <c r="G9" s="559" t="s">
        <v>844</v>
      </c>
      <c r="H9" s="559"/>
      <c r="I9" s="559"/>
      <c r="J9" s="559"/>
      <c r="K9" s="559"/>
      <c r="L9" s="90">
        <f>L118</f>
        <v>146246.595</v>
      </c>
    </row>
    <row r="10" spans="7:12" ht="15">
      <c r="G10" s="559" t="s">
        <v>845</v>
      </c>
      <c r="H10" s="559"/>
      <c r="I10" s="559"/>
      <c r="J10" s="559"/>
      <c r="K10" s="559"/>
      <c r="L10" s="90">
        <f>L133</f>
        <v>102247.44</v>
      </c>
    </row>
    <row r="11" spans="7:12" ht="18.75" customHeight="1">
      <c r="G11" s="560" t="s">
        <v>846</v>
      </c>
      <c r="H11" s="560"/>
      <c r="I11" s="560"/>
      <c r="J11" s="560"/>
      <c r="K11" s="560"/>
      <c r="L11" s="91"/>
    </row>
    <row r="12" spans="7:12" ht="15">
      <c r="G12" s="559" t="s">
        <v>839</v>
      </c>
      <c r="H12" s="559"/>
      <c r="I12" s="559"/>
      <c r="J12" s="559"/>
      <c r="K12" s="559"/>
      <c r="L12" s="90">
        <f>L141</f>
        <v>10034.865</v>
      </c>
    </row>
    <row r="13" spans="7:12" ht="15">
      <c r="G13" s="559" t="s">
        <v>847</v>
      </c>
      <c r="H13" s="559"/>
      <c r="I13" s="559"/>
      <c r="J13" s="559"/>
      <c r="K13" s="559"/>
      <c r="L13" s="90">
        <f>L145</f>
        <v>222997</v>
      </c>
    </row>
    <row r="14" spans="7:12" ht="18.75" customHeight="1">
      <c r="G14" s="560" t="s">
        <v>848</v>
      </c>
      <c r="H14" s="560"/>
      <c r="I14" s="560"/>
      <c r="J14" s="560"/>
      <c r="K14" s="560"/>
      <c r="L14" s="91"/>
    </row>
    <row r="15" spans="7:12" ht="15">
      <c r="G15" s="559" t="s">
        <v>839</v>
      </c>
      <c r="H15" s="559"/>
      <c r="I15" s="559"/>
      <c r="J15" s="559"/>
      <c r="K15" s="559"/>
      <c r="L15" s="90">
        <f>L173</f>
        <v>6363.747869999999</v>
      </c>
    </row>
    <row r="16" spans="7:12" ht="15">
      <c r="G16" s="559" t="s">
        <v>840</v>
      </c>
      <c r="H16" s="559"/>
      <c r="I16" s="559"/>
      <c r="J16" s="559"/>
      <c r="K16" s="559"/>
      <c r="L16" s="90">
        <f>L176</f>
        <v>28380</v>
      </c>
    </row>
    <row r="17" spans="7:12" ht="15">
      <c r="G17" s="559" t="s">
        <v>849</v>
      </c>
      <c r="H17" s="559"/>
      <c r="I17" s="559"/>
      <c r="J17" s="559"/>
      <c r="K17" s="559"/>
      <c r="L17" s="90">
        <f>L184</f>
        <v>130131.6</v>
      </c>
    </row>
    <row r="18" spans="7:12" ht="15">
      <c r="G18" s="559" t="s">
        <v>850</v>
      </c>
      <c r="H18" s="559"/>
      <c r="I18" s="559"/>
      <c r="J18" s="559"/>
      <c r="K18" s="559"/>
      <c r="L18" s="90">
        <f>L191</f>
        <v>69558.99</v>
      </c>
    </row>
    <row r="19" spans="7:12" ht="15">
      <c r="G19" s="559" t="s">
        <v>851</v>
      </c>
      <c r="H19" s="559"/>
      <c r="I19" s="559"/>
      <c r="J19" s="559"/>
      <c r="K19" s="559"/>
      <c r="L19" s="90">
        <f>L206</f>
        <v>123121.05</v>
      </c>
    </row>
    <row r="20" spans="7:12" ht="15">
      <c r="G20" s="559" t="s">
        <v>852</v>
      </c>
      <c r="H20" s="559"/>
      <c r="I20" s="559"/>
      <c r="J20" s="559"/>
      <c r="K20" s="559"/>
      <c r="L20" s="90">
        <f>L214</f>
        <v>205382</v>
      </c>
    </row>
    <row r="21" spans="7:12" ht="15">
      <c r="G21" s="559" t="s">
        <v>853</v>
      </c>
      <c r="H21" s="559"/>
      <c r="I21" s="559"/>
      <c r="J21" s="559"/>
      <c r="K21" s="559"/>
      <c r="L21" s="90">
        <f>L228</f>
        <v>16776.1</v>
      </c>
    </row>
    <row r="22" spans="6:12" ht="15">
      <c r="F22" s="92"/>
      <c r="G22" s="561" t="s">
        <v>854</v>
      </c>
      <c r="H22" s="561"/>
      <c r="I22" s="561"/>
      <c r="J22" s="561"/>
      <c r="K22" s="561"/>
      <c r="L22" s="93">
        <f>L236</f>
        <v>63025.047</v>
      </c>
    </row>
    <row r="23" spans="8:12" ht="15">
      <c r="H23" s="94"/>
      <c r="I23" s="94"/>
      <c r="J23" s="94"/>
      <c r="K23" s="94"/>
      <c r="L23" s="90"/>
    </row>
    <row r="24" spans="8:12" ht="15">
      <c r="H24" s="94"/>
      <c r="I24" s="94"/>
      <c r="J24" s="94"/>
      <c r="K24" s="95" t="s">
        <v>836</v>
      </c>
      <c r="L24" s="96">
        <f>SUM(L4:L23)</f>
        <v>1548972.10287</v>
      </c>
    </row>
    <row r="25" spans="6:12" ht="21.6" customHeight="1">
      <c r="F25" s="35"/>
      <c r="G25" s="36"/>
      <c r="H25" s="37"/>
      <c r="I25" s="36"/>
      <c r="J25" s="97"/>
      <c r="K25" s="38"/>
      <c r="L25" s="98"/>
    </row>
    <row r="26" spans="6:12" s="99" customFormat="1" ht="13.5" thickBot="1">
      <c r="F26" s="100" t="s">
        <v>855</v>
      </c>
      <c r="G26" s="101" t="s">
        <v>856</v>
      </c>
      <c r="H26" s="102" t="s">
        <v>857</v>
      </c>
      <c r="I26" s="103" t="s">
        <v>858</v>
      </c>
      <c r="J26" s="100" t="s">
        <v>859</v>
      </c>
      <c r="K26" s="100" t="s">
        <v>860</v>
      </c>
      <c r="L26" s="100" t="s">
        <v>861</v>
      </c>
    </row>
    <row r="27" spans="6:12" ht="11.25" customHeight="1">
      <c r="F27" s="104"/>
      <c r="G27" s="105"/>
      <c r="H27" s="106"/>
      <c r="I27" s="107"/>
      <c r="J27" s="104"/>
      <c r="K27" s="104"/>
      <c r="L27" s="104"/>
    </row>
    <row r="28" spans="6:12" s="108" customFormat="1" ht="18.75" customHeight="1">
      <c r="F28" s="109"/>
      <c r="G28" s="110"/>
      <c r="H28" s="111" t="s">
        <v>838</v>
      </c>
      <c r="I28" s="112"/>
      <c r="J28" s="113"/>
      <c r="K28" s="114"/>
      <c r="L28" s="115">
        <f>SUBTOTAL(9,L29:L139)</f>
        <v>673201.703</v>
      </c>
    </row>
    <row r="29" spans="6:12" s="116" customFormat="1" ht="16.5" customHeight="1" outlineLevel="1">
      <c r="F29" s="117"/>
      <c r="G29" s="118"/>
      <c r="H29" s="106" t="s">
        <v>839</v>
      </c>
      <c r="I29" s="107"/>
      <c r="J29" s="119"/>
      <c r="K29" s="120"/>
      <c r="L29" s="121">
        <f>SUBTOTAL(9,L30:L31)</f>
        <v>9949.5</v>
      </c>
    </row>
    <row r="30" spans="1:12" s="122" customFormat="1" ht="36" outlineLevel="2">
      <c r="A30" s="122" t="s">
        <v>862</v>
      </c>
      <c r="B30" s="122" t="s">
        <v>863</v>
      </c>
      <c r="C30" s="122" t="s">
        <v>864</v>
      </c>
      <c r="D30" s="122" t="s">
        <v>865</v>
      </c>
      <c r="E30" s="122" t="s">
        <v>866</v>
      </c>
      <c r="F30" s="123">
        <v>1</v>
      </c>
      <c r="G30" s="124" t="s">
        <v>867</v>
      </c>
      <c r="H30" s="125" t="s">
        <v>1574</v>
      </c>
      <c r="I30" s="126" t="s">
        <v>833</v>
      </c>
      <c r="J30" s="127">
        <v>6633</v>
      </c>
      <c r="K30" s="128">
        <v>1.5</v>
      </c>
      <c r="L30" s="129">
        <f>J30*K30</f>
        <v>9949.5</v>
      </c>
    </row>
    <row r="31" spans="6:12" s="39" customFormat="1" ht="12.75" customHeight="1" outlineLevel="2">
      <c r="F31" s="40"/>
      <c r="G31" s="41"/>
      <c r="H31" s="42"/>
      <c r="I31" s="41"/>
      <c r="J31" s="130"/>
      <c r="K31" s="43"/>
      <c r="L31" s="131"/>
    </row>
    <row r="32" spans="6:12" s="116" customFormat="1" ht="16.5" customHeight="1" outlineLevel="1">
      <c r="F32" s="117"/>
      <c r="G32" s="118"/>
      <c r="H32" s="106" t="s">
        <v>840</v>
      </c>
      <c r="I32" s="107"/>
      <c r="J32" s="119"/>
      <c r="K32" s="120"/>
      <c r="L32" s="121">
        <f>SUBTOTAL(9,L33:L42)</f>
        <v>25470</v>
      </c>
    </row>
    <row r="33" spans="6:12" s="122" customFormat="1" ht="24" outlineLevel="2">
      <c r="F33" s="123">
        <v>1</v>
      </c>
      <c r="G33" s="124" t="s">
        <v>868</v>
      </c>
      <c r="H33" s="125" t="s">
        <v>869</v>
      </c>
      <c r="I33" s="126" t="s">
        <v>714</v>
      </c>
      <c r="J33" s="127">
        <v>5</v>
      </c>
      <c r="K33" s="128">
        <v>55</v>
      </c>
      <c r="L33" s="129">
        <f aca="true" t="shared" si="0" ref="L33:L41">J33*K33</f>
        <v>275</v>
      </c>
    </row>
    <row r="34" spans="6:12" s="122" customFormat="1" ht="24" outlineLevel="2">
      <c r="F34" s="123">
        <v>2</v>
      </c>
      <c r="G34" s="124" t="s">
        <v>870</v>
      </c>
      <c r="H34" s="125" t="s">
        <v>871</v>
      </c>
      <c r="I34" s="126" t="s">
        <v>714</v>
      </c>
      <c r="J34" s="127">
        <v>220</v>
      </c>
      <c r="K34" s="128">
        <v>50</v>
      </c>
      <c r="L34" s="129">
        <f t="shared" si="0"/>
        <v>11000</v>
      </c>
    </row>
    <row r="35" spans="6:12" s="122" customFormat="1" ht="24" outlineLevel="2">
      <c r="F35" s="123">
        <v>3</v>
      </c>
      <c r="G35" s="124" t="s">
        <v>872</v>
      </c>
      <c r="H35" s="125" t="s">
        <v>873</v>
      </c>
      <c r="I35" s="126" t="s">
        <v>714</v>
      </c>
      <c r="J35" s="127">
        <v>135</v>
      </c>
      <c r="K35" s="128">
        <v>38</v>
      </c>
      <c r="L35" s="129">
        <f t="shared" si="0"/>
        <v>5130</v>
      </c>
    </row>
    <row r="36" spans="6:12" s="122" customFormat="1" ht="24" outlineLevel="2">
      <c r="F36" s="123">
        <v>4</v>
      </c>
      <c r="G36" s="124" t="s">
        <v>874</v>
      </c>
      <c r="H36" s="125" t="s">
        <v>875</v>
      </c>
      <c r="I36" s="126" t="s">
        <v>714</v>
      </c>
      <c r="J36" s="127">
        <v>50</v>
      </c>
      <c r="K36" s="128">
        <v>42</v>
      </c>
      <c r="L36" s="129">
        <f t="shared" si="0"/>
        <v>2100</v>
      </c>
    </row>
    <row r="37" spans="6:12" s="122" customFormat="1" ht="24" outlineLevel="2">
      <c r="F37" s="123">
        <v>5</v>
      </c>
      <c r="G37" s="124" t="s">
        <v>876</v>
      </c>
      <c r="H37" s="125" t="s">
        <v>877</v>
      </c>
      <c r="I37" s="126" t="s">
        <v>714</v>
      </c>
      <c r="J37" s="127">
        <v>45</v>
      </c>
      <c r="K37" s="128">
        <v>57</v>
      </c>
      <c r="L37" s="129">
        <f t="shared" si="0"/>
        <v>2565</v>
      </c>
    </row>
    <row r="38" spans="6:12" s="122" customFormat="1" ht="24" outlineLevel="2">
      <c r="F38" s="123">
        <v>6</v>
      </c>
      <c r="G38" s="124" t="s">
        <v>878</v>
      </c>
      <c r="H38" s="125" t="s">
        <v>879</v>
      </c>
      <c r="I38" s="126" t="s">
        <v>714</v>
      </c>
      <c r="J38" s="127">
        <v>20</v>
      </c>
      <c r="K38" s="128">
        <v>64</v>
      </c>
      <c r="L38" s="129">
        <f t="shared" si="0"/>
        <v>1280</v>
      </c>
    </row>
    <row r="39" spans="6:12" s="122" customFormat="1" ht="24" outlineLevel="2">
      <c r="F39" s="123">
        <v>7</v>
      </c>
      <c r="G39" s="124" t="s">
        <v>880</v>
      </c>
      <c r="H39" s="125" t="s">
        <v>881</v>
      </c>
      <c r="I39" s="126" t="s">
        <v>714</v>
      </c>
      <c r="J39" s="127">
        <v>10</v>
      </c>
      <c r="K39" s="128">
        <v>75</v>
      </c>
      <c r="L39" s="129">
        <f t="shared" si="0"/>
        <v>750</v>
      </c>
    </row>
    <row r="40" spans="6:12" s="122" customFormat="1" ht="24" outlineLevel="2">
      <c r="F40" s="123">
        <v>8</v>
      </c>
      <c r="G40" s="124" t="s">
        <v>882</v>
      </c>
      <c r="H40" s="125" t="s">
        <v>883</v>
      </c>
      <c r="I40" s="126" t="s">
        <v>483</v>
      </c>
      <c r="J40" s="127">
        <v>6</v>
      </c>
      <c r="K40" s="128">
        <v>165</v>
      </c>
      <c r="L40" s="129">
        <f t="shared" si="0"/>
        <v>990</v>
      </c>
    </row>
    <row r="41" spans="6:12" s="122" customFormat="1" ht="48" outlineLevel="2">
      <c r="F41" s="123">
        <v>9</v>
      </c>
      <c r="G41" s="124" t="s">
        <v>884</v>
      </c>
      <c r="H41" s="125" t="s">
        <v>885</v>
      </c>
      <c r="I41" s="126" t="s">
        <v>714</v>
      </c>
      <c r="J41" s="127">
        <v>6</v>
      </c>
      <c r="K41" s="128">
        <v>230</v>
      </c>
      <c r="L41" s="129">
        <f t="shared" si="0"/>
        <v>1380</v>
      </c>
    </row>
    <row r="42" spans="6:12" s="39" customFormat="1" ht="12.75" customHeight="1" outlineLevel="2">
      <c r="F42" s="40"/>
      <c r="G42" s="41"/>
      <c r="H42" s="42"/>
      <c r="I42" s="41"/>
      <c r="J42" s="130"/>
      <c r="K42" s="43">
        <v>0</v>
      </c>
      <c r="L42" s="131"/>
    </row>
    <row r="43" spans="6:12" s="116" customFormat="1" ht="16.5" customHeight="1" outlineLevel="1">
      <c r="F43" s="117"/>
      <c r="G43" s="118"/>
      <c r="H43" s="106" t="s">
        <v>841</v>
      </c>
      <c r="I43" s="107"/>
      <c r="J43" s="119"/>
      <c r="K43" s="120"/>
      <c r="L43" s="121">
        <f>SUBTOTAL(9,L44:L78)</f>
        <v>209346.8</v>
      </c>
    </row>
    <row r="44" spans="6:12" s="122" customFormat="1" ht="12" outlineLevel="2">
      <c r="F44" s="123">
        <v>1</v>
      </c>
      <c r="G44" s="124" t="s">
        <v>886</v>
      </c>
      <c r="H44" s="125" t="s">
        <v>887</v>
      </c>
      <c r="I44" s="126" t="s">
        <v>714</v>
      </c>
      <c r="J44" s="127">
        <v>50</v>
      </c>
      <c r="K44" s="128">
        <v>144</v>
      </c>
      <c r="L44" s="129">
        <f aca="true" t="shared" si="1" ref="L44:L77">J44*K44</f>
        <v>7200</v>
      </c>
    </row>
    <row r="45" spans="6:12" s="122" customFormat="1" ht="12" outlineLevel="2">
      <c r="F45" s="123">
        <v>2</v>
      </c>
      <c r="G45" s="124" t="s">
        <v>888</v>
      </c>
      <c r="H45" s="125" t="s">
        <v>889</v>
      </c>
      <c r="I45" s="126" t="s">
        <v>714</v>
      </c>
      <c r="J45" s="127">
        <v>50</v>
      </c>
      <c r="K45" s="128">
        <v>20</v>
      </c>
      <c r="L45" s="129">
        <f t="shared" si="1"/>
        <v>1000</v>
      </c>
    </row>
    <row r="46" spans="6:12" s="122" customFormat="1" ht="24" outlineLevel="2">
      <c r="F46" s="123">
        <v>3</v>
      </c>
      <c r="G46" s="124" t="s">
        <v>890</v>
      </c>
      <c r="H46" s="125" t="s">
        <v>891</v>
      </c>
      <c r="I46" s="126" t="s">
        <v>714</v>
      </c>
      <c r="J46" s="127">
        <v>25</v>
      </c>
      <c r="K46" s="128">
        <v>443</v>
      </c>
      <c r="L46" s="129">
        <f t="shared" si="1"/>
        <v>11075</v>
      </c>
    </row>
    <row r="47" spans="6:12" s="122" customFormat="1" ht="24" outlineLevel="2">
      <c r="F47" s="123">
        <v>4</v>
      </c>
      <c r="G47" s="124" t="s">
        <v>892</v>
      </c>
      <c r="H47" s="125" t="s">
        <v>893</v>
      </c>
      <c r="I47" s="126" t="s">
        <v>714</v>
      </c>
      <c r="J47" s="127">
        <v>2</v>
      </c>
      <c r="K47" s="128">
        <v>572</v>
      </c>
      <c r="L47" s="129">
        <f t="shared" si="1"/>
        <v>1144</v>
      </c>
    </row>
    <row r="48" spans="6:12" s="122" customFormat="1" ht="24" outlineLevel="2">
      <c r="F48" s="123">
        <v>5</v>
      </c>
      <c r="G48" s="124" t="s">
        <v>894</v>
      </c>
      <c r="H48" s="125" t="s">
        <v>895</v>
      </c>
      <c r="I48" s="126" t="s">
        <v>714</v>
      </c>
      <c r="J48" s="127">
        <v>35</v>
      </c>
      <c r="K48" s="128">
        <v>280</v>
      </c>
      <c r="L48" s="129">
        <f t="shared" si="1"/>
        <v>9800</v>
      </c>
    </row>
    <row r="49" spans="6:12" s="122" customFormat="1" ht="24" outlineLevel="2">
      <c r="F49" s="123">
        <v>6</v>
      </c>
      <c r="G49" s="124" t="s">
        <v>896</v>
      </c>
      <c r="H49" s="125" t="s">
        <v>897</v>
      </c>
      <c r="I49" s="126" t="s">
        <v>714</v>
      </c>
      <c r="J49" s="127">
        <v>35</v>
      </c>
      <c r="K49" s="128">
        <v>578</v>
      </c>
      <c r="L49" s="129">
        <f t="shared" si="1"/>
        <v>20230</v>
      </c>
    </row>
    <row r="50" spans="6:12" s="122" customFormat="1" ht="24" outlineLevel="2">
      <c r="F50" s="123">
        <v>7</v>
      </c>
      <c r="G50" s="124" t="s">
        <v>898</v>
      </c>
      <c r="H50" s="125" t="s">
        <v>899</v>
      </c>
      <c r="I50" s="126" t="s">
        <v>714</v>
      </c>
      <c r="J50" s="127">
        <v>35</v>
      </c>
      <c r="K50" s="128">
        <v>417</v>
      </c>
      <c r="L50" s="129">
        <f t="shared" si="1"/>
        <v>14595</v>
      </c>
    </row>
    <row r="51" spans="6:12" s="122" customFormat="1" ht="12" outlineLevel="2">
      <c r="F51" s="123">
        <v>8</v>
      </c>
      <c r="G51" s="124" t="s">
        <v>900</v>
      </c>
      <c r="H51" s="125" t="s">
        <v>901</v>
      </c>
      <c r="I51" s="126" t="s">
        <v>714</v>
      </c>
      <c r="J51" s="127">
        <v>5</v>
      </c>
      <c r="K51" s="128">
        <v>265</v>
      </c>
      <c r="L51" s="129">
        <f t="shared" si="1"/>
        <v>1325</v>
      </c>
    </row>
    <row r="52" spans="6:12" s="122" customFormat="1" ht="12" outlineLevel="2">
      <c r="F52" s="123">
        <v>9</v>
      </c>
      <c r="G52" s="124" t="s">
        <v>902</v>
      </c>
      <c r="H52" s="125" t="s">
        <v>903</v>
      </c>
      <c r="I52" s="126" t="s">
        <v>714</v>
      </c>
      <c r="J52" s="127">
        <v>30</v>
      </c>
      <c r="K52" s="128">
        <v>290</v>
      </c>
      <c r="L52" s="129">
        <f t="shared" si="1"/>
        <v>8700</v>
      </c>
    </row>
    <row r="53" spans="6:12" s="122" customFormat="1" ht="12" outlineLevel="2">
      <c r="F53" s="123">
        <v>10</v>
      </c>
      <c r="G53" s="124" t="s">
        <v>904</v>
      </c>
      <c r="H53" s="125" t="s">
        <v>905</v>
      </c>
      <c r="I53" s="126" t="s">
        <v>714</v>
      </c>
      <c r="J53" s="127">
        <v>20</v>
      </c>
      <c r="K53" s="128">
        <v>356</v>
      </c>
      <c r="L53" s="129">
        <f t="shared" si="1"/>
        <v>7120</v>
      </c>
    </row>
    <row r="54" spans="6:12" s="122" customFormat="1" ht="12" outlineLevel="2">
      <c r="F54" s="123">
        <v>11</v>
      </c>
      <c r="G54" s="124" t="s">
        <v>906</v>
      </c>
      <c r="H54" s="125" t="s">
        <v>907</v>
      </c>
      <c r="I54" s="126" t="s">
        <v>714</v>
      </c>
      <c r="J54" s="127">
        <v>50</v>
      </c>
      <c r="K54" s="128">
        <v>460</v>
      </c>
      <c r="L54" s="129">
        <f t="shared" si="1"/>
        <v>23000</v>
      </c>
    </row>
    <row r="55" spans="6:12" s="122" customFormat="1" ht="12" outlineLevel="2">
      <c r="F55" s="123">
        <v>12</v>
      </c>
      <c r="G55" s="124" t="s">
        <v>908</v>
      </c>
      <c r="H55" s="125" t="s">
        <v>909</v>
      </c>
      <c r="I55" s="126" t="s">
        <v>483</v>
      </c>
      <c r="J55" s="127">
        <v>12</v>
      </c>
      <c r="K55" s="128">
        <v>50</v>
      </c>
      <c r="L55" s="129">
        <f t="shared" si="1"/>
        <v>600</v>
      </c>
    </row>
    <row r="56" spans="6:12" s="122" customFormat="1" ht="12" outlineLevel="2">
      <c r="F56" s="123">
        <v>13</v>
      </c>
      <c r="G56" s="124" t="s">
        <v>910</v>
      </c>
      <c r="H56" s="125" t="s">
        <v>911</v>
      </c>
      <c r="I56" s="126" t="s">
        <v>483</v>
      </c>
      <c r="J56" s="127">
        <v>12</v>
      </c>
      <c r="K56" s="128">
        <v>82</v>
      </c>
      <c r="L56" s="129">
        <f t="shared" si="1"/>
        <v>984</v>
      </c>
    </row>
    <row r="57" spans="6:12" s="122" customFormat="1" ht="12" outlineLevel="2">
      <c r="F57" s="123">
        <v>14</v>
      </c>
      <c r="G57" s="124" t="s">
        <v>912</v>
      </c>
      <c r="H57" s="125" t="s">
        <v>913</v>
      </c>
      <c r="I57" s="126" t="s">
        <v>483</v>
      </c>
      <c r="J57" s="127">
        <v>2</v>
      </c>
      <c r="K57" s="128">
        <v>686</v>
      </c>
      <c r="L57" s="129">
        <f t="shared" si="1"/>
        <v>1372</v>
      </c>
    </row>
    <row r="58" spans="6:12" s="122" customFormat="1" ht="12" outlineLevel="2">
      <c r="F58" s="123">
        <v>15</v>
      </c>
      <c r="G58" s="124" t="s">
        <v>914</v>
      </c>
      <c r="H58" s="125" t="s">
        <v>915</v>
      </c>
      <c r="I58" s="126" t="s">
        <v>483</v>
      </c>
      <c r="J58" s="127">
        <v>5</v>
      </c>
      <c r="K58" s="128">
        <v>867</v>
      </c>
      <c r="L58" s="129">
        <f t="shared" si="1"/>
        <v>4335</v>
      </c>
    </row>
    <row r="59" spans="6:12" s="122" customFormat="1" ht="24" outlineLevel="2">
      <c r="F59" s="123">
        <v>16</v>
      </c>
      <c r="G59" s="124" t="s">
        <v>916</v>
      </c>
      <c r="H59" s="125" t="s">
        <v>917</v>
      </c>
      <c r="I59" s="126" t="s">
        <v>714</v>
      </c>
      <c r="J59" s="127">
        <v>237</v>
      </c>
      <c r="K59" s="128">
        <v>21</v>
      </c>
      <c r="L59" s="129">
        <f t="shared" si="1"/>
        <v>4977</v>
      </c>
    </row>
    <row r="60" spans="6:12" s="122" customFormat="1" ht="24" outlineLevel="2">
      <c r="F60" s="123">
        <v>17</v>
      </c>
      <c r="G60" s="124" t="s">
        <v>918</v>
      </c>
      <c r="H60" s="125" t="s">
        <v>919</v>
      </c>
      <c r="I60" s="126" t="s">
        <v>483</v>
      </c>
      <c r="J60" s="127">
        <v>7</v>
      </c>
      <c r="K60" s="128">
        <v>243</v>
      </c>
      <c r="L60" s="129">
        <f t="shared" si="1"/>
        <v>1701</v>
      </c>
    </row>
    <row r="61" spans="6:12" s="122" customFormat="1" ht="12" outlineLevel="2">
      <c r="F61" s="123">
        <v>18</v>
      </c>
      <c r="G61" s="124" t="s">
        <v>920</v>
      </c>
      <c r="H61" s="125" t="s">
        <v>921</v>
      </c>
      <c r="I61" s="126" t="s">
        <v>714</v>
      </c>
      <c r="J61" s="127">
        <v>132</v>
      </c>
      <c r="K61" s="128">
        <v>128</v>
      </c>
      <c r="L61" s="129">
        <f t="shared" si="1"/>
        <v>16896</v>
      </c>
    </row>
    <row r="62" spans="6:12" s="122" customFormat="1" ht="12" outlineLevel="2">
      <c r="F62" s="123">
        <v>19</v>
      </c>
      <c r="G62" s="124" t="s">
        <v>922</v>
      </c>
      <c r="H62" s="125" t="s">
        <v>923</v>
      </c>
      <c r="I62" s="126" t="s">
        <v>483</v>
      </c>
      <c r="J62" s="127">
        <v>4</v>
      </c>
      <c r="K62" s="128">
        <v>57</v>
      </c>
      <c r="L62" s="129">
        <f t="shared" si="1"/>
        <v>228</v>
      </c>
    </row>
    <row r="63" spans="6:12" s="122" customFormat="1" ht="12" outlineLevel="2">
      <c r="F63" s="123">
        <v>20</v>
      </c>
      <c r="G63" s="124" t="s">
        <v>924</v>
      </c>
      <c r="H63" s="125" t="s">
        <v>925</v>
      </c>
      <c r="I63" s="126" t="s">
        <v>483</v>
      </c>
      <c r="J63" s="127">
        <v>2</v>
      </c>
      <c r="K63" s="128">
        <v>34</v>
      </c>
      <c r="L63" s="129">
        <f t="shared" si="1"/>
        <v>68</v>
      </c>
    </row>
    <row r="64" spans="6:12" s="122" customFormat="1" ht="24" outlineLevel="2">
      <c r="F64" s="123">
        <v>21</v>
      </c>
      <c r="G64" s="124" t="s">
        <v>926</v>
      </c>
      <c r="H64" s="125" t="s">
        <v>927</v>
      </c>
      <c r="I64" s="126" t="s">
        <v>483</v>
      </c>
      <c r="J64" s="127">
        <v>17</v>
      </c>
      <c r="K64" s="128">
        <v>34</v>
      </c>
      <c r="L64" s="129">
        <f t="shared" si="1"/>
        <v>578</v>
      </c>
    </row>
    <row r="65" spans="6:12" s="122" customFormat="1" ht="24" outlineLevel="2">
      <c r="F65" s="123">
        <v>22</v>
      </c>
      <c r="G65" s="124" t="s">
        <v>928</v>
      </c>
      <c r="H65" s="125" t="s">
        <v>929</v>
      </c>
      <c r="I65" s="126" t="s">
        <v>483</v>
      </c>
      <c r="J65" s="127">
        <v>3</v>
      </c>
      <c r="K65" s="128">
        <v>876</v>
      </c>
      <c r="L65" s="129">
        <f t="shared" si="1"/>
        <v>2628</v>
      </c>
    </row>
    <row r="66" spans="6:12" s="122" customFormat="1" ht="24" outlineLevel="2">
      <c r="F66" s="123">
        <v>23</v>
      </c>
      <c r="G66" s="124" t="s">
        <v>930</v>
      </c>
      <c r="H66" s="125" t="s">
        <v>931</v>
      </c>
      <c r="I66" s="126" t="s">
        <v>483</v>
      </c>
      <c r="J66" s="127">
        <v>12</v>
      </c>
      <c r="K66" s="128">
        <v>487</v>
      </c>
      <c r="L66" s="129">
        <f t="shared" si="1"/>
        <v>5844</v>
      </c>
    </row>
    <row r="67" spans="6:12" s="122" customFormat="1" ht="12" outlineLevel="2">
      <c r="F67" s="123">
        <v>24</v>
      </c>
      <c r="G67" s="124" t="s">
        <v>932</v>
      </c>
      <c r="H67" s="125" t="s">
        <v>933</v>
      </c>
      <c r="I67" s="126" t="s">
        <v>483</v>
      </c>
      <c r="J67" s="127">
        <v>3</v>
      </c>
      <c r="K67" s="128">
        <v>238</v>
      </c>
      <c r="L67" s="129">
        <f t="shared" si="1"/>
        <v>714</v>
      </c>
    </row>
    <row r="68" spans="6:12" s="122" customFormat="1" ht="36" outlineLevel="2">
      <c r="F68" s="123">
        <v>25</v>
      </c>
      <c r="G68" s="124" t="s">
        <v>934</v>
      </c>
      <c r="H68" s="125" t="s">
        <v>935</v>
      </c>
      <c r="I68" s="126" t="s">
        <v>483</v>
      </c>
      <c r="J68" s="127">
        <v>2</v>
      </c>
      <c r="K68" s="128">
        <v>1530</v>
      </c>
      <c r="L68" s="129">
        <f t="shared" si="1"/>
        <v>3060</v>
      </c>
    </row>
    <row r="69" spans="6:12" s="122" customFormat="1" ht="36" outlineLevel="2">
      <c r="F69" s="123">
        <v>26</v>
      </c>
      <c r="G69" s="124" t="s">
        <v>936</v>
      </c>
      <c r="H69" s="125" t="s">
        <v>937</v>
      </c>
      <c r="I69" s="126" t="s">
        <v>483</v>
      </c>
      <c r="J69" s="127">
        <v>2</v>
      </c>
      <c r="K69" s="128">
        <v>1525</v>
      </c>
      <c r="L69" s="129">
        <f t="shared" si="1"/>
        <v>3050</v>
      </c>
    </row>
    <row r="70" spans="6:12" s="122" customFormat="1" ht="36" outlineLevel="2">
      <c r="F70" s="123">
        <v>27</v>
      </c>
      <c r="G70" s="124" t="s">
        <v>938</v>
      </c>
      <c r="H70" s="125" t="s">
        <v>939</v>
      </c>
      <c r="I70" s="126" t="s">
        <v>483</v>
      </c>
      <c r="J70" s="127">
        <v>4</v>
      </c>
      <c r="K70" s="128">
        <v>1854</v>
      </c>
      <c r="L70" s="129">
        <f t="shared" si="1"/>
        <v>7416</v>
      </c>
    </row>
    <row r="71" spans="6:12" s="122" customFormat="1" ht="48" outlineLevel="2">
      <c r="F71" s="123">
        <v>28</v>
      </c>
      <c r="G71" s="124" t="s">
        <v>940</v>
      </c>
      <c r="H71" s="125" t="s">
        <v>941</v>
      </c>
      <c r="I71" s="126" t="s">
        <v>483</v>
      </c>
      <c r="J71" s="127">
        <v>1</v>
      </c>
      <c r="K71" s="128">
        <v>11560</v>
      </c>
      <c r="L71" s="129">
        <f t="shared" si="1"/>
        <v>11560</v>
      </c>
    </row>
    <row r="72" spans="6:12" s="122" customFormat="1" ht="24" outlineLevel="2">
      <c r="F72" s="123">
        <v>29</v>
      </c>
      <c r="G72" s="124" t="s">
        <v>942</v>
      </c>
      <c r="H72" s="125" t="s">
        <v>943</v>
      </c>
      <c r="I72" s="126" t="s">
        <v>483</v>
      </c>
      <c r="J72" s="127">
        <v>1</v>
      </c>
      <c r="K72" s="128">
        <v>1750</v>
      </c>
      <c r="L72" s="129">
        <f t="shared" si="1"/>
        <v>1750</v>
      </c>
    </row>
    <row r="73" spans="6:12" s="122" customFormat="1" ht="36" outlineLevel="2">
      <c r="F73" s="123">
        <v>30</v>
      </c>
      <c r="G73" s="124" t="s">
        <v>944</v>
      </c>
      <c r="H73" s="125" t="s">
        <v>945</v>
      </c>
      <c r="I73" s="126" t="s">
        <v>483</v>
      </c>
      <c r="J73" s="127">
        <v>1</v>
      </c>
      <c r="K73" s="128">
        <v>1980</v>
      </c>
      <c r="L73" s="129">
        <f t="shared" si="1"/>
        <v>1980</v>
      </c>
    </row>
    <row r="74" spans="6:12" s="122" customFormat="1" ht="36" outlineLevel="2">
      <c r="F74" s="123">
        <v>31</v>
      </c>
      <c r="G74" s="124" t="s">
        <v>946</v>
      </c>
      <c r="H74" s="125" t="s">
        <v>947</v>
      </c>
      <c r="I74" s="126" t="s">
        <v>483</v>
      </c>
      <c r="J74" s="127">
        <v>1</v>
      </c>
      <c r="K74" s="128">
        <v>1560</v>
      </c>
      <c r="L74" s="129">
        <f t="shared" si="1"/>
        <v>1560</v>
      </c>
    </row>
    <row r="75" spans="6:12" s="122" customFormat="1" ht="36" outlineLevel="2">
      <c r="F75" s="123">
        <v>32</v>
      </c>
      <c r="G75" s="124" t="s">
        <v>948</v>
      </c>
      <c r="H75" s="125" t="s">
        <v>949</v>
      </c>
      <c r="I75" s="126" t="s">
        <v>483</v>
      </c>
      <c r="J75" s="127">
        <v>1</v>
      </c>
      <c r="K75" s="128">
        <v>1760</v>
      </c>
      <c r="L75" s="129">
        <f t="shared" si="1"/>
        <v>1760</v>
      </c>
    </row>
    <row r="76" spans="6:12" s="122" customFormat="1" ht="48" outlineLevel="2">
      <c r="F76" s="123">
        <v>33</v>
      </c>
      <c r="G76" s="124" t="s">
        <v>1620</v>
      </c>
      <c r="H76" s="125" t="s">
        <v>1621</v>
      </c>
      <c r="I76" s="126" t="s">
        <v>483</v>
      </c>
      <c r="J76" s="127">
        <v>1</v>
      </c>
      <c r="K76" s="128">
        <v>27800</v>
      </c>
      <c r="L76" s="129">
        <f t="shared" si="1"/>
        <v>27800</v>
      </c>
    </row>
    <row r="77" spans="6:12" s="122" customFormat="1" ht="24" outlineLevel="2">
      <c r="F77" s="123">
        <v>34</v>
      </c>
      <c r="G77" s="124" t="s">
        <v>950</v>
      </c>
      <c r="H77" s="125" t="s">
        <v>951</v>
      </c>
      <c r="I77" s="126" t="s">
        <v>833</v>
      </c>
      <c r="J77" s="127">
        <f>SUM(L44:L76)/100</f>
        <v>2060.5</v>
      </c>
      <c r="K77" s="128">
        <v>1.6</v>
      </c>
      <c r="L77" s="129">
        <f t="shared" si="1"/>
        <v>3296.8</v>
      </c>
    </row>
    <row r="78" spans="6:12" s="39" customFormat="1" ht="12.75" customHeight="1" outlineLevel="2">
      <c r="F78" s="40"/>
      <c r="G78" s="41"/>
      <c r="H78" s="42"/>
      <c r="I78" s="41"/>
      <c r="J78" s="130"/>
      <c r="K78" s="43"/>
      <c r="L78" s="131"/>
    </row>
    <row r="79" spans="6:12" s="116" customFormat="1" ht="16.5" customHeight="1" outlineLevel="1">
      <c r="F79" s="117"/>
      <c r="G79" s="118"/>
      <c r="H79" s="106" t="s">
        <v>842</v>
      </c>
      <c r="I79" s="107"/>
      <c r="J79" s="119"/>
      <c r="K79" s="120"/>
      <c r="L79" s="121">
        <f>SUBTOTAL(9,L80:L99)</f>
        <v>107968.278</v>
      </c>
    </row>
    <row r="80" spans="6:12" s="122" customFormat="1" ht="12" outlineLevel="2">
      <c r="F80" s="123">
        <v>1</v>
      </c>
      <c r="G80" s="124" t="s">
        <v>952</v>
      </c>
      <c r="H80" s="125" t="s">
        <v>953</v>
      </c>
      <c r="I80" s="126" t="s">
        <v>483</v>
      </c>
      <c r="J80" s="127">
        <v>10</v>
      </c>
      <c r="K80" s="128">
        <v>145</v>
      </c>
      <c r="L80" s="129">
        <f aca="true" t="shared" si="2" ref="L80:L99">J80*K80</f>
        <v>1450</v>
      </c>
    </row>
    <row r="81" spans="6:12" s="122" customFormat="1" ht="24" outlineLevel="2">
      <c r="F81" s="123">
        <v>2</v>
      </c>
      <c r="G81" s="124" t="s">
        <v>954</v>
      </c>
      <c r="H81" s="125" t="s">
        <v>955</v>
      </c>
      <c r="I81" s="126" t="s">
        <v>714</v>
      </c>
      <c r="J81" s="127">
        <v>70</v>
      </c>
      <c r="K81" s="128">
        <v>63</v>
      </c>
      <c r="L81" s="129">
        <f t="shared" si="2"/>
        <v>4410</v>
      </c>
    </row>
    <row r="82" spans="6:12" s="122" customFormat="1" ht="24" outlineLevel="2">
      <c r="F82" s="123">
        <v>3</v>
      </c>
      <c r="G82" s="124" t="s">
        <v>956</v>
      </c>
      <c r="H82" s="125" t="s">
        <v>957</v>
      </c>
      <c r="I82" s="126" t="s">
        <v>714</v>
      </c>
      <c r="J82" s="127">
        <v>135</v>
      </c>
      <c r="K82" s="128">
        <v>211</v>
      </c>
      <c r="L82" s="129">
        <f t="shared" si="2"/>
        <v>28485</v>
      </c>
    </row>
    <row r="83" spans="6:12" s="122" customFormat="1" ht="24" outlineLevel="2">
      <c r="F83" s="123">
        <v>4</v>
      </c>
      <c r="G83" s="124" t="s">
        <v>958</v>
      </c>
      <c r="H83" s="125" t="s">
        <v>959</v>
      </c>
      <c r="I83" s="126" t="s">
        <v>714</v>
      </c>
      <c r="J83" s="127">
        <v>50</v>
      </c>
      <c r="K83" s="128">
        <v>257</v>
      </c>
      <c r="L83" s="129">
        <f t="shared" si="2"/>
        <v>12850</v>
      </c>
    </row>
    <row r="84" spans="6:12" s="122" customFormat="1" ht="24" outlineLevel="2">
      <c r="F84" s="123">
        <v>5</v>
      </c>
      <c r="G84" s="124" t="s">
        <v>960</v>
      </c>
      <c r="H84" s="125" t="s">
        <v>961</v>
      </c>
      <c r="I84" s="126" t="s">
        <v>714</v>
      </c>
      <c r="J84" s="127">
        <v>45</v>
      </c>
      <c r="K84" s="128">
        <v>305</v>
      </c>
      <c r="L84" s="129">
        <f t="shared" si="2"/>
        <v>13725</v>
      </c>
    </row>
    <row r="85" spans="6:12" s="122" customFormat="1" ht="24" outlineLevel="2">
      <c r="F85" s="123">
        <v>6</v>
      </c>
      <c r="G85" s="124" t="s">
        <v>962</v>
      </c>
      <c r="H85" s="125" t="s">
        <v>963</v>
      </c>
      <c r="I85" s="126" t="s">
        <v>714</v>
      </c>
      <c r="J85" s="127">
        <v>20</v>
      </c>
      <c r="K85" s="128">
        <v>369</v>
      </c>
      <c r="L85" s="129">
        <f t="shared" si="2"/>
        <v>7380</v>
      </c>
    </row>
    <row r="86" spans="6:12" s="122" customFormat="1" ht="24" outlineLevel="2">
      <c r="F86" s="123">
        <v>7</v>
      </c>
      <c r="G86" s="124" t="s">
        <v>964</v>
      </c>
      <c r="H86" s="125" t="s">
        <v>965</v>
      </c>
      <c r="I86" s="126" t="s">
        <v>714</v>
      </c>
      <c r="J86" s="127">
        <v>15</v>
      </c>
      <c r="K86" s="128">
        <v>477</v>
      </c>
      <c r="L86" s="129">
        <f t="shared" si="2"/>
        <v>7155</v>
      </c>
    </row>
    <row r="87" spans="6:12" s="122" customFormat="1" ht="24" outlineLevel="2">
      <c r="F87" s="123">
        <v>8</v>
      </c>
      <c r="G87" s="124" t="s">
        <v>966</v>
      </c>
      <c r="H87" s="125" t="s">
        <v>967</v>
      </c>
      <c r="I87" s="126" t="s">
        <v>714</v>
      </c>
      <c r="J87" s="127">
        <v>225</v>
      </c>
      <c r="K87" s="128">
        <v>30</v>
      </c>
      <c r="L87" s="129">
        <f t="shared" si="2"/>
        <v>6750</v>
      </c>
    </row>
    <row r="88" spans="6:12" s="122" customFormat="1" ht="24" outlineLevel="2">
      <c r="F88" s="123">
        <v>9</v>
      </c>
      <c r="G88" s="124" t="s">
        <v>968</v>
      </c>
      <c r="H88" s="125" t="s">
        <v>969</v>
      </c>
      <c r="I88" s="126" t="s">
        <v>714</v>
      </c>
      <c r="J88" s="127">
        <v>225</v>
      </c>
      <c r="K88" s="128">
        <v>21</v>
      </c>
      <c r="L88" s="129">
        <f t="shared" si="2"/>
        <v>4725</v>
      </c>
    </row>
    <row r="89" spans="6:12" s="122" customFormat="1" ht="12" outlineLevel="2">
      <c r="F89" s="123">
        <v>10</v>
      </c>
      <c r="G89" s="124" t="s">
        <v>970</v>
      </c>
      <c r="H89" s="125" t="s">
        <v>971</v>
      </c>
      <c r="I89" s="126" t="s">
        <v>483</v>
      </c>
      <c r="J89" s="127">
        <v>28</v>
      </c>
      <c r="K89" s="128">
        <v>159</v>
      </c>
      <c r="L89" s="129">
        <f t="shared" si="2"/>
        <v>4452</v>
      </c>
    </row>
    <row r="90" spans="6:12" s="122" customFormat="1" ht="12" outlineLevel="2">
      <c r="F90" s="123">
        <v>11</v>
      </c>
      <c r="G90" s="124" t="s">
        <v>972</v>
      </c>
      <c r="H90" s="125" t="s">
        <v>973</v>
      </c>
      <c r="I90" s="126" t="s">
        <v>974</v>
      </c>
      <c r="J90" s="127">
        <v>4</v>
      </c>
      <c r="K90" s="128">
        <v>320</v>
      </c>
      <c r="L90" s="129">
        <f t="shared" si="2"/>
        <v>1280</v>
      </c>
    </row>
    <row r="91" spans="6:12" s="122" customFormat="1" ht="12" outlineLevel="2">
      <c r="F91" s="123">
        <v>12</v>
      </c>
      <c r="G91" s="124" t="s">
        <v>975</v>
      </c>
      <c r="H91" s="125" t="s">
        <v>976</v>
      </c>
      <c r="I91" s="126" t="s">
        <v>483</v>
      </c>
      <c r="J91" s="127">
        <v>2</v>
      </c>
      <c r="K91" s="128">
        <v>180</v>
      </c>
      <c r="L91" s="129">
        <f t="shared" si="2"/>
        <v>360</v>
      </c>
    </row>
    <row r="92" spans="6:12" s="122" customFormat="1" ht="24" outlineLevel="2">
      <c r="F92" s="123">
        <v>13</v>
      </c>
      <c r="G92" s="124" t="s">
        <v>977</v>
      </c>
      <c r="H92" s="125" t="s">
        <v>978</v>
      </c>
      <c r="I92" s="126" t="s">
        <v>483</v>
      </c>
      <c r="J92" s="127">
        <v>1</v>
      </c>
      <c r="K92" s="128">
        <v>330</v>
      </c>
      <c r="L92" s="129">
        <f t="shared" si="2"/>
        <v>330</v>
      </c>
    </row>
    <row r="93" spans="6:12" s="122" customFormat="1" ht="12" outlineLevel="2">
      <c r="F93" s="123">
        <v>14</v>
      </c>
      <c r="G93" s="124" t="s">
        <v>979</v>
      </c>
      <c r="H93" s="125" t="s">
        <v>980</v>
      </c>
      <c r="I93" s="126" t="s">
        <v>981</v>
      </c>
      <c r="J93" s="127">
        <v>1</v>
      </c>
      <c r="K93" s="128">
        <v>295</v>
      </c>
      <c r="L93" s="129">
        <f t="shared" si="2"/>
        <v>295</v>
      </c>
    </row>
    <row r="94" spans="6:12" s="122" customFormat="1" ht="12" outlineLevel="2">
      <c r="F94" s="123">
        <v>15</v>
      </c>
      <c r="G94" s="124" t="s">
        <v>982</v>
      </c>
      <c r="H94" s="125" t="s">
        <v>983</v>
      </c>
      <c r="I94" s="126" t="s">
        <v>981</v>
      </c>
      <c r="J94" s="127">
        <v>2</v>
      </c>
      <c r="K94" s="128">
        <v>387</v>
      </c>
      <c r="L94" s="129">
        <f t="shared" si="2"/>
        <v>774</v>
      </c>
    </row>
    <row r="95" spans="6:12" s="122" customFormat="1" ht="24" outlineLevel="2">
      <c r="F95" s="123">
        <v>16</v>
      </c>
      <c r="G95" s="124" t="s">
        <v>984</v>
      </c>
      <c r="H95" s="125" t="s">
        <v>985</v>
      </c>
      <c r="I95" s="126" t="s">
        <v>483</v>
      </c>
      <c r="J95" s="127">
        <v>1</v>
      </c>
      <c r="K95" s="128">
        <v>181</v>
      </c>
      <c r="L95" s="129">
        <f t="shared" si="2"/>
        <v>181</v>
      </c>
    </row>
    <row r="96" spans="6:12" s="122" customFormat="1" ht="24" outlineLevel="2">
      <c r="F96" s="123">
        <v>17</v>
      </c>
      <c r="G96" s="124" t="s">
        <v>986</v>
      </c>
      <c r="H96" s="125" t="s">
        <v>987</v>
      </c>
      <c r="I96" s="126" t="s">
        <v>483</v>
      </c>
      <c r="J96" s="127">
        <v>2</v>
      </c>
      <c r="K96" s="128">
        <v>383</v>
      </c>
      <c r="L96" s="129">
        <f t="shared" si="2"/>
        <v>766</v>
      </c>
    </row>
    <row r="97" spans="6:12" s="122" customFormat="1" ht="48" outlineLevel="2">
      <c r="F97" s="123">
        <v>18</v>
      </c>
      <c r="G97" s="124" t="s">
        <v>988</v>
      </c>
      <c r="H97" s="125" t="s">
        <v>989</v>
      </c>
      <c r="I97" s="126" t="s">
        <v>483</v>
      </c>
      <c r="J97" s="127">
        <v>1</v>
      </c>
      <c r="K97" s="128">
        <v>9930</v>
      </c>
      <c r="L97" s="129">
        <f t="shared" si="2"/>
        <v>9930</v>
      </c>
    </row>
    <row r="98" spans="6:12" s="122" customFormat="1" ht="24" outlineLevel="2">
      <c r="F98" s="123">
        <v>19</v>
      </c>
      <c r="G98" s="124" t="s">
        <v>1668</v>
      </c>
      <c r="H98" s="125" t="s">
        <v>1669</v>
      </c>
      <c r="I98" s="126" t="s">
        <v>483</v>
      </c>
      <c r="J98" s="127">
        <v>2</v>
      </c>
      <c r="K98" s="128">
        <v>756</v>
      </c>
      <c r="L98" s="129">
        <f t="shared" si="2"/>
        <v>1512</v>
      </c>
    </row>
    <row r="99" spans="6:12" s="122" customFormat="1" ht="24" outlineLevel="2">
      <c r="F99" s="123">
        <v>20</v>
      </c>
      <c r="G99" s="124" t="s">
        <v>990</v>
      </c>
      <c r="H99" s="125" t="s">
        <v>991</v>
      </c>
      <c r="I99" s="126" t="s">
        <v>833</v>
      </c>
      <c r="J99" s="127">
        <f>SUM(L80:L97)/100</f>
        <v>1052.98</v>
      </c>
      <c r="K99" s="128">
        <v>1.1</v>
      </c>
      <c r="L99" s="129">
        <f t="shared" si="2"/>
        <v>1158.278</v>
      </c>
    </row>
    <row r="100" spans="6:12" s="39" customFormat="1" ht="12.75" customHeight="1" outlineLevel="2">
      <c r="F100" s="40"/>
      <c r="G100" s="41"/>
      <c r="H100" s="42"/>
      <c r="I100" s="41"/>
      <c r="J100" s="130"/>
      <c r="K100" s="43"/>
      <c r="L100" s="131"/>
    </row>
    <row r="101" spans="6:12" s="116" customFormat="1" ht="16.5" customHeight="1" outlineLevel="1">
      <c r="F101" s="117"/>
      <c r="G101" s="118"/>
      <c r="H101" s="106" t="s">
        <v>843</v>
      </c>
      <c r="I101" s="107"/>
      <c r="J101" s="119"/>
      <c r="K101" s="120"/>
      <c r="L101" s="121">
        <f>SUBTOTAL(9,L102:L117)</f>
        <v>71973.09</v>
      </c>
    </row>
    <row r="102" spans="6:12" s="122" customFormat="1" ht="24" outlineLevel="2">
      <c r="F102" s="123">
        <v>1</v>
      </c>
      <c r="G102" s="124" t="s">
        <v>992</v>
      </c>
      <c r="H102" s="125" t="s">
        <v>993</v>
      </c>
      <c r="I102" s="126" t="s">
        <v>714</v>
      </c>
      <c r="J102" s="127">
        <v>30</v>
      </c>
      <c r="K102" s="128">
        <v>99</v>
      </c>
      <c r="L102" s="129">
        <f aca="true" t="shared" si="3" ref="L102:L116">J102*K102</f>
        <v>2970</v>
      </c>
    </row>
    <row r="103" spans="6:12" s="122" customFormat="1" ht="12" outlineLevel="2">
      <c r="F103" s="123">
        <v>2</v>
      </c>
      <c r="G103" s="124" t="s">
        <v>994</v>
      </c>
      <c r="H103" s="125" t="s">
        <v>995</v>
      </c>
      <c r="I103" s="126" t="s">
        <v>714</v>
      </c>
      <c r="J103" s="127">
        <v>3</v>
      </c>
      <c r="K103" s="128">
        <v>275</v>
      </c>
      <c r="L103" s="129">
        <f t="shared" si="3"/>
        <v>825</v>
      </c>
    </row>
    <row r="104" spans="6:12" s="122" customFormat="1" ht="24" outlineLevel="2">
      <c r="F104" s="123">
        <v>3</v>
      </c>
      <c r="G104" s="124" t="s">
        <v>996</v>
      </c>
      <c r="H104" s="125" t="s">
        <v>997</v>
      </c>
      <c r="I104" s="126" t="s">
        <v>714</v>
      </c>
      <c r="J104" s="127">
        <v>3</v>
      </c>
      <c r="K104" s="128">
        <v>313</v>
      </c>
      <c r="L104" s="129">
        <f t="shared" si="3"/>
        <v>939</v>
      </c>
    </row>
    <row r="105" spans="6:12" s="122" customFormat="1" ht="24" outlineLevel="2">
      <c r="F105" s="123">
        <v>4</v>
      </c>
      <c r="G105" s="124" t="s">
        <v>998</v>
      </c>
      <c r="H105" s="125" t="s">
        <v>999</v>
      </c>
      <c r="I105" s="126" t="s">
        <v>714</v>
      </c>
      <c r="J105" s="127">
        <v>45</v>
      </c>
      <c r="K105" s="128">
        <v>534</v>
      </c>
      <c r="L105" s="129">
        <f t="shared" si="3"/>
        <v>24030</v>
      </c>
    </row>
    <row r="106" spans="6:12" s="122" customFormat="1" ht="12" outlineLevel="2">
      <c r="F106" s="123">
        <v>5</v>
      </c>
      <c r="G106" s="124" t="s">
        <v>1000</v>
      </c>
      <c r="H106" s="125" t="s">
        <v>1001</v>
      </c>
      <c r="I106" s="126" t="s">
        <v>714</v>
      </c>
      <c r="J106" s="127">
        <v>45</v>
      </c>
      <c r="K106" s="128">
        <v>101</v>
      </c>
      <c r="L106" s="129">
        <f t="shared" si="3"/>
        <v>4545</v>
      </c>
    </row>
    <row r="107" spans="6:12" s="122" customFormat="1" ht="12" outlineLevel="2">
      <c r="F107" s="123">
        <v>6</v>
      </c>
      <c r="G107" s="124" t="s">
        <v>1002</v>
      </c>
      <c r="H107" s="125" t="s">
        <v>1003</v>
      </c>
      <c r="I107" s="126" t="s">
        <v>483</v>
      </c>
      <c r="J107" s="127">
        <v>45</v>
      </c>
      <c r="K107" s="128">
        <v>174</v>
      </c>
      <c r="L107" s="129">
        <f t="shared" si="3"/>
        <v>7830</v>
      </c>
    </row>
    <row r="108" spans="6:12" s="122" customFormat="1" ht="24" outlineLevel="2">
      <c r="F108" s="123">
        <v>7</v>
      </c>
      <c r="G108" s="124" t="s">
        <v>1004</v>
      </c>
      <c r="H108" s="125" t="s">
        <v>1005</v>
      </c>
      <c r="I108" s="126" t="s">
        <v>483</v>
      </c>
      <c r="J108" s="127">
        <v>2</v>
      </c>
      <c r="K108" s="128">
        <v>1250</v>
      </c>
      <c r="L108" s="129">
        <f t="shared" si="3"/>
        <v>2500</v>
      </c>
    </row>
    <row r="109" spans="6:12" s="122" customFormat="1" ht="24" outlineLevel="2">
      <c r="F109" s="123">
        <v>8</v>
      </c>
      <c r="G109" s="124" t="s">
        <v>1006</v>
      </c>
      <c r="H109" s="125" t="s">
        <v>1007</v>
      </c>
      <c r="I109" s="126" t="s">
        <v>981</v>
      </c>
      <c r="J109" s="127">
        <v>1</v>
      </c>
      <c r="K109" s="128">
        <v>2750</v>
      </c>
      <c r="L109" s="129">
        <f t="shared" si="3"/>
        <v>2750</v>
      </c>
    </row>
    <row r="110" spans="6:12" s="122" customFormat="1" ht="24" outlineLevel="2">
      <c r="F110" s="123">
        <v>9</v>
      </c>
      <c r="G110" s="124" t="s">
        <v>1008</v>
      </c>
      <c r="H110" s="125" t="s">
        <v>1009</v>
      </c>
      <c r="I110" s="126" t="s">
        <v>483</v>
      </c>
      <c r="J110" s="127">
        <v>2</v>
      </c>
      <c r="K110" s="128">
        <v>807</v>
      </c>
      <c r="L110" s="129">
        <f t="shared" si="3"/>
        <v>1614</v>
      </c>
    </row>
    <row r="111" spans="6:12" s="122" customFormat="1" ht="24" outlineLevel="2">
      <c r="F111" s="123">
        <v>10</v>
      </c>
      <c r="G111" s="124" t="s">
        <v>1010</v>
      </c>
      <c r="H111" s="125" t="s">
        <v>1011</v>
      </c>
      <c r="I111" s="126" t="s">
        <v>483</v>
      </c>
      <c r="J111" s="127">
        <v>2</v>
      </c>
      <c r="K111" s="128">
        <v>453</v>
      </c>
      <c r="L111" s="129">
        <f t="shared" si="3"/>
        <v>906</v>
      </c>
    </row>
    <row r="112" spans="6:12" s="122" customFormat="1" ht="24" outlineLevel="2">
      <c r="F112" s="123">
        <v>11</v>
      </c>
      <c r="G112" s="124" t="s">
        <v>1012</v>
      </c>
      <c r="H112" s="125" t="s">
        <v>1013</v>
      </c>
      <c r="I112" s="126" t="s">
        <v>483</v>
      </c>
      <c r="J112" s="127">
        <v>6</v>
      </c>
      <c r="K112" s="128">
        <v>85</v>
      </c>
      <c r="L112" s="129">
        <f t="shared" si="3"/>
        <v>510</v>
      </c>
    </row>
    <row r="113" spans="6:12" s="122" customFormat="1" ht="12" outlineLevel="2">
      <c r="F113" s="123">
        <v>12</v>
      </c>
      <c r="G113" s="124" t="s">
        <v>1014</v>
      </c>
      <c r="H113" s="125" t="s">
        <v>1015</v>
      </c>
      <c r="I113" s="126" t="s">
        <v>483</v>
      </c>
      <c r="J113" s="127">
        <v>1</v>
      </c>
      <c r="K113" s="128">
        <v>111</v>
      </c>
      <c r="L113" s="129">
        <f t="shared" si="3"/>
        <v>111</v>
      </c>
    </row>
    <row r="114" spans="6:12" s="122" customFormat="1" ht="24" outlineLevel="2">
      <c r="F114" s="123">
        <v>13</v>
      </c>
      <c r="G114" s="124" t="s">
        <v>1016</v>
      </c>
      <c r="H114" s="125" t="s">
        <v>1017</v>
      </c>
      <c r="I114" s="126" t="s">
        <v>981</v>
      </c>
      <c r="J114" s="127">
        <v>1</v>
      </c>
      <c r="K114" s="128">
        <v>7860</v>
      </c>
      <c r="L114" s="129">
        <f t="shared" si="3"/>
        <v>7860</v>
      </c>
    </row>
    <row r="115" spans="6:12" s="122" customFormat="1" ht="72" outlineLevel="2">
      <c r="F115" s="123">
        <v>14</v>
      </c>
      <c r="G115" s="124" t="s">
        <v>1018</v>
      </c>
      <c r="H115" s="125" t="s">
        <v>1019</v>
      </c>
      <c r="I115" s="126" t="s">
        <v>483</v>
      </c>
      <c r="J115" s="127">
        <v>1</v>
      </c>
      <c r="K115" s="128">
        <v>13800</v>
      </c>
      <c r="L115" s="129">
        <f t="shared" si="3"/>
        <v>13800</v>
      </c>
    </row>
    <row r="116" spans="6:12" s="122" customFormat="1" ht="24" outlineLevel="2">
      <c r="F116" s="123">
        <v>15</v>
      </c>
      <c r="G116" s="124" t="s">
        <v>1020</v>
      </c>
      <c r="H116" s="125" t="s">
        <v>1021</v>
      </c>
      <c r="I116" s="126" t="s">
        <v>833</v>
      </c>
      <c r="J116" s="127">
        <f>SUM(L102:L115)/100</f>
        <v>711.9</v>
      </c>
      <c r="K116" s="128">
        <v>1.1</v>
      </c>
      <c r="L116" s="129">
        <f t="shared" si="3"/>
        <v>783.09</v>
      </c>
    </row>
    <row r="117" spans="6:12" s="39" customFormat="1" ht="12.75" customHeight="1" outlineLevel="2">
      <c r="F117" s="40"/>
      <c r="G117" s="41"/>
      <c r="H117" s="42"/>
      <c r="I117" s="41"/>
      <c r="J117" s="130"/>
      <c r="K117" s="43"/>
      <c r="L117" s="131"/>
    </row>
    <row r="118" spans="6:12" s="116" customFormat="1" ht="16.5" customHeight="1" outlineLevel="1">
      <c r="F118" s="117"/>
      <c r="G118" s="118"/>
      <c r="H118" s="106" t="s">
        <v>844</v>
      </c>
      <c r="I118" s="107"/>
      <c r="J118" s="119"/>
      <c r="K118" s="120"/>
      <c r="L118" s="121">
        <f>SUBTOTAL(9,L119:L132)</f>
        <v>146246.595</v>
      </c>
    </row>
    <row r="119" spans="6:12" s="122" customFormat="1" ht="12" outlineLevel="2">
      <c r="F119" s="123">
        <v>1</v>
      </c>
      <c r="G119" s="124" t="s">
        <v>1022</v>
      </c>
      <c r="H119" s="125" t="s">
        <v>1023</v>
      </c>
      <c r="I119" s="126" t="s">
        <v>483</v>
      </c>
      <c r="J119" s="127">
        <v>2</v>
      </c>
      <c r="K119" s="128">
        <v>1460</v>
      </c>
      <c r="L119" s="129">
        <f aca="true" t="shared" si="4" ref="L119:L131">J119*K119</f>
        <v>2920</v>
      </c>
    </row>
    <row r="120" spans="6:12" s="122" customFormat="1" ht="24" outlineLevel="2">
      <c r="F120" s="123">
        <v>2</v>
      </c>
      <c r="G120" s="124" t="s">
        <v>1024</v>
      </c>
      <c r="H120" s="125" t="s">
        <v>1025</v>
      </c>
      <c r="I120" s="126" t="s">
        <v>483</v>
      </c>
      <c r="J120" s="127">
        <v>10</v>
      </c>
      <c r="K120" s="128">
        <v>1320</v>
      </c>
      <c r="L120" s="129">
        <f t="shared" si="4"/>
        <v>13200</v>
      </c>
    </row>
    <row r="121" spans="6:12" s="122" customFormat="1" ht="24" outlineLevel="2">
      <c r="F121" s="123">
        <v>3</v>
      </c>
      <c r="G121" s="124" t="s">
        <v>1026</v>
      </c>
      <c r="H121" s="125" t="s">
        <v>1027</v>
      </c>
      <c r="I121" s="126" t="s">
        <v>483</v>
      </c>
      <c r="J121" s="127">
        <v>10</v>
      </c>
      <c r="K121" s="128">
        <v>3870</v>
      </c>
      <c r="L121" s="129">
        <f t="shared" si="4"/>
        <v>38700</v>
      </c>
    </row>
    <row r="122" spans="6:12" s="122" customFormat="1" ht="24" outlineLevel="2">
      <c r="F122" s="123">
        <v>4</v>
      </c>
      <c r="G122" s="124" t="s">
        <v>1028</v>
      </c>
      <c r="H122" s="125" t="s">
        <v>1029</v>
      </c>
      <c r="I122" s="126" t="s">
        <v>483</v>
      </c>
      <c r="J122" s="127">
        <v>1</v>
      </c>
      <c r="K122" s="128">
        <v>3560</v>
      </c>
      <c r="L122" s="129">
        <f t="shared" si="4"/>
        <v>3560</v>
      </c>
    </row>
    <row r="123" spans="6:12" s="122" customFormat="1" ht="24" outlineLevel="2">
      <c r="F123" s="123">
        <v>5</v>
      </c>
      <c r="G123" s="124" t="s">
        <v>1030</v>
      </c>
      <c r="H123" s="125" t="s">
        <v>1031</v>
      </c>
      <c r="I123" s="126" t="s">
        <v>483</v>
      </c>
      <c r="J123" s="127">
        <v>1</v>
      </c>
      <c r="K123" s="128">
        <v>3860</v>
      </c>
      <c r="L123" s="129">
        <f t="shared" si="4"/>
        <v>3860</v>
      </c>
    </row>
    <row r="124" spans="6:12" s="122" customFormat="1" ht="24" outlineLevel="2">
      <c r="F124" s="123">
        <v>6</v>
      </c>
      <c r="G124" s="124" t="s">
        <v>1032</v>
      </c>
      <c r="H124" s="125" t="s">
        <v>1033</v>
      </c>
      <c r="I124" s="126" t="s">
        <v>981</v>
      </c>
      <c r="J124" s="127">
        <v>2</v>
      </c>
      <c r="K124" s="128">
        <v>5330</v>
      </c>
      <c r="L124" s="129">
        <f t="shared" si="4"/>
        <v>10660</v>
      </c>
    </row>
    <row r="125" spans="6:12" s="122" customFormat="1" ht="24" outlineLevel="2">
      <c r="F125" s="123">
        <v>7</v>
      </c>
      <c r="G125" s="124" t="s">
        <v>1034</v>
      </c>
      <c r="H125" s="125" t="s">
        <v>1035</v>
      </c>
      <c r="I125" s="126" t="s">
        <v>981</v>
      </c>
      <c r="J125" s="127">
        <v>2</v>
      </c>
      <c r="K125" s="128">
        <v>6440</v>
      </c>
      <c r="L125" s="129">
        <f t="shared" si="4"/>
        <v>12880</v>
      </c>
    </row>
    <row r="126" spans="6:12" s="122" customFormat="1" ht="36" outlineLevel="2">
      <c r="F126" s="123">
        <v>8</v>
      </c>
      <c r="G126" s="124" t="s">
        <v>1036</v>
      </c>
      <c r="H126" s="125" t="s">
        <v>1037</v>
      </c>
      <c r="I126" s="126" t="s">
        <v>981</v>
      </c>
      <c r="J126" s="127">
        <v>1</v>
      </c>
      <c r="K126" s="128">
        <v>11500</v>
      </c>
      <c r="L126" s="129">
        <f t="shared" si="4"/>
        <v>11500</v>
      </c>
    </row>
    <row r="127" spans="6:12" s="122" customFormat="1" ht="24" outlineLevel="2">
      <c r="F127" s="123">
        <v>9</v>
      </c>
      <c r="G127" s="124" t="s">
        <v>1038</v>
      </c>
      <c r="H127" s="125" t="s">
        <v>1039</v>
      </c>
      <c r="I127" s="126" t="s">
        <v>981</v>
      </c>
      <c r="J127" s="127">
        <v>27</v>
      </c>
      <c r="K127" s="128">
        <v>157</v>
      </c>
      <c r="L127" s="129">
        <f t="shared" si="4"/>
        <v>4239</v>
      </c>
    </row>
    <row r="128" spans="6:12" s="122" customFormat="1" ht="24" outlineLevel="2">
      <c r="F128" s="123">
        <v>10</v>
      </c>
      <c r="G128" s="124" t="s">
        <v>1040</v>
      </c>
      <c r="H128" s="125" t="s">
        <v>1041</v>
      </c>
      <c r="I128" s="126" t="s">
        <v>981</v>
      </c>
      <c r="J128" s="127">
        <v>12</v>
      </c>
      <c r="K128" s="128">
        <v>1580</v>
      </c>
      <c r="L128" s="129">
        <f t="shared" si="4"/>
        <v>18960</v>
      </c>
    </row>
    <row r="129" spans="6:12" s="122" customFormat="1" ht="24" outlineLevel="2">
      <c r="F129" s="123">
        <v>11</v>
      </c>
      <c r="G129" s="124" t="s">
        <v>1042</v>
      </c>
      <c r="H129" s="125" t="s">
        <v>1043</v>
      </c>
      <c r="I129" s="126" t="s">
        <v>981</v>
      </c>
      <c r="J129" s="127">
        <v>1</v>
      </c>
      <c r="K129" s="128">
        <v>1370</v>
      </c>
      <c r="L129" s="129">
        <f t="shared" si="4"/>
        <v>1370</v>
      </c>
    </row>
    <row r="130" spans="6:12" s="122" customFormat="1" ht="24" outlineLevel="2">
      <c r="F130" s="123">
        <v>12</v>
      </c>
      <c r="G130" s="124" t="s">
        <v>1044</v>
      </c>
      <c r="H130" s="125" t="s">
        <v>1045</v>
      </c>
      <c r="I130" s="126" t="s">
        <v>981</v>
      </c>
      <c r="J130" s="127">
        <v>3</v>
      </c>
      <c r="K130" s="128">
        <v>7890</v>
      </c>
      <c r="L130" s="129">
        <f t="shared" si="4"/>
        <v>23670</v>
      </c>
    </row>
    <row r="131" spans="6:12" s="122" customFormat="1" ht="24" outlineLevel="2">
      <c r="F131" s="123">
        <v>13</v>
      </c>
      <c r="G131" s="124" t="s">
        <v>1046</v>
      </c>
      <c r="H131" s="125" t="s">
        <v>1047</v>
      </c>
      <c r="I131" s="126" t="s">
        <v>833</v>
      </c>
      <c r="J131" s="127">
        <f>SUM(L119:L130)/100</f>
        <v>1455.19</v>
      </c>
      <c r="K131" s="128">
        <v>0.5</v>
      </c>
      <c r="L131" s="129">
        <f t="shared" si="4"/>
        <v>727.595</v>
      </c>
    </row>
    <row r="132" spans="6:12" s="39" customFormat="1" ht="12.75" customHeight="1" outlineLevel="2">
      <c r="F132" s="40"/>
      <c r="G132" s="41"/>
      <c r="H132" s="42"/>
      <c r="I132" s="41"/>
      <c r="J132" s="130"/>
      <c r="K132" s="43"/>
      <c r="L132" s="131"/>
    </row>
    <row r="133" spans="6:12" s="116" customFormat="1" ht="16.5" customHeight="1" outlineLevel="1">
      <c r="F133" s="117"/>
      <c r="G133" s="118"/>
      <c r="H133" s="106" t="s">
        <v>845</v>
      </c>
      <c r="I133" s="107"/>
      <c r="J133" s="119"/>
      <c r="K133" s="120"/>
      <c r="L133" s="121">
        <f>SUBTOTAL(9,L134:L138)</f>
        <v>102247.44</v>
      </c>
    </row>
    <row r="134" spans="6:12" s="122" customFormat="1" ht="24" outlineLevel="2">
      <c r="F134" s="123">
        <v>1</v>
      </c>
      <c r="G134" s="124" t="s">
        <v>1048</v>
      </c>
      <c r="H134" s="125" t="s">
        <v>1049</v>
      </c>
      <c r="I134" s="126" t="s">
        <v>981</v>
      </c>
      <c r="J134" s="127">
        <v>12</v>
      </c>
      <c r="K134" s="128">
        <v>7860</v>
      </c>
      <c r="L134" s="129">
        <f>J134*K134</f>
        <v>94320</v>
      </c>
    </row>
    <row r="135" spans="6:12" s="122" customFormat="1" ht="12" outlineLevel="2">
      <c r="F135" s="123">
        <v>2</v>
      </c>
      <c r="G135" s="124" t="s">
        <v>1050</v>
      </c>
      <c r="H135" s="125" t="s">
        <v>1051</v>
      </c>
      <c r="I135" s="126" t="s">
        <v>981</v>
      </c>
      <c r="J135" s="127">
        <v>12</v>
      </c>
      <c r="K135" s="128">
        <v>230</v>
      </c>
      <c r="L135" s="129">
        <f>J135*K135</f>
        <v>2760</v>
      </c>
    </row>
    <row r="136" spans="6:12" s="122" customFormat="1" ht="12" outlineLevel="2">
      <c r="F136" s="123">
        <v>3</v>
      </c>
      <c r="G136" s="124" t="s">
        <v>1052</v>
      </c>
      <c r="H136" s="125" t="s">
        <v>1053</v>
      </c>
      <c r="I136" s="126" t="s">
        <v>981</v>
      </c>
      <c r="J136" s="127">
        <v>12</v>
      </c>
      <c r="K136" s="128">
        <v>420</v>
      </c>
      <c r="L136" s="129">
        <f>J136*K136</f>
        <v>5040</v>
      </c>
    </row>
    <row r="137" spans="6:12" s="122" customFormat="1" ht="24" outlineLevel="2">
      <c r="F137" s="123">
        <v>4</v>
      </c>
      <c r="G137" s="124" t="s">
        <v>1054</v>
      </c>
      <c r="H137" s="125" t="s">
        <v>1055</v>
      </c>
      <c r="I137" s="126" t="s">
        <v>1056</v>
      </c>
      <c r="J137" s="127">
        <v>0.236</v>
      </c>
      <c r="K137" s="128">
        <v>540</v>
      </c>
      <c r="L137" s="129">
        <f>J137*K137</f>
        <v>127.44</v>
      </c>
    </row>
    <row r="138" spans="6:12" s="39" customFormat="1" ht="12.75" customHeight="1" outlineLevel="2">
      <c r="F138" s="40"/>
      <c r="G138" s="41"/>
      <c r="H138" s="42"/>
      <c r="I138" s="41"/>
      <c r="J138" s="130"/>
      <c r="K138" s="43"/>
      <c r="L138" s="131"/>
    </row>
    <row r="139" spans="6:12" s="39" customFormat="1" ht="12.75" customHeight="1" outlineLevel="1">
      <c r="F139" s="40"/>
      <c r="G139" s="41"/>
      <c r="H139" s="42"/>
      <c r="I139" s="41"/>
      <c r="J139" s="130"/>
      <c r="K139" s="43"/>
      <c r="L139" s="131"/>
    </row>
    <row r="140" spans="6:12" s="108" customFormat="1" ht="18.75" customHeight="1">
      <c r="F140" s="109"/>
      <c r="G140" s="110"/>
      <c r="H140" s="111" t="s">
        <v>846</v>
      </c>
      <c r="I140" s="112"/>
      <c r="J140" s="113"/>
      <c r="K140" s="114"/>
      <c r="L140" s="115">
        <f>SUBTOTAL(9,L141:L171)</f>
        <v>233031.865</v>
      </c>
    </row>
    <row r="141" spans="6:12" s="116" customFormat="1" ht="16.5" customHeight="1" outlineLevel="1">
      <c r="F141" s="117"/>
      <c r="G141" s="118"/>
      <c r="H141" s="106" t="s">
        <v>839</v>
      </c>
      <c r="I141" s="107"/>
      <c r="J141" s="119"/>
      <c r="K141" s="120"/>
      <c r="L141" s="121">
        <f>SUBTOTAL(9,L142:L144)</f>
        <v>10034.865</v>
      </c>
    </row>
    <row r="142" spans="6:12" s="122" customFormat="1" ht="36" outlineLevel="2">
      <c r="F142" s="123">
        <v>1</v>
      </c>
      <c r="G142" s="124" t="s">
        <v>1057</v>
      </c>
      <c r="H142" s="125" t="s">
        <v>1058</v>
      </c>
      <c r="I142" s="126" t="s">
        <v>833</v>
      </c>
      <c r="J142" s="127">
        <f>SUM(L146:L169)/100</f>
        <v>2229.97</v>
      </c>
      <c r="K142" s="128">
        <v>3</v>
      </c>
      <c r="L142" s="129">
        <f>J142*K142</f>
        <v>6689.91</v>
      </c>
    </row>
    <row r="143" spans="6:12" s="122" customFormat="1" ht="24" outlineLevel="2">
      <c r="F143" s="123">
        <v>3</v>
      </c>
      <c r="G143" s="124" t="s">
        <v>1059</v>
      </c>
      <c r="H143" s="125" t="s">
        <v>1060</v>
      </c>
      <c r="I143" s="126" t="s">
        <v>833</v>
      </c>
      <c r="J143" s="127">
        <f>SUM(L146:L169)/100</f>
        <v>2229.97</v>
      </c>
      <c r="K143" s="128">
        <v>1.5</v>
      </c>
      <c r="L143" s="129">
        <f>J143*K143</f>
        <v>3344.955</v>
      </c>
    </row>
    <row r="144" spans="6:12" s="39" customFormat="1" ht="12.75" customHeight="1" outlineLevel="2">
      <c r="F144" s="40"/>
      <c r="G144" s="41"/>
      <c r="H144" s="42"/>
      <c r="I144" s="41"/>
      <c r="J144" s="130"/>
      <c r="K144" s="43"/>
      <c r="L144" s="131"/>
    </row>
    <row r="145" spans="6:12" s="116" customFormat="1" ht="16.5" customHeight="1" outlineLevel="1">
      <c r="F145" s="117"/>
      <c r="G145" s="118"/>
      <c r="H145" s="106" t="s">
        <v>847</v>
      </c>
      <c r="I145" s="107"/>
      <c r="J145" s="119"/>
      <c r="K145" s="120"/>
      <c r="L145" s="121">
        <f>SUBTOTAL(9,L146:L170)</f>
        <v>222997</v>
      </c>
    </row>
    <row r="146" spans="6:12" s="122" customFormat="1" ht="36" outlineLevel="2">
      <c r="F146" s="123">
        <v>1</v>
      </c>
      <c r="G146" s="124" t="s">
        <v>1061</v>
      </c>
      <c r="H146" s="125" t="s">
        <v>1062</v>
      </c>
      <c r="I146" s="126" t="s">
        <v>483</v>
      </c>
      <c r="J146" s="127">
        <v>1</v>
      </c>
      <c r="K146" s="128">
        <v>2860</v>
      </c>
      <c r="L146" s="129">
        <f aca="true" t="shared" si="5" ref="L146:L169">J146*K146</f>
        <v>2860</v>
      </c>
    </row>
    <row r="147" spans="6:12" s="122" customFormat="1" ht="36" outlineLevel="2">
      <c r="F147" s="123">
        <v>2</v>
      </c>
      <c r="G147" s="124" t="s">
        <v>1063</v>
      </c>
      <c r="H147" s="125" t="s">
        <v>1064</v>
      </c>
      <c r="I147" s="126" t="s">
        <v>483</v>
      </c>
      <c r="J147" s="127">
        <v>1</v>
      </c>
      <c r="K147" s="128">
        <v>3560</v>
      </c>
      <c r="L147" s="129">
        <f t="shared" si="5"/>
        <v>3560</v>
      </c>
    </row>
    <row r="148" spans="6:12" s="122" customFormat="1" ht="12" outlineLevel="2">
      <c r="F148" s="123">
        <v>3</v>
      </c>
      <c r="G148" s="124" t="s">
        <v>1065</v>
      </c>
      <c r="H148" s="125" t="s">
        <v>1066</v>
      </c>
      <c r="I148" s="126" t="s">
        <v>483</v>
      </c>
      <c r="J148" s="127">
        <v>9</v>
      </c>
      <c r="K148" s="128">
        <v>320</v>
      </c>
      <c r="L148" s="129">
        <f t="shared" si="5"/>
        <v>2880</v>
      </c>
    </row>
    <row r="149" spans="6:12" s="122" customFormat="1" ht="12" outlineLevel="2">
      <c r="F149" s="123">
        <v>4</v>
      </c>
      <c r="G149" s="124" t="s">
        <v>1067</v>
      </c>
      <c r="H149" s="125" t="s">
        <v>1068</v>
      </c>
      <c r="I149" s="126" t="s">
        <v>483</v>
      </c>
      <c r="J149" s="127">
        <v>50</v>
      </c>
      <c r="K149" s="128">
        <v>62</v>
      </c>
      <c r="L149" s="129">
        <f t="shared" si="5"/>
        <v>3100</v>
      </c>
    </row>
    <row r="150" spans="6:12" s="122" customFormat="1" ht="84" outlineLevel="2">
      <c r="F150" s="123">
        <v>5</v>
      </c>
      <c r="G150" s="124" t="s">
        <v>1069</v>
      </c>
      <c r="H150" s="125" t="s">
        <v>1070</v>
      </c>
      <c r="I150" s="126" t="s">
        <v>483</v>
      </c>
      <c r="J150" s="127">
        <v>2</v>
      </c>
      <c r="K150" s="128">
        <v>78900</v>
      </c>
      <c r="L150" s="129">
        <f t="shared" si="5"/>
        <v>157800</v>
      </c>
    </row>
    <row r="151" spans="6:12" s="122" customFormat="1" ht="24" outlineLevel="2">
      <c r="F151" s="123">
        <v>6</v>
      </c>
      <c r="G151" s="124" t="s">
        <v>1071</v>
      </c>
      <c r="H151" s="125" t="s">
        <v>1072</v>
      </c>
      <c r="I151" s="126" t="s">
        <v>483</v>
      </c>
      <c r="J151" s="127">
        <v>2</v>
      </c>
      <c r="K151" s="128">
        <v>1230</v>
      </c>
      <c r="L151" s="129">
        <f t="shared" si="5"/>
        <v>2460</v>
      </c>
    </row>
    <row r="152" spans="6:12" s="122" customFormat="1" ht="12" outlineLevel="2">
      <c r="F152" s="123">
        <v>7</v>
      </c>
      <c r="G152" s="124" t="s">
        <v>1073</v>
      </c>
      <c r="H152" s="125" t="s">
        <v>1074</v>
      </c>
      <c r="I152" s="126" t="s">
        <v>483</v>
      </c>
      <c r="J152" s="127">
        <v>8</v>
      </c>
      <c r="K152" s="128">
        <v>990</v>
      </c>
      <c r="L152" s="129">
        <f t="shared" si="5"/>
        <v>7920</v>
      </c>
    </row>
    <row r="153" spans="6:12" s="122" customFormat="1" ht="36" outlineLevel="2">
      <c r="F153" s="123">
        <v>8</v>
      </c>
      <c r="G153" s="124" t="s">
        <v>1641</v>
      </c>
      <c r="H153" s="125" t="s">
        <v>1642</v>
      </c>
      <c r="I153" s="126" t="s">
        <v>483</v>
      </c>
      <c r="J153" s="127">
        <v>1</v>
      </c>
      <c r="K153" s="128">
        <v>9180</v>
      </c>
      <c r="L153" s="129">
        <f t="shared" si="5"/>
        <v>9180</v>
      </c>
    </row>
    <row r="154" spans="6:12" s="122" customFormat="1" ht="36" outlineLevel="2">
      <c r="F154" s="123">
        <v>9</v>
      </c>
      <c r="G154" s="124" t="s">
        <v>1075</v>
      </c>
      <c r="H154" s="125" t="s">
        <v>1076</v>
      </c>
      <c r="I154" s="126" t="s">
        <v>483</v>
      </c>
      <c r="J154" s="127">
        <v>1</v>
      </c>
      <c r="K154" s="128">
        <v>8760</v>
      </c>
      <c r="L154" s="129">
        <f t="shared" si="5"/>
        <v>8760</v>
      </c>
    </row>
    <row r="155" spans="6:12" s="122" customFormat="1" ht="24" outlineLevel="2">
      <c r="F155" s="123">
        <v>10</v>
      </c>
      <c r="G155" s="124" t="s">
        <v>1077</v>
      </c>
      <c r="H155" s="125" t="s">
        <v>1078</v>
      </c>
      <c r="I155" s="126" t="s">
        <v>483</v>
      </c>
      <c r="J155" s="127">
        <v>1</v>
      </c>
      <c r="K155" s="128">
        <v>1520</v>
      </c>
      <c r="L155" s="129">
        <f t="shared" si="5"/>
        <v>1520</v>
      </c>
    </row>
    <row r="156" spans="6:12" s="122" customFormat="1" ht="24" outlineLevel="2">
      <c r="F156" s="123">
        <v>11</v>
      </c>
      <c r="G156" s="124" t="s">
        <v>1079</v>
      </c>
      <c r="H156" s="125" t="s">
        <v>1080</v>
      </c>
      <c r="I156" s="126" t="s">
        <v>483</v>
      </c>
      <c r="J156" s="127">
        <v>1</v>
      </c>
      <c r="K156" s="128">
        <v>1650</v>
      </c>
      <c r="L156" s="129">
        <f t="shared" si="5"/>
        <v>1650</v>
      </c>
    </row>
    <row r="157" spans="6:12" s="122" customFormat="1" ht="24" outlineLevel="2">
      <c r="F157" s="123">
        <v>12</v>
      </c>
      <c r="G157" s="124" t="s">
        <v>1081</v>
      </c>
      <c r="H157" s="125" t="s">
        <v>1082</v>
      </c>
      <c r="I157" s="126" t="s">
        <v>714</v>
      </c>
      <c r="J157" s="127">
        <v>7</v>
      </c>
      <c r="K157" s="128">
        <v>132</v>
      </c>
      <c r="L157" s="129">
        <f t="shared" si="5"/>
        <v>924</v>
      </c>
    </row>
    <row r="158" spans="6:12" s="122" customFormat="1" ht="24" outlineLevel="2">
      <c r="F158" s="123">
        <v>13</v>
      </c>
      <c r="G158" s="124" t="s">
        <v>1083</v>
      </c>
      <c r="H158" s="125" t="s">
        <v>1084</v>
      </c>
      <c r="I158" s="126" t="s">
        <v>714</v>
      </c>
      <c r="J158" s="127">
        <v>15</v>
      </c>
      <c r="K158" s="128">
        <v>148</v>
      </c>
      <c r="L158" s="129">
        <f t="shared" si="5"/>
        <v>2220</v>
      </c>
    </row>
    <row r="159" spans="6:12" s="122" customFormat="1" ht="24" outlineLevel="2">
      <c r="F159" s="123">
        <v>14</v>
      </c>
      <c r="G159" s="124" t="s">
        <v>1085</v>
      </c>
      <c r="H159" s="125" t="s">
        <v>1086</v>
      </c>
      <c r="I159" s="126" t="s">
        <v>714</v>
      </c>
      <c r="J159" s="127">
        <v>25</v>
      </c>
      <c r="K159" s="128">
        <v>152</v>
      </c>
      <c r="L159" s="129">
        <f t="shared" si="5"/>
        <v>3800</v>
      </c>
    </row>
    <row r="160" spans="6:12" s="122" customFormat="1" ht="24" outlineLevel="2">
      <c r="F160" s="123">
        <v>15</v>
      </c>
      <c r="G160" s="124" t="s">
        <v>1087</v>
      </c>
      <c r="H160" s="125" t="s">
        <v>1088</v>
      </c>
      <c r="I160" s="126" t="s">
        <v>714</v>
      </c>
      <c r="J160" s="127">
        <v>5</v>
      </c>
      <c r="K160" s="128">
        <v>164</v>
      </c>
      <c r="L160" s="129">
        <f t="shared" si="5"/>
        <v>820</v>
      </c>
    </row>
    <row r="161" spans="6:12" s="122" customFormat="1" ht="24" outlineLevel="2">
      <c r="F161" s="123">
        <v>16</v>
      </c>
      <c r="G161" s="124" t="s">
        <v>1089</v>
      </c>
      <c r="H161" s="125" t="s">
        <v>1090</v>
      </c>
      <c r="I161" s="126" t="s">
        <v>714</v>
      </c>
      <c r="J161" s="127">
        <v>45</v>
      </c>
      <c r="K161" s="128">
        <v>185</v>
      </c>
      <c r="L161" s="129">
        <f t="shared" si="5"/>
        <v>8325</v>
      </c>
    </row>
    <row r="162" spans="6:12" s="122" customFormat="1" ht="24" outlineLevel="2">
      <c r="F162" s="123">
        <v>17</v>
      </c>
      <c r="G162" s="124" t="s">
        <v>1091</v>
      </c>
      <c r="H162" s="125" t="s">
        <v>1092</v>
      </c>
      <c r="I162" s="126" t="s">
        <v>483</v>
      </c>
      <c r="J162" s="127">
        <v>3</v>
      </c>
      <c r="K162" s="128">
        <v>215</v>
      </c>
      <c r="L162" s="129">
        <f t="shared" si="5"/>
        <v>645</v>
      </c>
    </row>
    <row r="163" spans="6:12" s="122" customFormat="1" ht="24" outlineLevel="2">
      <c r="F163" s="123">
        <v>18</v>
      </c>
      <c r="G163" s="124" t="s">
        <v>1093</v>
      </c>
      <c r="H163" s="125" t="s">
        <v>1094</v>
      </c>
      <c r="I163" s="126" t="s">
        <v>483</v>
      </c>
      <c r="J163" s="127">
        <v>9</v>
      </c>
      <c r="K163" s="128">
        <v>228</v>
      </c>
      <c r="L163" s="129">
        <f t="shared" si="5"/>
        <v>2052</v>
      </c>
    </row>
    <row r="164" spans="6:12" s="122" customFormat="1" ht="24" outlineLevel="2">
      <c r="F164" s="123">
        <v>19</v>
      </c>
      <c r="G164" s="124" t="s">
        <v>1095</v>
      </c>
      <c r="H164" s="125" t="s">
        <v>1096</v>
      </c>
      <c r="I164" s="126" t="s">
        <v>483</v>
      </c>
      <c r="J164" s="127">
        <v>8</v>
      </c>
      <c r="K164" s="128">
        <v>232</v>
      </c>
      <c r="L164" s="129">
        <f t="shared" si="5"/>
        <v>1856</v>
      </c>
    </row>
    <row r="165" spans="6:12" s="122" customFormat="1" ht="24" outlineLevel="2">
      <c r="F165" s="123">
        <v>20</v>
      </c>
      <c r="G165" s="124" t="s">
        <v>1097</v>
      </c>
      <c r="H165" s="125" t="s">
        <v>1098</v>
      </c>
      <c r="I165" s="126" t="s">
        <v>483</v>
      </c>
      <c r="J165" s="127">
        <v>1</v>
      </c>
      <c r="K165" s="128">
        <v>48</v>
      </c>
      <c r="L165" s="129">
        <f t="shared" si="5"/>
        <v>48</v>
      </c>
    </row>
    <row r="166" spans="6:12" s="122" customFormat="1" ht="24" outlineLevel="2">
      <c r="F166" s="123">
        <v>21</v>
      </c>
      <c r="G166" s="124" t="s">
        <v>1099</v>
      </c>
      <c r="H166" s="125" t="s">
        <v>1100</v>
      </c>
      <c r="I166" s="126" t="s">
        <v>483</v>
      </c>
      <c r="J166" s="127">
        <v>1</v>
      </c>
      <c r="K166" s="128">
        <v>53</v>
      </c>
      <c r="L166" s="129">
        <f t="shared" si="5"/>
        <v>53</v>
      </c>
    </row>
    <row r="167" spans="6:12" s="122" customFormat="1" ht="24" outlineLevel="2">
      <c r="F167" s="123">
        <v>22</v>
      </c>
      <c r="G167" s="124" t="s">
        <v>1101</v>
      </c>
      <c r="H167" s="125" t="s">
        <v>1102</v>
      </c>
      <c r="I167" s="126" t="s">
        <v>483</v>
      </c>
      <c r="J167" s="127">
        <v>1</v>
      </c>
      <c r="K167" s="128">
        <v>66</v>
      </c>
      <c r="L167" s="129">
        <f t="shared" si="5"/>
        <v>66</v>
      </c>
    </row>
    <row r="168" spans="6:12" s="122" customFormat="1" ht="24" outlineLevel="2">
      <c r="F168" s="123">
        <v>23</v>
      </c>
      <c r="G168" s="124" t="s">
        <v>1103</v>
      </c>
      <c r="H168" s="125" t="s">
        <v>1104</v>
      </c>
      <c r="I168" s="126" t="s">
        <v>483</v>
      </c>
      <c r="J168" s="127">
        <v>2</v>
      </c>
      <c r="K168" s="128">
        <v>79</v>
      </c>
      <c r="L168" s="129">
        <f t="shared" si="5"/>
        <v>158</v>
      </c>
    </row>
    <row r="169" spans="6:12" s="122" customFormat="1" ht="24" outlineLevel="2">
      <c r="F169" s="123">
        <v>24</v>
      </c>
      <c r="G169" s="124" t="s">
        <v>1105</v>
      </c>
      <c r="H169" s="125" t="s">
        <v>1106</v>
      </c>
      <c r="I169" s="126" t="s">
        <v>483</v>
      </c>
      <c r="J169" s="127">
        <v>4</v>
      </c>
      <c r="K169" s="128">
        <v>85</v>
      </c>
      <c r="L169" s="129">
        <f t="shared" si="5"/>
        <v>340</v>
      </c>
    </row>
    <row r="170" spans="6:12" s="39" customFormat="1" ht="12.75" customHeight="1" outlineLevel="2">
      <c r="F170" s="40"/>
      <c r="G170" s="41"/>
      <c r="H170" s="42"/>
      <c r="I170" s="41"/>
      <c r="J170" s="130"/>
      <c r="K170" s="43">
        <v>0</v>
      </c>
      <c r="L170" s="131"/>
    </row>
    <row r="171" spans="6:12" s="39" customFormat="1" ht="12.75" customHeight="1" outlineLevel="1">
      <c r="F171" s="40"/>
      <c r="G171" s="41"/>
      <c r="H171" s="42"/>
      <c r="I171" s="41"/>
      <c r="J171" s="130"/>
      <c r="K171" s="43"/>
      <c r="L171" s="131"/>
    </row>
    <row r="172" spans="6:12" s="108" customFormat="1" ht="18.75" customHeight="1">
      <c r="F172" s="109"/>
      <c r="G172" s="110"/>
      <c r="H172" s="111" t="s">
        <v>848</v>
      </c>
      <c r="I172" s="112"/>
      <c r="J172" s="113"/>
      <c r="K172" s="114"/>
      <c r="L172" s="115">
        <f>SUBTOTAL(9,L173:L248)</f>
        <v>642738.53487</v>
      </c>
    </row>
    <row r="173" spans="6:12" s="116" customFormat="1" ht="16.5" customHeight="1" outlineLevel="1">
      <c r="F173" s="117"/>
      <c r="G173" s="118"/>
      <c r="H173" s="106" t="s">
        <v>839</v>
      </c>
      <c r="I173" s="107"/>
      <c r="J173" s="119"/>
      <c r="K173" s="120"/>
      <c r="L173" s="121">
        <f>SUBTOTAL(9,L174:L175)</f>
        <v>6363.747869999999</v>
      </c>
    </row>
    <row r="174" spans="6:12" s="122" customFormat="1" ht="24" outlineLevel="2">
      <c r="F174" s="123">
        <v>1</v>
      </c>
      <c r="G174" s="124" t="s">
        <v>867</v>
      </c>
      <c r="H174" s="125" t="s">
        <v>1575</v>
      </c>
      <c r="I174" s="126" t="s">
        <v>833</v>
      </c>
      <c r="J174" s="127">
        <f>SUM(L177:L182,L185:L189,L192:L204,L207:L212,L215:L226,L229:L234,L237:L246)/100</f>
        <v>6363.747869999999</v>
      </c>
      <c r="K174" s="128">
        <v>1</v>
      </c>
      <c r="L174" s="129">
        <f>J174*K174</f>
        <v>6363.747869999999</v>
      </c>
    </row>
    <row r="175" spans="6:12" s="39" customFormat="1" ht="12.75" customHeight="1" outlineLevel="2">
      <c r="F175" s="40"/>
      <c r="G175" s="41"/>
      <c r="H175" s="42"/>
      <c r="I175" s="41"/>
      <c r="J175" s="130"/>
      <c r="K175" s="43">
        <v>0</v>
      </c>
      <c r="L175" s="131"/>
    </row>
    <row r="176" spans="6:12" s="116" customFormat="1" ht="16.5" customHeight="1" outlineLevel="1">
      <c r="F176" s="117"/>
      <c r="G176" s="118"/>
      <c r="H176" s="106" t="s">
        <v>840</v>
      </c>
      <c r="I176" s="107"/>
      <c r="J176" s="119"/>
      <c r="K176" s="120">
        <v>0</v>
      </c>
      <c r="L176" s="121">
        <f>SUBTOTAL(9,L177:L183)</f>
        <v>28380</v>
      </c>
    </row>
    <row r="177" spans="6:12" s="122" customFormat="1" ht="24" outlineLevel="2">
      <c r="F177" s="123">
        <v>1</v>
      </c>
      <c r="G177" s="124" t="s">
        <v>870</v>
      </c>
      <c r="H177" s="125" t="s">
        <v>871</v>
      </c>
      <c r="I177" s="126" t="s">
        <v>714</v>
      </c>
      <c r="J177" s="127">
        <v>265</v>
      </c>
      <c r="K177" s="128">
        <v>50</v>
      </c>
      <c r="L177" s="129">
        <f aca="true" t="shared" si="6" ref="L177:L182">J177*K177</f>
        <v>13250</v>
      </c>
    </row>
    <row r="178" spans="6:12" s="122" customFormat="1" ht="24" outlineLevel="2">
      <c r="F178" s="123">
        <v>2</v>
      </c>
      <c r="G178" s="124" t="s">
        <v>1107</v>
      </c>
      <c r="H178" s="125" t="s">
        <v>1108</v>
      </c>
      <c r="I178" s="126" t="s">
        <v>714</v>
      </c>
      <c r="J178" s="127">
        <v>100</v>
      </c>
      <c r="K178" s="128">
        <v>42</v>
      </c>
      <c r="L178" s="129">
        <f t="shared" si="6"/>
        <v>4200</v>
      </c>
    </row>
    <row r="179" spans="6:12" s="122" customFormat="1" ht="24" outlineLevel="2">
      <c r="F179" s="123">
        <v>3</v>
      </c>
      <c r="G179" s="124" t="s">
        <v>1109</v>
      </c>
      <c r="H179" s="125" t="s">
        <v>1110</v>
      </c>
      <c r="I179" s="126" t="s">
        <v>714</v>
      </c>
      <c r="J179" s="127">
        <v>40</v>
      </c>
      <c r="K179" s="128">
        <v>48</v>
      </c>
      <c r="L179" s="129">
        <f t="shared" si="6"/>
        <v>1920</v>
      </c>
    </row>
    <row r="180" spans="6:12" s="122" customFormat="1" ht="24" outlineLevel="2">
      <c r="F180" s="123">
        <v>4</v>
      </c>
      <c r="G180" s="124" t="s">
        <v>1111</v>
      </c>
      <c r="H180" s="125" t="s">
        <v>1112</v>
      </c>
      <c r="I180" s="126" t="s">
        <v>714</v>
      </c>
      <c r="J180" s="127">
        <v>15</v>
      </c>
      <c r="K180" s="128">
        <v>56</v>
      </c>
      <c r="L180" s="129">
        <f t="shared" si="6"/>
        <v>840</v>
      </c>
    </row>
    <row r="181" spans="6:12" s="122" customFormat="1" ht="24" outlineLevel="2">
      <c r="F181" s="123">
        <v>5</v>
      </c>
      <c r="G181" s="124" t="s">
        <v>1113</v>
      </c>
      <c r="H181" s="125" t="s">
        <v>1114</v>
      </c>
      <c r="I181" s="126" t="s">
        <v>714</v>
      </c>
      <c r="J181" s="127">
        <v>110</v>
      </c>
      <c r="K181" s="128">
        <v>64</v>
      </c>
      <c r="L181" s="129">
        <f t="shared" si="6"/>
        <v>7040</v>
      </c>
    </row>
    <row r="182" spans="6:12" s="122" customFormat="1" ht="24" outlineLevel="2">
      <c r="F182" s="123">
        <v>6</v>
      </c>
      <c r="G182" s="124" t="s">
        <v>882</v>
      </c>
      <c r="H182" s="125" t="s">
        <v>883</v>
      </c>
      <c r="I182" s="126" t="s">
        <v>483</v>
      </c>
      <c r="J182" s="127">
        <v>10</v>
      </c>
      <c r="K182" s="128">
        <v>113</v>
      </c>
      <c r="L182" s="129">
        <f t="shared" si="6"/>
        <v>1130</v>
      </c>
    </row>
    <row r="183" spans="6:12" s="39" customFormat="1" ht="12.75" customHeight="1" outlineLevel="2">
      <c r="F183" s="40"/>
      <c r="G183" s="41"/>
      <c r="H183" s="42"/>
      <c r="I183" s="41"/>
      <c r="J183" s="130"/>
      <c r="K183" s="43">
        <v>0</v>
      </c>
      <c r="L183" s="131"/>
    </row>
    <row r="184" spans="6:12" s="116" customFormat="1" ht="16.5" customHeight="1" outlineLevel="1">
      <c r="F184" s="117"/>
      <c r="G184" s="118"/>
      <c r="H184" s="106" t="s">
        <v>849</v>
      </c>
      <c r="I184" s="107"/>
      <c r="J184" s="119"/>
      <c r="K184" s="120">
        <v>0</v>
      </c>
      <c r="L184" s="121">
        <f>SUBTOTAL(9,L185:L190)</f>
        <v>130131.6</v>
      </c>
    </row>
    <row r="185" spans="6:12" s="122" customFormat="1" ht="36" outlineLevel="2">
      <c r="F185" s="123">
        <v>1</v>
      </c>
      <c r="G185" s="124" t="s">
        <v>1115</v>
      </c>
      <c r="H185" s="125" t="s">
        <v>1116</v>
      </c>
      <c r="I185" s="126" t="s">
        <v>981</v>
      </c>
      <c r="J185" s="127">
        <v>1</v>
      </c>
      <c r="K185" s="128">
        <v>1560</v>
      </c>
      <c r="L185" s="129">
        <f>J185*K185</f>
        <v>1560</v>
      </c>
    </row>
    <row r="186" spans="6:12" s="122" customFormat="1" ht="132" outlineLevel="2">
      <c r="F186" s="123">
        <v>2</v>
      </c>
      <c r="G186" s="124" t="s">
        <v>1117</v>
      </c>
      <c r="H186" s="125" t="s">
        <v>1118</v>
      </c>
      <c r="I186" s="126" t="s">
        <v>483</v>
      </c>
      <c r="J186" s="127">
        <v>2</v>
      </c>
      <c r="K186" s="128">
        <v>57800</v>
      </c>
      <c r="L186" s="129">
        <f>J186*K186</f>
        <v>115600</v>
      </c>
    </row>
    <row r="187" spans="6:12" s="122" customFormat="1" ht="12" outlineLevel="2">
      <c r="F187" s="123">
        <v>3</v>
      </c>
      <c r="G187" s="124" t="s">
        <v>1119</v>
      </c>
      <c r="H187" s="125" t="s">
        <v>1120</v>
      </c>
      <c r="I187" s="126" t="s">
        <v>483</v>
      </c>
      <c r="J187" s="127">
        <v>2</v>
      </c>
      <c r="K187" s="128">
        <v>2350</v>
      </c>
      <c r="L187" s="129">
        <f>J187*K187</f>
        <v>4700</v>
      </c>
    </row>
    <row r="188" spans="6:12" s="122" customFormat="1" ht="60" outlineLevel="2">
      <c r="F188" s="123">
        <v>4</v>
      </c>
      <c r="G188" s="124" t="s">
        <v>1121</v>
      </c>
      <c r="H188" s="125" t="s">
        <v>1122</v>
      </c>
      <c r="I188" s="126" t="s">
        <v>981</v>
      </c>
      <c r="J188" s="127">
        <v>2</v>
      </c>
      <c r="K188" s="128">
        <v>2860</v>
      </c>
      <c r="L188" s="129">
        <f>J188*K188</f>
        <v>5720</v>
      </c>
    </row>
    <row r="189" spans="6:12" s="122" customFormat="1" ht="12" outlineLevel="2">
      <c r="F189" s="123">
        <v>5</v>
      </c>
      <c r="G189" s="124" t="s">
        <v>1123</v>
      </c>
      <c r="H189" s="125" t="s">
        <v>1124</v>
      </c>
      <c r="I189" s="126" t="s">
        <v>833</v>
      </c>
      <c r="J189" s="127">
        <f>SUM(L185:L188)/100</f>
        <v>1275.8</v>
      </c>
      <c r="K189" s="128">
        <v>2</v>
      </c>
      <c r="L189" s="129">
        <f>J189*K189</f>
        <v>2551.6</v>
      </c>
    </row>
    <row r="190" spans="6:12" s="39" customFormat="1" ht="12.75" customHeight="1" outlineLevel="2">
      <c r="F190" s="40"/>
      <c r="G190" s="41"/>
      <c r="H190" s="42"/>
      <c r="I190" s="41"/>
      <c r="J190" s="130"/>
      <c r="K190" s="43"/>
      <c r="L190" s="131"/>
    </row>
    <row r="191" spans="6:12" s="116" customFormat="1" ht="16.5" customHeight="1" outlineLevel="1">
      <c r="F191" s="117"/>
      <c r="G191" s="118"/>
      <c r="H191" s="106" t="s">
        <v>850</v>
      </c>
      <c r="I191" s="107"/>
      <c r="J191" s="119"/>
      <c r="K191" s="120"/>
      <c r="L191" s="121">
        <f>SUBTOTAL(9,L192:L205)</f>
        <v>69558.99</v>
      </c>
    </row>
    <row r="192" spans="6:12" s="122" customFormat="1" ht="12" outlineLevel="2">
      <c r="F192" s="123">
        <v>1</v>
      </c>
      <c r="G192" s="124" t="s">
        <v>1125</v>
      </c>
      <c r="H192" s="125" t="s">
        <v>1126</v>
      </c>
      <c r="I192" s="126" t="s">
        <v>483</v>
      </c>
      <c r="J192" s="127">
        <v>1</v>
      </c>
      <c r="K192" s="128">
        <v>1340</v>
      </c>
      <c r="L192" s="129">
        <f aca="true" t="shared" si="7" ref="L192:L204">J192*K192</f>
        <v>1340</v>
      </c>
    </row>
    <row r="193" spans="6:12" s="122" customFormat="1" ht="24" outlineLevel="2">
      <c r="F193" s="123">
        <v>2</v>
      </c>
      <c r="G193" s="124" t="s">
        <v>1127</v>
      </c>
      <c r="H193" s="125" t="s">
        <v>1128</v>
      </c>
      <c r="I193" s="126" t="s">
        <v>483</v>
      </c>
      <c r="J193" s="127">
        <v>1</v>
      </c>
      <c r="K193" s="128">
        <v>7400</v>
      </c>
      <c r="L193" s="129">
        <f t="shared" si="7"/>
        <v>7400</v>
      </c>
    </row>
    <row r="194" spans="6:12" s="122" customFormat="1" ht="12" outlineLevel="2">
      <c r="F194" s="123">
        <v>3</v>
      </c>
      <c r="G194" s="124" t="s">
        <v>1129</v>
      </c>
      <c r="H194" s="125" t="s">
        <v>1130</v>
      </c>
      <c r="I194" s="126" t="s">
        <v>483</v>
      </c>
      <c r="J194" s="127">
        <v>3</v>
      </c>
      <c r="K194" s="128">
        <v>982</v>
      </c>
      <c r="L194" s="129">
        <f t="shared" si="7"/>
        <v>2946</v>
      </c>
    </row>
    <row r="195" spans="6:12" s="122" customFormat="1" ht="12" outlineLevel="2">
      <c r="F195" s="123">
        <v>4</v>
      </c>
      <c r="G195" s="124" t="s">
        <v>1131</v>
      </c>
      <c r="H195" s="125" t="s">
        <v>1132</v>
      </c>
      <c r="I195" s="126" t="s">
        <v>483</v>
      </c>
      <c r="J195" s="127">
        <v>1</v>
      </c>
      <c r="K195" s="128">
        <v>387</v>
      </c>
      <c r="L195" s="129">
        <f t="shared" si="7"/>
        <v>387</v>
      </c>
    </row>
    <row r="196" spans="6:12" s="122" customFormat="1" ht="12" outlineLevel="2">
      <c r="F196" s="123">
        <v>5</v>
      </c>
      <c r="G196" s="124" t="s">
        <v>1133</v>
      </c>
      <c r="H196" s="125" t="s">
        <v>1134</v>
      </c>
      <c r="I196" s="126" t="s">
        <v>483</v>
      </c>
      <c r="J196" s="127">
        <v>1</v>
      </c>
      <c r="K196" s="128">
        <v>4480</v>
      </c>
      <c r="L196" s="129">
        <f t="shared" si="7"/>
        <v>4480</v>
      </c>
    </row>
    <row r="197" spans="6:12" s="122" customFormat="1" ht="12" outlineLevel="2">
      <c r="F197" s="123">
        <v>6</v>
      </c>
      <c r="G197" s="124" t="s">
        <v>1135</v>
      </c>
      <c r="H197" s="125" t="s">
        <v>1136</v>
      </c>
      <c r="I197" s="126" t="s">
        <v>483</v>
      </c>
      <c r="J197" s="127">
        <v>1</v>
      </c>
      <c r="K197" s="128">
        <v>2970</v>
      </c>
      <c r="L197" s="129">
        <f t="shared" si="7"/>
        <v>2970</v>
      </c>
    </row>
    <row r="198" spans="6:12" s="122" customFormat="1" ht="12" outlineLevel="2">
      <c r="F198" s="123">
        <v>7</v>
      </c>
      <c r="G198" s="124" t="s">
        <v>1137</v>
      </c>
      <c r="H198" s="125" t="s">
        <v>1138</v>
      </c>
      <c r="I198" s="126" t="s">
        <v>483</v>
      </c>
      <c r="J198" s="127">
        <v>1</v>
      </c>
      <c r="K198" s="128">
        <v>65</v>
      </c>
      <c r="L198" s="129">
        <f t="shared" si="7"/>
        <v>65</v>
      </c>
    </row>
    <row r="199" spans="6:12" s="122" customFormat="1" ht="12" outlineLevel="2">
      <c r="F199" s="123">
        <v>8</v>
      </c>
      <c r="G199" s="124" t="s">
        <v>1139</v>
      </c>
      <c r="H199" s="125" t="s">
        <v>1140</v>
      </c>
      <c r="I199" s="126" t="s">
        <v>483</v>
      </c>
      <c r="J199" s="127">
        <v>1</v>
      </c>
      <c r="K199" s="128">
        <v>145</v>
      </c>
      <c r="L199" s="129">
        <f t="shared" si="7"/>
        <v>145</v>
      </c>
    </row>
    <row r="200" spans="6:12" s="122" customFormat="1" ht="24" outlineLevel="2">
      <c r="F200" s="123">
        <v>9</v>
      </c>
      <c r="G200" s="124" t="s">
        <v>1141</v>
      </c>
      <c r="H200" s="125" t="s">
        <v>1142</v>
      </c>
      <c r="I200" s="126" t="s">
        <v>483</v>
      </c>
      <c r="J200" s="127">
        <v>1</v>
      </c>
      <c r="K200" s="128">
        <v>1130</v>
      </c>
      <c r="L200" s="129">
        <f t="shared" si="7"/>
        <v>1130</v>
      </c>
    </row>
    <row r="201" spans="6:12" s="122" customFormat="1" ht="60" outlineLevel="2">
      <c r="F201" s="123">
        <v>10</v>
      </c>
      <c r="G201" s="124" t="s">
        <v>1143</v>
      </c>
      <c r="H201" s="125" t="s">
        <v>1144</v>
      </c>
      <c r="I201" s="126" t="s">
        <v>483</v>
      </c>
      <c r="J201" s="127">
        <v>1</v>
      </c>
      <c r="K201" s="128">
        <v>25600</v>
      </c>
      <c r="L201" s="129">
        <f t="shared" si="7"/>
        <v>25600</v>
      </c>
    </row>
    <row r="202" spans="6:12" s="122" customFormat="1" ht="120" outlineLevel="2">
      <c r="F202" s="123">
        <v>11</v>
      </c>
      <c r="G202" s="124" t="s">
        <v>1145</v>
      </c>
      <c r="H202" s="125" t="s">
        <v>1146</v>
      </c>
      <c r="I202" s="126" t="s">
        <v>483</v>
      </c>
      <c r="J202" s="127">
        <v>1</v>
      </c>
      <c r="K202" s="128">
        <v>19200</v>
      </c>
      <c r="L202" s="129">
        <f t="shared" si="7"/>
        <v>19200</v>
      </c>
    </row>
    <row r="203" spans="6:12" s="122" customFormat="1" ht="60" outlineLevel="2">
      <c r="F203" s="123">
        <v>12</v>
      </c>
      <c r="G203" s="124" t="s">
        <v>1147</v>
      </c>
      <c r="H203" s="125" t="s">
        <v>1148</v>
      </c>
      <c r="I203" s="126" t="s">
        <v>483</v>
      </c>
      <c r="J203" s="127">
        <v>1</v>
      </c>
      <c r="K203" s="128">
        <v>1870</v>
      </c>
      <c r="L203" s="129">
        <f t="shared" si="7"/>
        <v>1870</v>
      </c>
    </row>
    <row r="204" spans="6:12" s="122" customFormat="1" ht="12" outlineLevel="2">
      <c r="F204" s="123">
        <v>13</v>
      </c>
      <c r="G204" s="124" t="s">
        <v>1149</v>
      </c>
      <c r="H204" s="125" t="s">
        <v>1150</v>
      </c>
      <c r="I204" s="126" t="s">
        <v>833</v>
      </c>
      <c r="J204" s="127">
        <f>SUM(L192:L203)/100</f>
        <v>675.33</v>
      </c>
      <c r="K204" s="128">
        <v>3</v>
      </c>
      <c r="L204" s="129">
        <f t="shared" si="7"/>
        <v>2025.9900000000002</v>
      </c>
    </row>
    <row r="205" spans="6:12" s="39" customFormat="1" ht="12.75" customHeight="1" outlineLevel="2">
      <c r="F205" s="40"/>
      <c r="G205" s="41"/>
      <c r="H205" s="42"/>
      <c r="I205" s="41"/>
      <c r="J205" s="130"/>
      <c r="K205" s="43">
        <v>0</v>
      </c>
      <c r="L205" s="131"/>
    </row>
    <row r="206" spans="6:12" s="116" customFormat="1" ht="16.5" customHeight="1" outlineLevel="1">
      <c r="F206" s="117"/>
      <c r="G206" s="118"/>
      <c r="H206" s="106" t="s">
        <v>851</v>
      </c>
      <c r="I206" s="107"/>
      <c r="J206" s="119"/>
      <c r="K206" s="120"/>
      <c r="L206" s="121">
        <f>SUBTOTAL(9,L207:L213)</f>
        <v>123121.05</v>
      </c>
    </row>
    <row r="207" spans="6:12" s="122" customFormat="1" ht="24" outlineLevel="2">
      <c r="F207" s="123">
        <v>1</v>
      </c>
      <c r="G207" s="124" t="s">
        <v>1151</v>
      </c>
      <c r="H207" s="125" t="s">
        <v>1152</v>
      </c>
      <c r="I207" s="126" t="s">
        <v>714</v>
      </c>
      <c r="J207" s="127">
        <v>100</v>
      </c>
      <c r="K207" s="128">
        <v>245</v>
      </c>
      <c r="L207" s="129">
        <f aca="true" t="shared" si="8" ref="L207:L212">J207*K207</f>
        <v>24500</v>
      </c>
    </row>
    <row r="208" spans="6:12" s="122" customFormat="1" ht="24" outlineLevel="2">
      <c r="F208" s="123">
        <v>2</v>
      </c>
      <c r="G208" s="124" t="s">
        <v>1153</v>
      </c>
      <c r="H208" s="125" t="s">
        <v>1154</v>
      </c>
      <c r="I208" s="126" t="s">
        <v>714</v>
      </c>
      <c r="J208" s="127">
        <v>40</v>
      </c>
      <c r="K208" s="128">
        <v>284</v>
      </c>
      <c r="L208" s="129">
        <f t="shared" si="8"/>
        <v>11360</v>
      </c>
    </row>
    <row r="209" spans="6:12" s="122" customFormat="1" ht="24" outlineLevel="2">
      <c r="F209" s="123">
        <v>3</v>
      </c>
      <c r="G209" s="124" t="s">
        <v>1155</v>
      </c>
      <c r="H209" s="125" t="s">
        <v>1156</v>
      </c>
      <c r="I209" s="126" t="s">
        <v>714</v>
      </c>
      <c r="J209" s="127">
        <v>15</v>
      </c>
      <c r="K209" s="128">
        <v>318</v>
      </c>
      <c r="L209" s="129">
        <f t="shared" si="8"/>
        <v>4770</v>
      </c>
    </row>
    <row r="210" spans="6:12" s="122" customFormat="1" ht="24" outlineLevel="2">
      <c r="F210" s="123">
        <v>4</v>
      </c>
      <c r="G210" s="124" t="s">
        <v>1157</v>
      </c>
      <c r="H210" s="125" t="s">
        <v>1158</v>
      </c>
      <c r="I210" s="126" t="s">
        <v>714</v>
      </c>
      <c r="J210" s="127">
        <v>110</v>
      </c>
      <c r="K210" s="128">
        <v>686</v>
      </c>
      <c r="L210" s="129">
        <f t="shared" si="8"/>
        <v>75460</v>
      </c>
    </row>
    <row r="211" spans="6:12" s="122" customFormat="1" ht="12" outlineLevel="2">
      <c r="F211" s="123">
        <v>5</v>
      </c>
      <c r="G211" s="124" t="s">
        <v>1159</v>
      </c>
      <c r="H211" s="125" t="s">
        <v>1160</v>
      </c>
      <c r="I211" s="126" t="s">
        <v>714</v>
      </c>
      <c r="J211" s="127">
        <v>265</v>
      </c>
      <c r="K211" s="128">
        <v>13</v>
      </c>
      <c r="L211" s="129">
        <f t="shared" si="8"/>
        <v>3445</v>
      </c>
    </row>
    <row r="212" spans="6:12" s="122" customFormat="1" ht="24" outlineLevel="2">
      <c r="F212" s="123">
        <v>6</v>
      </c>
      <c r="G212" s="124" t="s">
        <v>1161</v>
      </c>
      <c r="H212" s="125" t="s">
        <v>1162</v>
      </c>
      <c r="I212" s="126" t="s">
        <v>833</v>
      </c>
      <c r="J212" s="127">
        <f>SUM(L207:L211)/100</f>
        <v>1195.35</v>
      </c>
      <c r="K212" s="128">
        <v>3</v>
      </c>
      <c r="L212" s="129">
        <f t="shared" si="8"/>
        <v>3586.0499999999997</v>
      </c>
    </row>
    <row r="213" spans="6:12" s="39" customFormat="1" ht="12.75" customHeight="1" outlineLevel="2">
      <c r="F213" s="40"/>
      <c r="G213" s="41"/>
      <c r="H213" s="42"/>
      <c r="I213" s="41"/>
      <c r="J213" s="130"/>
      <c r="K213" s="43">
        <v>0</v>
      </c>
      <c r="L213" s="131"/>
    </row>
    <row r="214" spans="6:12" s="116" customFormat="1" ht="16.5" customHeight="1" outlineLevel="1">
      <c r="F214" s="117"/>
      <c r="G214" s="118"/>
      <c r="H214" s="106" t="s">
        <v>852</v>
      </c>
      <c r="I214" s="107"/>
      <c r="J214" s="119"/>
      <c r="K214" s="120"/>
      <c r="L214" s="121">
        <f>SUBTOTAL(9,L215:L227)</f>
        <v>205382</v>
      </c>
    </row>
    <row r="215" spans="6:12" s="122" customFormat="1" ht="48" outlineLevel="2">
      <c r="F215" s="123">
        <v>1</v>
      </c>
      <c r="G215" s="124" t="s">
        <v>1163</v>
      </c>
      <c r="H215" s="125" t="s">
        <v>1164</v>
      </c>
      <c r="I215" s="126" t="s">
        <v>728</v>
      </c>
      <c r="J215" s="127">
        <v>370</v>
      </c>
      <c r="K215" s="128">
        <v>187</v>
      </c>
      <c r="L215" s="129">
        <f aca="true" t="shared" si="9" ref="L215:L226">J215*K215</f>
        <v>69190</v>
      </c>
    </row>
    <row r="216" spans="6:12" s="122" customFormat="1" ht="108" outlineLevel="2">
      <c r="F216" s="123">
        <v>2</v>
      </c>
      <c r="G216" s="124" t="s">
        <v>1165</v>
      </c>
      <c r="H216" s="125" t="s">
        <v>1166</v>
      </c>
      <c r="I216" s="126" t="s">
        <v>714</v>
      </c>
      <c r="J216" s="127">
        <v>2500</v>
      </c>
      <c r="K216" s="128">
        <v>27</v>
      </c>
      <c r="L216" s="129">
        <f t="shared" si="9"/>
        <v>67500</v>
      </c>
    </row>
    <row r="217" spans="6:12" s="122" customFormat="1" ht="12" outlineLevel="2">
      <c r="F217" s="123">
        <v>3</v>
      </c>
      <c r="G217" s="124" t="s">
        <v>1167</v>
      </c>
      <c r="H217" s="125" t="s">
        <v>1168</v>
      </c>
      <c r="I217" s="126" t="s">
        <v>728</v>
      </c>
      <c r="J217" s="127">
        <v>350</v>
      </c>
      <c r="K217" s="128">
        <v>58</v>
      </c>
      <c r="L217" s="129">
        <f t="shared" si="9"/>
        <v>20300</v>
      </c>
    </row>
    <row r="218" spans="6:12" s="122" customFormat="1" ht="108" outlineLevel="2">
      <c r="F218" s="123">
        <v>4</v>
      </c>
      <c r="G218" s="124" t="s">
        <v>1169</v>
      </c>
      <c r="H218" s="125" t="s">
        <v>1170</v>
      </c>
      <c r="I218" s="126" t="s">
        <v>981</v>
      </c>
      <c r="J218" s="127">
        <v>1</v>
      </c>
      <c r="K218" s="128">
        <v>4620</v>
      </c>
      <c r="L218" s="129">
        <f t="shared" si="9"/>
        <v>4620</v>
      </c>
    </row>
    <row r="219" spans="6:12" s="122" customFormat="1" ht="108" outlineLevel="2">
      <c r="F219" s="123">
        <v>5</v>
      </c>
      <c r="G219" s="124" t="s">
        <v>1171</v>
      </c>
      <c r="H219" s="125" t="s">
        <v>1172</v>
      </c>
      <c r="I219" s="126" t="s">
        <v>981</v>
      </c>
      <c r="J219" s="127">
        <v>1</v>
      </c>
      <c r="K219" s="128">
        <v>7840</v>
      </c>
      <c r="L219" s="129">
        <f t="shared" si="9"/>
        <v>7840</v>
      </c>
    </row>
    <row r="220" spans="6:12" s="122" customFormat="1" ht="24" outlineLevel="2">
      <c r="F220" s="123">
        <v>6</v>
      </c>
      <c r="G220" s="124" t="s">
        <v>1173</v>
      </c>
      <c r="H220" s="125" t="s">
        <v>1174</v>
      </c>
      <c r="I220" s="126" t="s">
        <v>483</v>
      </c>
      <c r="J220" s="127">
        <v>1</v>
      </c>
      <c r="K220" s="128">
        <v>1320</v>
      </c>
      <c r="L220" s="129">
        <f t="shared" si="9"/>
        <v>1320</v>
      </c>
    </row>
    <row r="221" spans="6:12" s="122" customFormat="1" ht="12" outlineLevel="2">
      <c r="F221" s="123">
        <v>7</v>
      </c>
      <c r="G221" s="124" t="s">
        <v>1175</v>
      </c>
      <c r="H221" s="125" t="s">
        <v>1176</v>
      </c>
      <c r="I221" s="126" t="s">
        <v>714</v>
      </c>
      <c r="J221" s="127">
        <v>70</v>
      </c>
      <c r="K221" s="128">
        <v>27</v>
      </c>
      <c r="L221" s="129">
        <f t="shared" si="9"/>
        <v>1890</v>
      </c>
    </row>
    <row r="222" spans="6:12" s="122" customFormat="1" ht="12" outlineLevel="2">
      <c r="F222" s="123">
        <v>8</v>
      </c>
      <c r="G222" s="124" t="s">
        <v>1177</v>
      </c>
      <c r="H222" s="125" t="s">
        <v>1178</v>
      </c>
      <c r="I222" s="126" t="s">
        <v>483</v>
      </c>
      <c r="J222" s="127">
        <v>54</v>
      </c>
      <c r="K222" s="128">
        <v>38</v>
      </c>
      <c r="L222" s="129">
        <f t="shared" si="9"/>
        <v>2052</v>
      </c>
    </row>
    <row r="223" spans="6:12" s="122" customFormat="1" ht="24" outlineLevel="2">
      <c r="F223" s="123">
        <v>9</v>
      </c>
      <c r="G223" s="124" t="s">
        <v>1179</v>
      </c>
      <c r="H223" s="125" t="s">
        <v>1180</v>
      </c>
      <c r="I223" s="126" t="s">
        <v>483</v>
      </c>
      <c r="J223" s="127">
        <v>54</v>
      </c>
      <c r="K223" s="128">
        <v>47</v>
      </c>
      <c r="L223" s="129">
        <f t="shared" si="9"/>
        <v>2538</v>
      </c>
    </row>
    <row r="224" spans="6:12" s="122" customFormat="1" ht="12" outlineLevel="2">
      <c r="F224" s="123">
        <v>10</v>
      </c>
      <c r="G224" s="124" t="s">
        <v>1181</v>
      </c>
      <c r="H224" s="125" t="s">
        <v>1182</v>
      </c>
      <c r="I224" s="126" t="s">
        <v>974</v>
      </c>
      <c r="J224" s="127">
        <v>2</v>
      </c>
      <c r="K224" s="128">
        <v>875</v>
      </c>
      <c r="L224" s="129">
        <f t="shared" si="9"/>
        <v>1750</v>
      </c>
    </row>
    <row r="225" spans="6:12" s="122" customFormat="1" ht="12" outlineLevel="2">
      <c r="F225" s="123">
        <v>11</v>
      </c>
      <c r="G225" s="124" t="s">
        <v>1183</v>
      </c>
      <c r="H225" s="125" t="s">
        <v>1184</v>
      </c>
      <c r="I225" s="126" t="s">
        <v>483</v>
      </c>
      <c r="J225" s="127">
        <v>300</v>
      </c>
      <c r="K225" s="128">
        <v>68</v>
      </c>
      <c r="L225" s="129">
        <f t="shared" si="9"/>
        <v>20400</v>
      </c>
    </row>
    <row r="226" spans="6:12" s="122" customFormat="1" ht="24" outlineLevel="2">
      <c r="F226" s="123">
        <v>12</v>
      </c>
      <c r="G226" s="124" t="s">
        <v>1161</v>
      </c>
      <c r="H226" s="125" t="s">
        <v>1162</v>
      </c>
      <c r="I226" s="126" t="s">
        <v>833</v>
      </c>
      <c r="J226" s="127">
        <f>SUM(L215:L225)/100</f>
        <v>1994</v>
      </c>
      <c r="K226" s="128">
        <v>3</v>
      </c>
      <c r="L226" s="129">
        <f t="shared" si="9"/>
        <v>5982</v>
      </c>
    </row>
    <row r="227" spans="6:12" s="39" customFormat="1" ht="12.75" customHeight="1" outlineLevel="2">
      <c r="F227" s="40"/>
      <c r="G227" s="41"/>
      <c r="H227" s="42"/>
      <c r="I227" s="41"/>
      <c r="J227" s="130"/>
      <c r="K227" s="43"/>
      <c r="L227" s="131"/>
    </row>
    <row r="228" spans="6:12" s="116" customFormat="1" ht="16.5" customHeight="1" outlineLevel="1">
      <c r="F228" s="117"/>
      <c r="G228" s="118"/>
      <c r="H228" s="106" t="s">
        <v>853</v>
      </c>
      <c r="I228" s="107"/>
      <c r="J228" s="119"/>
      <c r="K228" s="120"/>
      <c r="L228" s="121">
        <f>SUBTOTAL(9,L229:L235)</f>
        <v>16776.1</v>
      </c>
    </row>
    <row r="229" spans="6:12" s="122" customFormat="1" ht="24" outlineLevel="2">
      <c r="F229" s="123">
        <v>1</v>
      </c>
      <c r="G229" s="124" t="s">
        <v>1185</v>
      </c>
      <c r="H229" s="125" t="s">
        <v>1186</v>
      </c>
      <c r="I229" s="126" t="s">
        <v>483</v>
      </c>
      <c r="J229" s="127">
        <v>5</v>
      </c>
      <c r="K229" s="128">
        <v>264</v>
      </c>
      <c r="L229" s="129">
        <f aca="true" t="shared" si="10" ref="L229:L234">J229*K229</f>
        <v>1320</v>
      </c>
    </row>
    <row r="230" spans="6:12" s="122" customFormat="1" ht="24" outlineLevel="2">
      <c r="F230" s="123">
        <v>2</v>
      </c>
      <c r="G230" s="124" t="s">
        <v>1187</v>
      </c>
      <c r="H230" s="125" t="s">
        <v>987</v>
      </c>
      <c r="I230" s="126" t="s">
        <v>483</v>
      </c>
      <c r="J230" s="127">
        <v>10</v>
      </c>
      <c r="K230" s="128">
        <v>383</v>
      </c>
      <c r="L230" s="129">
        <f t="shared" si="10"/>
        <v>3830</v>
      </c>
    </row>
    <row r="231" spans="6:12" s="122" customFormat="1" ht="24" outlineLevel="2">
      <c r="F231" s="123">
        <v>3</v>
      </c>
      <c r="G231" s="124" t="s">
        <v>1188</v>
      </c>
      <c r="H231" s="125" t="s">
        <v>1189</v>
      </c>
      <c r="I231" s="126" t="s">
        <v>483</v>
      </c>
      <c r="J231" s="127">
        <v>4</v>
      </c>
      <c r="K231" s="128">
        <v>180</v>
      </c>
      <c r="L231" s="129">
        <f t="shared" si="10"/>
        <v>720</v>
      </c>
    </row>
    <row r="232" spans="6:12" s="122" customFormat="1" ht="24" outlineLevel="2">
      <c r="F232" s="123">
        <v>4</v>
      </c>
      <c r="G232" s="124" t="s">
        <v>1190</v>
      </c>
      <c r="H232" s="125" t="s">
        <v>1191</v>
      </c>
      <c r="I232" s="126" t="s">
        <v>483</v>
      </c>
      <c r="J232" s="127">
        <v>12</v>
      </c>
      <c r="K232" s="128">
        <v>303</v>
      </c>
      <c r="L232" s="129">
        <f t="shared" si="10"/>
        <v>3636</v>
      </c>
    </row>
    <row r="233" spans="6:12" s="122" customFormat="1" ht="24" outlineLevel="2">
      <c r="F233" s="123">
        <v>5</v>
      </c>
      <c r="G233" s="124" t="s">
        <v>1192</v>
      </c>
      <c r="H233" s="125" t="s">
        <v>1193</v>
      </c>
      <c r="I233" s="126" t="s">
        <v>483</v>
      </c>
      <c r="J233" s="127">
        <v>12</v>
      </c>
      <c r="K233" s="128">
        <v>592</v>
      </c>
      <c r="L233" s="129">
        <f t="shared" si="10"/>
        <v>7104</v>
      </c>
    </row>
    <row r="234" spans="6:12" s="122" customFormat="1" ht="12" outlineLevel="2">
      <c r="F234" s="123">
        <v>6</v>
      </c>
      <c r="G234" s="124" t="s">
        <v>1194</v>
      </c>
      <c r="H234" s="125" t="s">
        <v>1195</v>
      </c>
      <c r="I234" s="126" t="s">
        <v>833</v>
      </c>
      <c r="J234" s="127">
        <f>SUM(L229:L233)/100</f>
        <v>166.1</v>
      </c>
      <c r="K234" s="128">
        <v>1</v>
      </c>
      <c r="L234" s="129">
        <f t="shared" si="10"/>
        <v>166.1</v>
      </c>
    </row>
    <row r="235" spans="6:12" s="39" customFormat="1" ht="12.75" customHeight="1" outlineLevel="2">
      <c r="F235" s="40"/>
      <c r="G235" s="41"/>
      <c r="H235" s="42"/>
      <c r="I235" s="41"/>
      <c r="J235" s="130"/>
      <c r="K235" s="43">
        <v>0</v>
      </c>
      <c r="L235" s="131"/>
    </row>
    <row r="236" spans="6:12" s="116" customFormat="1" ht="16.5" customHeight="1" outlineLevel="1">
      <c r="F236" s="117"/>
      <c r="G236" s="118"/>
      <c r="H236" s="106" t="s">
        <v>854</v>
      </c>
      <c r="I236" s="107"/>
      <c r="J236" s="119"/>
      <c r="K236" s="120">
        <v>0</v>
      </c>
      <c r="L236" s="121">
        <f>SUBTOTAL(9,L237:L247)</f>
        <v>63025.047</v>
      </c>
    </row>
    <row r="237" spans="6:12" s="122" customFormat="1" ht="12" outlineLevel="2">
      <c r="F237" s="123">
        <v>1</v>
      </c>
      <c r="G237" s="124" t="s">
        <v>1196</v>
      </c>
      <c r="H237" s="125" t="s">
        <v>1197</v>
      </c>
      <c r="I237" s="126" t="s">
        <v>483</v>
      </c>
      <c r="J237" s="127">
        <v>24</v>
      </c>
      <c r="K237" s="128">
        <v>73</v>
      </c>
      <c r="L237" s="129">
        <f aca="true" t="shared" si="11" ref="L237:L246">J237*K237</f>
        <v>1752</v>
      </c>
    </row>
    <row r="238" spans="6:12" s="122" customFormat="1" ht="12" outlineLevel="2">
      <c r="F238" s="123">
        <v>2</v>
      </c>
      <c r="G238" s="124" t="s">
        <v>1198</v>
      </c>
      <c r="H238" s="125" t="s">
        <v>1199</v>
      </c>
      <c r="I238" s="126" t="s">
        <v>483</v>
      </c>
      <c r="J238" s="127">
        <v>13</v>
      </c>
      <c r="K238" s="128">
        <v>42</v>
      </c>
      <c r="L238" s="129">
        <f t="shared" si="11"/>
        <v>546</v>
      </c>
    </row>
    <row r="239" spans="6:12" s="122" customFormat="1" ht="24" outlineLevel="2">
      <c r="F239" s="123">
        <v>3</v>
      </c>
      <c r="G239" s="124" t="s">
        <v>1200</v>
      </c>
      <c r="H239" s="125" t="s">
        <v>1201</v>
      </c>
      <c r="I239" s="126" t="s">
        <v>483</v>
      </c>
      <c r="J239" s="127">
        <v>2</v>
      </c>
      <c r="K239" s="128">
        <v>3030</v>
      </c>
      <c r="L239" s="129">
        <f t="shared" si="11"/>
        <v>6060</v>
      </c>
    </row>
    <row r="240" spans="6:12" s="122" customFormat="1" ht="24" outlineLevel="2">
      <c r="F240" s="123">
        <v>4</v>
      </c>
      <c r="G240" s="124" t="s">
        <v>1202</v>
      </c>
      <c r="H240" s="125" t="s">
        <v>1203</v>
      </c>
      <c r="I240" s="126" t="s">
        <v>483</v>
      </c>
      <c r="J240" s="127">
        <v>2</v>
      </c>
      <c r="K240" s="128">
        <v>3640</v>
      </c>
      <c r="L240" s="129">
        <f t="shared" si="11"/>
        <v>7280</v>
      </c>
    </row>
    <row r="241" spans="6:12" s="122" customFormat="1" ht="24" outlineLevel="2">
      <c r="F241" s="123">
        <v>5</v>
      </c>
      <c r="G241" s="124" t="s">
        <v>1204</v>
      </c>
      <c r="H241" s="125" t="s">
        <v>1205</v>
      </c>
      <c r="I241" s="126" t="s">
        <v>483</v>
      </c>
      <c r="J241" s="127">
        <v>1</v>
      </c>
      <c r="K241" s="128">
        <v>4230</v>
      </c>
      <c r="L241" s="129">
        <f t="shared" si="11"/>
        <v>4230</v>
      </c>
    </row>
    <row r="242" spans="6:12" s="122" customFormat="1" ht="24" outlineLevel="2">
      <c r="F242" s="123">
        <v>6</v>
      </c>
      <c r="G242" s="124" t="s">
        <v>1206</v>
      </c>
      <c r="H242" s="125" t="s">
        <v>1207</v>
      </c>
      <c r="I242" s="126" t="s">
        <v>483</v>
      </c>
      <c r="J242" s="127">
        <v>1</v>
      </c>
      <c r="K242" s="128">
        <v>4700</v>
      </c>
      <c r="L242" s="129">
        <f t="shared" si="11"/>
        <v>4700</v>
      </c>
    </row>
    <row r="243" spans="6:12" s="122" customFormat="1" ht="24" outlineLevel="2">
      <c r="F243" s="123">
        <v>7</v>
      </c>
      <c r="G243" s="124" t="s">
        <v>1208</v>
      </c>
      <c r="H243" s="125" t="s">
        <v>1209</v>
      </c>
      <c r="I243" s="126" t="s">
        <v>483</v>
      </c>
      <c r="J243" s="127">
        <v>1</v>
      </c>
      <c r="K243" s="128">
        <v>4070</v>
      </c>
      <c r="L243" s="129">
        <f t="shared" si="11"/>
        <v>4070</v>
      </c>
    </row>
    <row r="244" spans="6:12" s="122" customFormat="1" ht="24" outlineLevel="2">
      <c r="F244" s="123">
        <v>8</v>
      </c>
      <c r="G244" s="124" t="s">
        <v>1210</v>
      </c>
      <c r="H244" s="125" t="s">
        <v>1211</v>
      </c>
      <c r="I244" s="126" t="s">
        <v>483</v>
      </c>
      <c r="J244" s="127">
        <v>1</v>
      </c>
      <c r="K244" s="128">
        <v>4440</v>
      </c>
      <c r="L244" s="129">
        <f t="shared" si="11"/>
        <v>4440</v>
      </c>
    </row>
    <row r="245" spans="6:12" s="122" customFormat="1" ht="24" outlineLevel="2">
      <c r="F245" s="123">
        <v>9</v>
      </c>
      <c r="G245" s="124" t="s">
        <v>1212</v>
      </c>
      <c r="H245" s="125" t="s">
        <v>1213</v>
      </c>
      <c r="I245" s="126" t="s">
        <v>483</v>
      </c>
      <c r="J245" s="127">
        <v>4</v>
      </c>
      <c r="K245" s="128">
        <v>7080</v>
      </c>
      <c r="L245" s="129">
        <f t="shared" si="11"/>
        <v>28320</v>
      </c>
    </row>
    <row r="246" spans="6:12" s="122" customFormat="1" ht="24" outlineLevel="2">
      <c r="F246" s="123">
        <v>10</v>
      </c>
      <c r="G246" s="124" t="s">
        <v>1214</v>
      </c>
      <c r="H246" s="125" t="s">
        <v>1215</v>
      </c>
      <c r="I246" s="126" t="s">
        <v>833</v>
      </c>
      <c r="J246" s="127">
        <f>SUM(L237:L245)/100</f>
        <v>613.98</v>
      </c>
      <c r="K246" s="128">
        <v>2.65</v>
      </c>
      <c r="L246" s="129">
        <f t="shared" si="11"/>
        <v>1627.047</v>
      </c>
    </row>
    <row r="247" spans="6:12" s="39" customFormat="1" ht="12.75" customHeight="1" outlineLevel="2">
      <c r="F247" s="40"/>
      <c r="G247" s="41"/>
      <c r="H247" s="42"/>
      <c r="I247" s="41"/>
      <c r="J247" s="130"/>
      <c r="K247" s="43"/>
      <c r="L247" s="131"/>
    </row>
    <row r="248" spans="6:12" s="39" customFormat="1" ht="12.75" customHeight="1" outlineLevel="1">
      <c r="F248" s="40"/>
      <c r="G248" s="41"/>
      <c r="H248" s="42"/>
      <c r="I248" s="41"/>
      <c r="J248" s="130"/>
      <c r="K248" s="43"/>
      <c r="L248" s="131"/>
    </row>
    <row r="249" spans="6:12" s="39" customFormat="1" ht="12.75" customHeight="1">
      <c r="F249" s="40"/>
      <c r="G249" s="41"/>
      <c r="H249" s="42"/>
      <c r="I249" s="41"/>
      <c r="J249" s="130"/>
      <c r="K249" s="43"/>
      <c r="L249" s="131"/>
    </row>
  </sheetData>
  <mergeCells count="21">
    <mergeCell ref="G19:K19"/>
    <mergeCell ref="G20:K20"/>
    <mergeCell ref="G21:K21"/>
    <mergeCell ref="G22:K22"/>
    <mergeCell ref="G13:K13"/>
    <mergeCell ref="G14:K14"/>
    <mergeCell ref="G15:K15"/>
    <mergeCell ref="G16:K16"/>
    <mergeCell ref="G17:K17"/>
    <mergeCell ref="G18:K18"/>
    <mergeCell ref="G12:K12"/>
    <mergeCell ref="G2:L2"/>
    <mergeCell ref="G3:K3"/>
    <mergeCell ref="G4:K4"/>
    <mergeCell ref="G5:K5"/>
    <mergeCell ref="G6:K6"/>
    <mergeCell ref="G7:K7"/>
    <mergeCell ref="G8:K8"/>
    <mergeCell ref="G9:K9"/>
    <mergeCell ref="G10:K10"/>
    <mergeCell ref="G11:K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Sádlová Ilona</cp:lastModifiedBy>
  <cp:lastPrinted>2016-12-09T10:39:47Z</cp:lastPrinted>
  <dcterms:created xsi:type="dcterms:W3CDTF">2016-06-18T18:45:51Z</dcterms:created>
  <dcterms:modified xsi:type="dcterms:W3CDTF">2017-02-07T11:18:05Z</dcterms:modified>
  <cp:category/>
  <cp:version/>
  <cp:contentType/>
  <cp:contentStatus/>
</cp:coreProperties>
</file>