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firstSheet="3" activeTab="3"/>
  </bookViews>
  <sheets>
    <sheet name="Stavba" sheetId="1" r:id="rId1"/>
    <sheet name="01  KL zateplení" sheetId="2" r:id="rId2"/>
    <sheet name="01  Rek zateplení" sheetId="3" r:id="rId3"/>
    <sheet name="01  Pol zateplení" sheetId="4" r:id="rId4"/>
    <sheet name="Elektro k zateplení" sheetId="5" r:id="rId5"/>
    <sheet name="Topení k zateplení" sheetId="6" r:id="rId6"/>
    <sheet name="02  KL VZT" sheetId="7" r:id="rId7"/>
    <sheet name="02  Rek VZT" sheetId="8" r:id="rId8"/>
    <sheet name="02  Pol VZT" sheetId="9" r:id="rId9"/>
    <sheet name="VZT" sheetId="10" r:id="rId10"/>
    <sheet name="Elektro k VZT" sheetId="11" r:id="rId11"/>
  </sheets>
  <definedNames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'01  Pol zateplení'!$1:$6</definedName>
    <definedName name="_xlnm.Print_Titles" localSheetId="2">'01  Rek zateplení'!$1:$6</definedName>
    <definedName name="_xlnm.Print_Titles" localSheetId="8">'02  Pol VZT'!$1:$6</definedName>
    <definedName name="_xlnm.Print_Titles" localSheetId="7">'02  Rek VZT'!$1:$6</definedName>
    <definedName name="Objednatel" localSheetId="0">'Stavba'!$D$11</definedName>
    <definedName name="Objekt" localSheetId="0">'Stavba'!$B$29</definedName>
    <definedName name="_xlnm.Print_Area" localSheetId="1">'01  KL zateplení'!$A$1:$G$45</definedName>
    <definedName name="_xlnm.Print_Area" localSheetId="3">'01  Pol zateplení'!$A$1:$K$349</definedName>
    <definedName name="_xlnm.Print_Area" localSheetId="2">'01  Rek zateplení'!$A$1:$I$48</definedName>
    <definedName name="_xlnm.Print_Area" localSheetId="6">'02  KL VZT'!$A$1:$G$45</definedName>
    <definedName name="_xlnm.Print_Area" localSheetId="8">'02  Pol VZT'!$A$1:$K$270</definedName>
    <definedName name="_xlnm.Print_Area" localSheetId="7">'02  Rek VZT'!$A$1:$I$38</definedName>
    <definedName name="_xlnm.Print_Area" localSheetId="0">'Stavba'!$B$1:$J$46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8" hidden="1">0</definedName>
    <definedName name="solver_num" localSheetId="3" hidden="1">0</definedName>
    <definedName name="solver_num" localSheetId="8" hidden="1">0</definedName>
    <definedName name="solver_opt" localSheetId="3" hidden="1">'01  Pol zateplení'!#REF!</definedName>
    <definedName name="solver_opt" localSheetId="8" hidden="1">'02  Pol VZT'!#REF!</definedName>
    <definedName name="solver_typ" localSheetId="3" hidden="1">1</definedName>
    <definedName name="solver_typ" localSheetId="8" hidden="1">1</definedName>
    <definedName name="solver_val" localSheetId="3" hidden="1">0</definedName>
    <definedName name="solver_val" localSheetId="8" hidden="1">0</definedName>
    <definedName name="SoucetDilu" localSheetId="0">'Stavba'!#REF!</definedName>
    <definedName name="StavbaCelkem" localSheetId="0">'Stavba'!$H$32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<sst xmlns="http://schemas.openxmlformats.org/spreadsheetml/2006/main" count="2048" uniqueCount="1027">
  <si>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</si>
  <si>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</si>
  <si>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</si>
  <si>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</si>
  <si>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</si>
  <si>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</si>
  <si>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</si>
  <si>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</si>
  <si>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</si>
  <si>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</si>
  <si>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</si>
  <si>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</si>
  <si>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</si>
  <si>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</si>
  <si>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</si>
  <si>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</si>
  <si>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</si>
  <si>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</si>
  <si>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</si>
  <si>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</si>
  <si>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</si>
  <si>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</si>
  <si>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</si>
  <si>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</si>
  <si>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HSV</t>
  </si>
  <si>
    <t>PSV</t>
  </si>
  <si>
    <t>Dodávka</t>
  </si>
  <si>
    <t>Montáž</t>
  </si>
  <si>
    <t>HZS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</si>
  <si>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</si>
  <si>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</si>
  <si>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</si>
  <si>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</si>
  <si>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</si>
  <si>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</si>
  <si>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</si>
  <si>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</si>
  <si>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</si>
  <si>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</si>
  <si>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</si>
  <si>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</si>
  <si>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</si>
  <si>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</si>
  <si>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</si>
  <si>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</si>
  <si>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</si>
  <si>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</si>
  <si>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</si>
  <si>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</si>
  <si>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</si>
  <si>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</si>
  <si>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</si>
  <si>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</si>
  <si>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</si>
  <si>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</si>
  <si>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</si>
  <si>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</si>
  <si>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</si>
  <si>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</si>
  <si>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</si>
  <si>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</si>
  <si>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</si>
  <si>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</si>
  <si>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</si>
  <si>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</si>
  <si>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</si>
  <si>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</si>
  <si>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</si>
  <si>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</si>
  <si>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</si>
  <si>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</si>
  <si>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</si>
  <si>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</si>
  <si>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</si>
  <si>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</si>
  <si>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</si>
  <si>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</si>
  <si>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</si>
  <si>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</si>
  <si>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</si>
  <si>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</si>
  <si>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</si>
  <si>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</si>
  <si>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</si>
  <si>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</si>
  <si>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</si>
  <si>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</si>
  <si>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</si>
  <si>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</si>
  <si>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</si>
  <si>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</si>
  <si>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</si>
  <si>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</si>
  <si>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</si>
  <si>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</si>
  <si>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</si>
  <si>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</si>
  <si>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</si>
  <si>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</si>
  <si>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</si>
  <si>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2016/012</t>
  </si>
  <si>
    <t>MŠ Kroupova zateplení pláště objektu</t>
  </si>
  <si>
    <t>2016/012 MŠ Kroupova zateplení pláště objektu</t>
  </si>
  <si>
    <t>01</t>
  </si>
  <si>
    <t>Zateplení</t>
  </si>
  <si>
    <t>01 Zateplení</t>
  </si>
  <si>
    <t/>
  </si>
  <si>
    <t>1 Zemní práce</t>
  </si>
  <si>
    <t>113106231R00</t>
  </si>
  <si>
    <t xml:space="preserve">Rozebrání dlažeb ze zámkové dlažby v kamenivu </t>
  </si>
  <si>
    <t>m2</t>
  </si>
  <si>
    <t>okapové chodníky : 0,5*(29,3+8,6+11,25)</t>
  </si>
  <si>
    <t>zámková dlažba : 0,7*(6,5+2,0)</t>
  </si>
  <si>
    <t>113108309R00</t>
  </si>
  <si>
    <t xml:space="preserve">Odstranění podkladu pl.do 50 m2, živice tl. 9 cm </t>
  </si>
  <si>
    <t>Doplnění živičného povrchu po výkopech:   6,75*1,5</t>
  </si>
  <si>
    <t>139601102R00</t>
  </si>
  <si>
    <t xml:space="preserve">Ruční výkop jam, rýh a šachet v hornině tř. 3 </t>
  </si>
  <si>
    <t>m3</t>
  </si>
  <si>
    <t>výkop pro izolaci soklu : (0,7*0,8)*85,4</t>
  </si>
  <si>
    <t>odvod drenáže od objektu : (0,7*0,8)*5,0</t>
  </si>
  <si>
    <t>Zateplení 1PP až na základovou spáru:(1,2*3,9)*(6,5+9,8+5+5)</t>
  </si>
  <si>
    <t>151101102R00</t>
  </si>
  <si>
    <t xml:space="preserve">Pažení a rozepření stěn rýh - příložné - hl.do 4 m </t>
  </si>
  <si>
    <t>Zateplení 1PP až na základovou spáru:(6,5+9,8+5+5)*3,9</t>
  </si>
  <si>
    <t>151101112R00</t>
  </si>
  <si>
    <t xml:space="preserve">Odstranění pažení stěn rýh - příložné - hl. do 4 m </t>
  </si>
  <si>
    <t>162201203R00</t>
  </si>
  <si>
    <t xml:space="preserve">Vodorovné přemíst.výkopku, kolečko hor.1-4, do 10m </t>
  </si>
  <si>
    <t>přebytečná temina:   173,708-145,2745</t>
  </si>
  <si>
    <t>162201210R00</t>
  </si>
  <si>
    <t xml:space="preserve">Příplatek za dalš.10 m, kolečko, výkop. z hor.1- 4 </t>
  </si>
  <si>
    <t>28,4335*2</t>
  </si>
  <si>
    <t>162701105R08</t>
  </si>
  <si>
    <t>Vodorovné přemístění výkopku z hor.1-4 do 10000 m kapacita 8 t</t>
  </si>
  <si>
    <t>167101101R00</t>
  </si>
  <si>
    <t xml:space="preserve">Nakládání výkopku z hor.1-4 v množství do 100 m3 </t>
  </si>
  <si>
    <t>174101101R00</t>
  </si>
  <si>
    <t xml:space="preserve">Zásyp jam, rýh, šachet se zhutněním </t>
  </si>
  <si>
    <t>výkop pro izolaci soklu : (0,55*0,8)*85,4</t>
  </si>
  <si>
    <t>Zateplení 1PP až na základovou spáru:(1,05*3,9)*(6,5+9,8+5+5)</t>
  </si>
  <si>
    <t>199000002R00</t>
  </si>
  <si>
    <t xml:space="preserve">Poplatek za skládku horniny 1- 4 </t>
  </si>
  <si>
    <t>2</t>
  </si>
  <si>
    <t>Základy a zvláštní zakládání</t>
  </si>
  <si>
    <t>2 Základy a zvláštní zakládání</t>
  </si>
  <si>
    <t>212792112R00</t>
  </si>
  <si>
    <t xml:space="preserve">Montáž trativodů z flexibilních trubek, lože </t>
  </si>
  <si>
    <t>m</t>
  </si>
  <si>
    <t>28611223</t>
  </si>
  <si>
    <t>Trubka PVC-U drenážní flexibilní DN 100 mm</t>
  </si>
  <si>
    <t>85,4*1,1</t>
  </si>
  <si>
    <t>3</t>
  </si>
  <si>
    <t>Svislé a kompletní konstrukce</t>
  </si>
  <si>
    <t>3 Svislé a kompletní konstrukce</t>
  </si>
  <si>
    <t>311271801R00</t>
  </si>
  <si>
    <t xml:space="preserve">Zdivo z tvárnic pórobet.PORFIX P2-440 hladk.tl.250 </t>
  </si>
  <si>
    <t>dozdívka atiky : 0,25*86,88</t>
  </si>
  <si>
    <t>311321312R00</t>
  </si>
  <si>
    <t xml:space="preserve">Železobeton nadzákladových zdí C 20/25 </t>
  </si>
  <si>
    <t>Oprná zeď u vstupu:    (0,4*1,4)*1,5</t>
  </si>
  <si>
    <t>311351101R00</t>
  </si>
  <si>
    <t xml:space="preserve">Bednění nadzákladových zdí jednostranné - zřízení </t>
  </si>
  <si>
    <t>Oprná zeď u vstupu:    (1,4*1,5)*2</t>
  </si>
  <si>
    <t>311351101RT1</t>
  </si>
  <si>
    <t>Bednění nadzákladových zdí jednostranné - zřízení bednicí materiál prkna</t>
  </si>
  <si>
    <t>311419812R00</t>
  </si>
  <si>
    <t xml:space="preserve">Izolace perimetr. deskami tl. 10 cm, nopová fólie </t>
  </si>
  <si>
    <t>pro zateplení pod terénem : 85,4*0,8</t>
  </si>
  <si>
    <t>5</t>
  </si>
  <si>
    <t>Komunikace</t>
  </si>
  <si>
    <t>5 Komunikace</t>
  </si>
  <si>
    <t>564201111R00</t>
  </si>
  <si>
    <t>Podklad ze štěrkopísku 4 - 8 mm , zhutnění tloušťky 5 cm</t>
  </si>
  <si>
    <t>doplnění zpevněných ploch po opravě soklu - kompletní skladba : (27,75)*0,7</t>
  </si>
  <si>
    <t>565171111R00</t>
  </si>
  <si>
    <t xml:space="preserve">Podklad z obal kamen.  tl.10 cm </t>
  </si>
  <si>
    <t>576111325R00</t>
  </si>
  <si>
    <t xml:space="preserve">Koberec asfalt. tl.6 cm </t>
  </si>
  <si>
    <t>596215020R00</t>
  </si>
  <si>
    <t xml:space="preserve">Kladení zámkové dlažby tl. 6 cm do drtě tl. 3 cm </t>
  </si>
  <si>
    <t>59245020</t>
  </si>
  <si>
    <t>Dlažba zámková  20x16,5x6 cm přírodní</t>
  </si>
  <si>
    <t>doplnění zpevněných ploch po opravě soklu - kompletní skladba : (27,75)*0,7*1,05</t>
  </si>
  <si>
    <t>61</t>
  </si>
  <si>
    <t>Upravy povrchů vnitřní</t>
  </si>
  <si>
    <t>61 Upravy povrchů vnitřní</t>
  </si>
  <si>
    <t>612409991RT2</t>
  </si>
  <si>
    <t>Začištění omítek kolem oken,dveří apod. s použitím suché maltové směsi</t>
  </si>
  <si>
    <t>oprava vnitřních ostění, pod parapety : 167,3+37,5</t>
  </si>
  <si>
    <t>62</t>
  </si>
  <si>
    <t>Úpravy povrchů vnější</t>
  </si>
  <si>
    <t>62 Úpravy povrchů vnější</t>
  </si>
  <si>
    <t>620991121R00</t>
  </si>
  <si>
    <t xml:space="preserve">Zakrývání výplní vnějších otvorů z lešení </t>
  </si>
  <si>
    <t>nové výplně : 44,73</t>
  </si>
  <si>
    <t>stávající výplně : (3,0*2,55)+(1,5*2,2)+30*(1,5*1,8)+4*(0,6*0,9)+9*(0,9*0,9)+7*(0,9*1,6)</t>
  </si>
  <si>
    <t>27,3*(10,65)</t>
  </si>
  <si>
    <t>8,6*(11,0)+4,78*(9,85)</t>
  </si>
  <si>
    <t>6,5*(10,45)+7,0*(9,075)</t>
  </si>
  <si>
    <t>9,66*(7,7)+11,25*(9,05)+8,4*(7,85)</t>
  </si>
  <si>
    <t>odpočet sokl : -12,52</t>
  </si>
  <si>
    <t>odpočet výplně otvorů : -156,21</t>
  </si>
  <si>
    <t>622311153RT1</t>
  </si>
  <si>
    <t>Zateplovací systém , ostění, EPS F tl. 30 mm s omítkou  3,1 kg/m2,lepidlo</t>
  </si>
  <si>
    <t>nové výplně : 167,3*0,2</t>
  </si>
  <si>
    <t>stávající výplně : 0,2*((3,0+2*2,55)+(1,5+2*2,2)+30*(1,5+2*1,8)+4*(0,6+2*0,9)+9*(0,9+2*0,9)+7*(0,9+2*1,6))</t>
  </si>
  <si>
    <t>622311512R00</t>
  </si>
  <si>
    <t xml:space="preserve">Izolace suterénu Baumit XPS tl. 100 mm, bez PÚ </t>
  </si>
  <si>
    <t>S10:   (8,5*3,9)+(9,8*3,9)+(11,3*0,85)+(19,5*0,85)+(6,5*0,85)+(8,7*0,85)+(7*1)+(5*1,2)</t>
  </si>
  <si>
    <t xml:space="preserve">  </t>
  </si>
  <si>
    <t>622311522RT1</t>
  </si>
  <si>
    <t>27,3*(0,15)</t>
  </si>
  <si>
    <t>(8,6+4,78)*(0,15)</t>
  </si>
  <si>
    <t>(6,5+7,0)*(0,15)</t>
  </si>
  <si>
    <t>(9,66+11,25+8,4)*(0,15)</t>
  </si>
  <si>
    <t>622311563R00</t>
  </si>
  <si>
    <t xml:space="preserve">Zateplovací systém  parapet, XPS tl. 30 mm </t>
  </si>
  <si>
    <t>nové výplně : 37,5*0,2</t>
  </si>
  <si>
    <t>stávající výplně : 0,2*((3,0+1,5+30*1,5+4*0,6+9*0,9+7*0,9))</t>
  </si>
  <si>
    <t>622319005R00</t>
  </si>
  <si>
    <t xml:space="preserve">Vyrovnávací vrstva z cementové malty tl. 8 mm </t>
  </si>
  <si>
    <t>622422111R00</t>
  </si>
  <si>
    <t xml:space="preserve">Oprava vnějších omítek vápen. hladk. II, do 10 % </t>
  </si>
  <si>
    <t>vyspravení případných nesoudržných částí podkladu - rozsah do 10% : 649,80</t>
  </si>
  <si>
    <t>622473187RT2</t>
  </si>
  <si>
    <t>Příplatek za okenní lištu (APU) - montáž včetně dodávky lišty</t>
  </si>
  <si>
    <t>622903111R00</t>
  </si>
  <si>
    <t xml:space="preserve">Očištění zdí a valů před opravou, ručně </t>
  </si>
  <si>
    <t>622904112R00</t>
  </si>
  <si>
    <t xml:space="preserve">Očištění fasád tlakovou vodou složitost 1 - 2 </t>
  </si>
  <si>
    <t>63</t>
  </si>
  <si>
    <t>Podlahy a podlahové konstrukce</t>
  </si>
  <si>
    <t>63 Podlahy a podlahové konstrukce</t>
  </si>
  <si>
    <t>631312511R00</t>
  </si>
  <si>
    <t xml:space="preserve">Mazanina betonová tl. 5 - 8 cm C 12/15 </t>
  </si>
  <si>
    <t>SO2:</t>
  </si>
  <si>
    <t>doplnění zpevněných ploch po opravě soklu - kompletní skladba : (27,75)*0,7*0,07</t>
  </si>
  <si>
    <t>631313611R00</t>
  </si>
  <si>
    <t xml:space="preserve">Mazanina betonová tl. 8 - 12 cm C 16/20 </t>
  </si>
  <si>
    <t>úprava terénu mimo zpevněnou plochu : (29,3+8,6+11,25)*0,7</t>
  </si>
  <si>
    <t>631313621R00</t>
  </si>
  <si>
    <t xml:space="preserve">Mazanina betonová tl. 8 - 12 cm C 20/25 </t>
  </si>
  <si>
    <t>doplnění zpevněných ploch po opravě soklu - kompletní skladba : (27,75)*0,7*0,1</t>
  </si>
  <si>
    <t>631319171R00</t>
  </si>
  <si>
    <t xml:space="preserve">Příplatek za stržení povrchu mazaniny tl. 8 cm </t>
  </si>
  <si>
    <t>631319173R00</t>
  </si>
  <si>
    <t xml:space="preserve">Příplatek za stržení povrchu mazaniny tl. 12 cm </t>
  </si>
  <si>
    <t>631361921RT2</t>
  </si>
  <si>
    <t>Výztuž mazanin svařovanou sítí průměr drátu  5,0, oka 100/100 mm KD35</t>
  </si>
  <si>
    <t>t</t>
  </si>
  <si>
    <t>doplnění zpevněných ploch po opravě soklu - kompletní skladba : 27,75*0,7*0,003113*2</t>
  </si>
  <si>
    <t>632451021R00</t>
  </si>
  <si>
    <t xml:space="preserve">Vyrovnávací potěr MC 15, v pásu, tl. 20 mm </t>
  </si>
  <si>
    <t>nové výplně - oprava pod vnitřní parapety : 37,5*0,3</t>
  </si>
  <si>
    <t>632451034R00</t>
  </si>
  <si>
    <t xml:space="preserve">Vyrovnávací potěr MC 15, v ploše, tl. 50 mm </t>
  </si>
  <si>
    <t>S100:317,694</t>
  </si>
  <si>
    <t>64</t>
  </si>
  <si>
    <t>Výplně otvorů</t>
  </si>
  <si>
    <t>64 Výplně otvorů</t>
  </si>
  <si>
    <t>648991113RT3</t>
  </si>
  <si>
    <t>Osazení parapet.desek plast. a lamin. š.nad 20cm včetně dodávky plastové parapetní desky š. 300 mm</t>
  </si>
  <si>
    <t>nové výplně : 37,5</t>
  </si>
  <si>
    <t>91</t>
  </si>
  <si>
    <t>Doplňující práce na komunikaci</t>
  </si>
  <si>
    <t>91 Doplňující práce na komunikaci</t>
  </si>
  <si>
    <t>916561111RT2</t>
  </si>
  <si>
    <t>Osazení záhon.obrubníků do lože z C 12/15 s opěrou včetně obrubníku   50/5/20 cm</t>
  </si>
  <si>
    <t>úprava terénu mimo zpevněnou plochu : (29,3+8,6+11,25)</t>
  </si>
  <si>
    <t>919124121U00</t>
  </si>
  <si>
    <t xml:space="preserve">Dilat spáry vklád asf zálivka </t>
  </si>
  <si>
    <t>919735112R00</t>
  </si>
  <si>
    <t xml:space="preserve">Řezání stávajícího živičného krytu tl. 5 - 10 cm </t>
  </si>
  <si>
    <t>Řezání žív.povrchu pro výkop kolem základů:   6,75</t>
  </si>
  <si>
    <t>řez dilatační spáry nová a stávající živičná plocha:   6,75</t>
  </si>
  <si>
    <t>94</t>
  </si>
  <si>
    <t>Lešení a stavební výtahy</t>
  </si>
  <si>
    <t>94 Lešení a stavební výtahy</t>
  </si>
  <si>
    <t>941941042R00</t>
  </si>
  <si>
    <t xml:space="preserve">Montáž lešení leh.řad.s podlahami,š.1,2 m, H 30 m </t>
  </si>
  <si>
    <t>941941292R00</t>
  </si>
  <si>
    <t xml:space="preserve">Příplatek za každý měsíc použití lešení k pol.1042 </t>
  </si>
  <si>
    <t>4*960,20</t>
  </si>
  <si>
    <t>941941842R00</t>
  </si>
  <si>
    <t xml:space="preserve">Demontáž lešení leh.řad.s podlahami,š.1,2 m,H 30 m </t>
  </si>
  <si>
    <t>95</t>
  </si>
  <si>
    <t>Dokončovací konstrukce na pozemních stavbách</t>
  </si>
  <si>
    <t>95 Dokončovací konstrukce na pozemních stavbách</t>
  </si>
  <si>
    <t>950005</t>
  </si>
  <si>
    <t xml:space="preserve">Ostatní drobné práce na fasádě </t>
  </si>
  <si>
    <t>kpl</t>
  </si>
  <si>
    <t>Úpravy ostatních prvků na fasádě, ozn.O1, O2, O3, O4, O5 : 1</t>
  </si>
  <si>
    <t>952901411R00</t>
  </si>
  <si>
    <t xml:space="preserve">Vyčištění ostatních objektů </t>
  </si>
  <si>
    <t>96</t>
  </si>
  <si>
    <t>Bourání konstrukcí</t>
  </si>
  <si>
    <t>96 Bourání konstrukcí</t>
  </si>
  <si>
    <t>962032231R00</t>
  </si>
  <si>
    <t xml:space="preserve">Bourání zdiva z cihel pálených na MVC </t>
  </si>
  <si>
    <t>965042141RT1</t>
  </si>
  <si>
    <t>Bourání mazanin betonových tl. 10 cm, nad 4 m2 ručně tl. mazaniny 5 - 8 cm</t>
  </si>
  <si>
    <t>odstraňovaná skladba střecha : 0,06*317,694</t>
  </si>
  <si>
    <t>965043431RT1</t>
  </si>
  <si>
    <t xml:space="preserve">Bourání podkladů bet., potěr tl. 15 cm, pl. 4 m2 </t>
  </si>
  <si>
    <t>odstranění betonového krytu : 0,7*27,75*0,15</t>
  </si>
  <si>
    <t>965082933R00</t>
  </si>
  <si>
    <t xml:space="preserve">Odstranění násypu tl. do 20 cm, plocha nad 2 m2 </t>
  </si>
  <si>
    <t>odstraňovaná skladba střecha : 0,105*317,694</t>
  </si>
  <si>
    <t>968061112R00</t>
  </si>
  <si>
    <t xml:space="preserve">Vyvěšení dřevěných okenních křídel pl. do 1,5 m2 </t>
  </si>
  <si>
    <t>kus</t>
  </si>
  <si>
    <t>968061125R00</t>
  </si>
  <si>
    <t xml:space="preserve">Vyvěšení dřevěných dveřních křídel pl. do 2 m2 </t>
  </si>
  <si>
    <t>OP1 : 9*2</t>
  </si>
  <si>
    <t>OP2 : 10*2</t>
  </si>
  <si>
    <t>OP3 : 9*2</t>
  </si>
  <si>
    <t>OP4 : 20*4</t>
  </si>
  <si>
    <t>OP5 : 5*4</t>
  </si>
  <si>
    <t>968062355R00</t>
  </si>
  <si>
    <t xml:space="preserve">Vybourání dřevěných rámů oken dvojitých pl. 2 m2 </t>
  </si>
  <si>
    <t>OP1 : 9*(0,6*0,6)</t>
  </si>
  <si>
    <t>OP2 : 10*(0,6*0,9)</t>
  </si>
  <si>
    <t>OP3 : 9*(0,9*0,9)</t>
  </si>
  <si>
    <t>OP4 : 20*(0,6*1,6)</t>
  </si>
  <si>
    <t>OP5 : 5*(1,2*1,6)</t>
  </si>
  <si>
    <t>968062455R00</t>
  </si>
  <si>
    <t xml:space="preserve">Vybourání dřevěných dveřních zárubní pl. do 2 m2 </t>
  </si>
  <si>
    <t>DV1 : 0,8*2,0</t>
  </si>
  <si>
    <t>97</t>
  </si>
  <si>
    <t>Prorážení otvorů</t>
  </si>
  <si>
    <t>97 Prorážení otvorů</t>
  </si>
  <si>
    <t>978015221R00</t>
  </si>
  <si>
    <t xml:space="preserve">Otlučení omítek vnějších MVC v složit.1-4 do 10 % </t>
  </si>
  <si>
    <t>odstranění případných nesoudržných částí podkladu - rozsah do 10% : 649,80</t>
  </si>
  <si>
    <t>99</t>
  </si>
  <si>
    <t>Staveništní přesun hmot</t>
  </si>
  <si>
    <t>99 Staveništní přesun hmot</t>
  </si>
  <si>
    <t>999281111R00</t>
  </si>
  <si>
    <t xml:space="preserve">Přesun hmot pro opravy a údržbu do výšky 25 m </t>
  </si>
  <si>
    <t>711</t>
  </si>
  <si>
    <t>Izolace proti vodě</t>
  </si>
  <si>
    <t>711 Izolace proti vodě</t>
  </si>
  <si>
    <t>711111001RZ1</t>
  </si>
  <si>
    <t>Izolace proti vlhkosti vodor. nátěr ALP za studena 1x nátěr - včetně dodávky penetračního laku ALP</t>
  </si>
  <si>
    <t>711132101RT1</t>
  </si>
  <si>
    <t>Izolace proti vlhkosti svislá pásy na sucho 1 vrstva - materiál ve specifikaci</t>
  </si>
  <si>
    <t>711132311R00</t>
  </si>
  <si>
    <t xml:space="preserve">Prov. izolace nopovou fólií svisle, vč.uchyc.prvků </t>
  </si>
  <si>
    <t>711141559RZ1</t>
  </si>
  <si>
    <t>Izolace proti vlhk. vodorovná pásy přitavením 1 vrstva - včetně dodávky asfalt.pásu</t>
  </si>
  <si>
    <t>711212000RT4</t>
  </si>
  <si>
    <t>Penetrace podkladu pod hydroizolační nátěr - penetrace</t>
  </si>
  <si>
    <t>711212002RT</t>
  </si>
  <si>
    <t>Hydroizolační povlak - nátěr nebo stěrka ,proti vlhkosti, tl. 2mm,včetně materiálu</t>
  </si>
  <si>
    <t>711212002RT4</t>
  </si>
  <si>
    <t>Hydroizolační povlak - nátěr nebo stěrka proti vlhkosti, stěrka tl. 2 mm,včetně stěrky</t>
  </si>
  <si>
    <t>711823129RT2</t>
  </si>
  <si>
    <t>Montáž ukončovací lišty k nopové fólii včetně dodávky lišty</t>
  </si>
  <si>
    <t>S10:27,3</t>
  </si>
  <si>
    <t>8,6+4,78</t>
  </si>
  <si>
    <t>6,5+7,0</t>
  </si>
  <si>
    <t>9,66+11,25+8,4</t>
  </si>
  <si>
    <t>28323115</t>
  </si>
  <si>
    <t>Fólie nopová tl. 0,6 mm š. 1000 mm</t>
  </si>
  <si>
    <t>Začátek provozního součtu</t>
  </si>
  <si>
    <t>Konec provozního součtu</t>
  </si>
  <si>
    <t xml:space="preserve">  123,47*1,1</t>
  </si>
  <si>
    <t>67352004</t>
  </si>
  <si>
    <t>Geotextilie 300 g/m2</t>
  </si>
  <si>
    <t>998711202R00</t>
  </si>
  <si>
    <t xml:space="preserve">Přesun hmot pro izolace proti vodě, výšky do 12 m </t>
  </si>
  <si>
    <t>712</t>
  </si>
  <si>
    <t>Živičné krytiny</t>
  </si>
  <si>
    <t>712 Živičné krytiny</t>
  </si>
  <si>
    <t>712300831R00</t>
  </si>
  <si>
    <t xml:space="preserve">Odstranění živičné krytiny střech do 10° 1vrstvé </t>
  </si>
  <si>
    <t>(2,0*6,4)+(6,85*12,9)+(14,29*10,18)+(5,56*12,78)</t>
  </si>
  <si>
    <t>712300832R00</t>
  </si>
  <si>
    <t xml:space="preserve">Odstranění živičné krytiny střech do 10° 2vrstvé </t>
  </si>
  <si>
    <t>712311101RZ1</t>
  </si>
  <si>
    <t>Povlaková krytina střech do 10°, za studena ALP 1 x nátěr - včetně dodávky ALP</t>
  </si>
  <si>
    <t>střecha : 317,694</t>
  </si>
  <si>
    <t>vytažení na atiku : (0,635+0,460)*86,88</t>
  </si>
  <si>
    <t>712341559R00</t>
  </si>
  <si>
    <t xml:space="preserve">Povlaková krytina střech do 10°, NAIP přitavením </t>
  </si>
  <si>
    <t>střecha svrchní izolace : 317,694</t>
  </si>
  <si>
    <t>vytažení na atiku : (0,335+0,460)*86,88</t>
  </si>
  <si>
    <t>1,53</t>
  </si>
  <si>
    <t>712997001RT1</t>
  </si>
  <si>
    <t>Přilepení polystyrénových klínů do asfaltu polystyren ve specifikaci</t>
  </si>
  <si>
    <t>2*86,88</t>
  </si>
  <si>
    <t>28375980</t>
  </si>
  <si>
    <t>Klín pro hrany EPS 50 x 50 x 1000 mm</t>
  </si>
  <si>
    <t>173,76*1,05</t>
  </si>
  <si>
    <t>628522503</t>
  </si>
  <si>
    <t>Pás modif. asfalt  special dekor modroze</t>
  </si>
  <si>
    <t>388,29*1,15</t>
  </si>
  <si>
    <t>62852265</t>
  </si>
  <si>
    <t>Pás modifikovaný asfalt  special mineral</t>
  </si>
  <si>
    <t>412,83*1,15</t>
  </si>
  <si>
    <t>998712102R00</t>
  </si>
  <si>
    <t xml:space="preserve">Přesun hmot pro povlakové krytiny, výšky do 12 m </t>
  </si>
  <si>
    <t>713</t>
  </si>
  <si>
    <t>Izolace tepelné</t>
  </si>
  <si>
    <t>713 Izolace tepelné</t>
  </si>
  <si>
    <t>713100813R00</t>
  </si>
  <si>
    <t xml:space="preserve">Odstranění tepelné izolace, polystyrén tl. nad 5cm </t>
  </si>
  <si>
    <t>713131131R00</t>
  </si>
  <si>
    <t xml:space="preserve">Izolace tepelná stěn lepením </t>
  </si>
  <si>
    <t>atika : 86,88*(0,635+0,285)</t>
  </si>
  <si>
    <t>713141125R00</t>
  </si>
  <si>
    <t xml:space="preserve">Izolace tepelná střech, desky, na lepidlo PUK </t>
  </si>
  <si>
    <t>spodní vrstva : 317,694</t>
  </si>
  <si>
    <t>1,8*0,85</t>
  </si>
  <si>
    <t>713141311R00</t>
  </si>
  <si>
    <t xml:space="preserve">Izolace tepelná střech, EPS s asf. pásem, na kotvy </t>
  </si>
  <si>
    <t>spádová vrstva : 319,224</t>
  </si>
  <si>
    <t>28375817</t>
  </si>
  <si>
    <t>Deska polystyren. EPS70 V13 tl. 140 mm</t>
  </si>
  <si>
    <t>střecha - spádová vrstva  - průměrná tloušťka 140 mm : 319,224*1,02</t>
  </si>
  <si>
    <t>28375971</t>
  </si>
  <si>
    <t>Deska spádová EPS 100 S Stabil</t>
  </si>
  <si>
    <t>střecha : 0,24*319,224*1,02</t>
  </si>
  <si>
    <t>63140283</t>
  </si>
  <si>
    <t>Deska izolační omítková  1000x500x 50 mm podelné vlákno,hydrofobizovaná,lambda 0,039</t>
  </si>
  <si>
    <t>79,93*1,02</t>
  </si>
  <si>
    <t>998713102R00</t>
  </si>
  <si>
    <t xml:space="preserve">Přesun hmot pro izolace tepelné, výšky do 12 m </t>
  </si>
  <si>
    <t>721</t>
  </si>
  <si>
    <t>Vnitřní kanalizace</t>
  </si>
  <si>
    <t>721 Vnitřní kanalizace</t>
  </si>
  <si>
    <t>721234137RT1</t>
  </si>
  <si>
    <t>Vtok střešní PP HL80.3HUL pro plochou střechu DN 50/70 s bitumenovou fólií</t>
  </si>
  <si>
    <t>721273200RT3</t>
  </si>
  <si>
    <t>Ventilační střešní souprava HL souprava větrací hlavice PP HL810  DN 100</t>
  </si>
  <si>
    <t>998721101R00</t>
  </si>
  <si>
    <t xml:space="preserve">Přesun hmot pro vnitřní kanalizaci, výšky do 6 m </t>
  </si>
  <si>
    <t>730</t>
  </si>
  <si>
    <t>Ústřední vytápění</t>
  </si>
  <si>
    <t>730 Ústřední vytápění</t>
  </si>
  <si>
    <t>730002</t>
  </si>
  <si>
    <t xml:space="preserve">Vytápění - dle samostatné přílohy </t>
  </si>
  <si>
    <t>soubor</t>
  </si>
  <si>
    <t>762</t>
  </si>
  <si>
    <t>Konstrukce tesařské</t>
  </si>
  <si>
    <t>762 Konstrukce tesařské</t>
  </si>
  <si>
    <t>762361114RT2</t>
  </si>
  <si>
    <t>Montáž spádových klínů plochy do 120 cm2 včetně dodávky řeziva, fošny 6/14</t>
  </si>
  <si>
    <t>(86,88/0,625)*0,46</t>
  </si>
  <si>
    <t>762441112RT2</t>
  </si>
  <si>
    <t>Montáž obložení atiky,OSB desky,1vrst.,šroubováním včetně dodávky desky OSB ECO 3 N tl. 18 mm</t>
  </si>
  <si>
    <t>86,88*0,46</t>
  </si>
  <si>
    <t>998762102R00</t>
  </si>
  <si>
    <t xml:space="preserve">Přesun hmot pro tesařské konstrukce, výšky do 12 m </t>
  </si>
  <si>
    <t>764</t>
  </si>
  <si>
    <t>Konstrukce klempířské</t>
  </si>
  <si>
    <t>764 Konstrukce klempířské</t>
  </si>
  <si>
    <t>764410850R00</t>
  </si>
  <si>
    <t xml:space="preserve">Demontáž oplechování parapetů,rš od 100 do 330 mm </t>
  </si>
  <si>
    <t>764411400R00</t>
  </si>
  <si>
    <t xml:space="preserve">Oplechování parapetů, eloxovaný Al, rš 400 mm </t>
  </si>
  <si>
    <t>K1    RŠ 420 : 102</t>
  </si>
  <si>
    <t>764430840R00</t>
  </si>
  <si>
    <t xml:space="preserve">Demontáž oplechování zdí,rš od 330 do 500 mm </t>
  </si>
  <si>
    <t>95,0+13,0</t>
  </si>
  <si>
    <t>764530410R00</t>
  </si>
  <si>
    <t xml:space="preserve">Oplechování zdí z Ti Zn plechu, rš 250 mm </t>
  </si>
  <si>
    <t>K2     RŠ 120 : 17,0</t>
  </si>
  <si>
    <t>764530450R00</t>
  </si>
  <si>
    <t xml:space="preserve">Oplechování zdí z Ti Zn plechu, rš 600 mm </t>
  </si>
  <si>
    <t>K2   RŠ 640 : 95,0</t>
  </si>
  <si>
    <t>764530460R00</t>
  </si>
  <si>
    <t xml:space="preserve">Oplechování zdí z Ti Zn plechu, rš 750 mm </t>
  </si>
  <si>
    <t>K3    RŠ740 : 13,0</t>
  </si>
  <si>
    <t>998764101R00</t>
  </si>
  <si>
    <t xml:space="preserve">Přesun hmot pro klempířské konstr., výšky do 6 m </t>
  </si>
  <si>
    <t>766</t>
  </si>
  <si>
    <t>Konstrukce truhlářské</t>
  </si>
  <si>
    <t>766 Konstrukce truhlářské</t>
  </si>
  <si>
    <t>766601211R00</t>
  </si>
  <si>
    <t xml:space="preserve">Těsnění okenní spáry, ostění, PT fólie+ PP páska </t>
  </si>
  <si>
    <t>OP1 : 9*(3*0,6)</t>
  </si>
  <si>
    <t>OP2 : 10*(0,6+2*0,9)</t>
  </si>
  <si>
    <t>OP3 : 9*(3*0,9)</t>
  </si>
  <si>
    <t>OP4 : 20*(0,6+2*1,6)</t>
  </si>
  <si>
    <t>OP5 : 5*(1,2+2*1,6)</t>
  </si>
  <si>
    <t>DV1 : 0,8+2*2,0</t>
  </si>
  <si>
    <t>766601229R00</t>
  </si>
  <si>
    <t xml:space="preserve">Těsnění oken.spáry,parapet,PT folie+PP folie+páska </t>
  </si>
  <si>
    <t>OP1 : 9*(0,6)</t>
  </si>
  <si>
    <t>OP2 : 10*(0,6)</t>
  </si>
  <si>
    <t>OP3 : 9*(0,9)</t>
  </si>
  <si>
    <t>OP4 : 20*(0,6)</t>
  </si>
  <si>
    <t>OP5 : 5*(1,2)</t>
  </si>
  <si>
    <t>766629301R00</t>
  </si>
  <si>
    <t xml:space="preserve">Montáž oken plastových plochy do 1,50 m2 </t>
  </si>
  <si>
    <t>OP1 : 9</t>
  </si>
  <si>
    <t>OP2 : 10</t>
  </si>
  <si>
    <t>OP3 : 9</t>
  </si>
  <si>
    <t>OP4 : 20</t>
  </si>
  <si>
    <t>766629302R00</t>
  </si>
  <si>
    <t xml:space="preserve">Montáž oken plastových plochy do 2,70 m2 </t>
  </si>
  <si>
    <t>OP5 : 5</t>
  </si>
  <si>
    <t>61143000</t>
  </si>
  <si>
    <t>Okno plastové jednodílné 60 x 60 cm P</t>
  </si>
  <si>
    <t>61143006</t>
  </si>
  <si>
    <t>61143016</t>
  </si>
  <si>
    <t>Okno plastové jednodílné 60 x 160 cm</t>
  </si>
  <si>
    <t>61143026</t>
  </si>
  <si>
    <t>Okno plastové jednodílné 90 x 90 cm</t>
  </si>
  <si>
    <t>61143071</t>
  </si>
  <si>
    <t>Okno plastové jednodílné 120 x 160 cm</t>
  </si>
  <si>
    <t>61143790.A</t>
  </si>
  <si>
    <t>DV1 : 1</t>
  </si>
  <si>
    <t>766991</t>
  </si>
  <si>
    <t>Větrací štěrbina, D+M</t>
  </si>
  <si>
    <t>stávající výplně : 30+4+9+7</t>
  </si>
  <si>
    <t>998766102R00</t>
  </si>
  <si>
    <t xml:space="preserve">Přesun hmot pro truhlářské konstr., výšky do 12 m </t>
  </si>
  <si>
    <t>767</t>
  </si>
  <si>
    <t>Konstrukce zámečnické</t>
  </si>
  <si>
    <t>767 Konstrukce zámečnické</t>
  </si>
  <si>
    <t>76701</t>
  </si>
  <si>
    <t xml:space="preserve">Protidešťová žaluzie, Z1 </t>
  </si>
  <si>
    <t>76702</t>
  </si>
  <si>
    <t xml:space="preserve">Protidešťová žaluzie, Z2 </t>
  </si>
  <si>
    <t>76703</t>
  </si>
  <si>
    <t xml:space="preserve">Úprava stávajícího zastínění, Z3 </t>
  </si>
  <si>
    <t>76704</t>
  </si>
  <si>
    <t xml:space="preserve">Úprava poklopu šachty, Z4 </t>
  </si>
  <si>
    <t>76705</t>
  </si>
  <si>
    <t xml:space="preserve">Úprava umístění klimajednotky, Z5 </t>
  </si>
  <si>
    <t>76706</t>
  </si>
  <si>
    <t xml:space="preserve">Úprava stávajícího zábradlí, Z5 </t>
  </si>
  <si>
    <t>998767202R00</t>
  </si>
  <si>
    <t xml:space="preserve">Přesun hmot pro zámečnické konstr., výšky do 12 m </t>
  </si>
  <si>
    <t>781</t>
  </si>
  <si>
    <t>Obklady keramické</t>
  </si>
  <si>
    <t>781 Obklady keramické</t>
  </si>
  <si>
    <t>781411810U00</t>
  </si>
  <si>
    <t xml:space="preserve">Dmtž obklad vnější keramický malta </t>
  </si>
  <si>
    <t>Gabřinec:     (11,5*2)+(13,2*3,5)+(13,5*2)</t>
  </si>
  <si>
    <t>998781201R00</t>
  </si>
  <si>
    <t xml:space="preserve">Přesun hmot pro obklady keramické, výšky do 6 m </t>
  </si>
  <si>
    <t>784</t>
  </si>
  <si>
    <t>Malby</t>
  </si>
  <si>
    <t>784 Malby</t>
  </si>
  <si>
    <t>784195122R00</t>
  </si>
  <si>
    <t xml:space="preserve">Malba tekutá  Standard, barva, 2 x </t>
  </si>
  <si>
    <t>oprava vnitřních ostění, pod parapety : (167,3+37,5)*0,3</t>
  </si>
  <si>
    <t>M21</t>
  </si>
  <si>
    <t>Elektromontáže</t>
  </si>
  <si>
    <t>M21 Elektromontáže</t>
  </si>
  <si>
    <t>210000111</t>
  </si>
  <si>
    <t xml:space="preserve">Elektroinstalce dle přílohy 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</si>
  <si>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</si>
  <si>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</si>
  <si>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</si>
  <si>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</si>
  <si>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</si>
  <si>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</si>
  <si>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</si>
  <si>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</si>
  <si>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</si>
  <si>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</si>
  <si>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</si>
  <si>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</si>
  <si>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</si>
  <si>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</si>
  <si>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</si>
  <si>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</si>
  <si>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</si>
  <si>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</si>
  <si>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</si>
  <si>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</si>
  <si>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</si>
  <si>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</si>
  <si>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</si>
  <si>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</si>
  <si>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</si>
  <si>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02</t>
  </si>
  <si>
    <t>VZT</t>
  </si>
  <si>
    <t>02 VZT</t>
  </si>
  <si>
    <t>11</t>
  </si>
  <si>
    <t>Přípravné a přidružené práce</t>
  </si>
  <si>
    <t>11 Přípravné a přidružené práce</t>
  </si>
  <si>
    <t>111000111</t>
  </si>
  <si>
    <t xml:space="preserve">Pasportizace místností před zahájením činnosti </t>
  </si>
  <si>
    <t>111000112</t>
  </si>
  <si>
    <t>Vystěhování,uložení a zpětné nastěhování zařizení učeben</t>
  </si>
  <si>
    <t>4</t>
  </si>
  <si>
    <t>Vodorovné konstrukce</t>
  </si>
  <si>
    <t>4 Vodorovné konstrukce</t>
  </si>
  <si>
    <t>416020111R00</t>
  </si>
  <si>
    <t xml:space="preserve">Podhledy SDK, kovová kce.HUT, 1x deska RB 12,5 mm </t>
  </si>
  <si>
    <t>2NP:</t>
  </si>
  <si>
    <t>sklad výtvarná výchova:   2,8*2,2</t>
  </si>
  <si>
    <t>1NP:</t>
  </si>
  <si>
    <t>sklad výtvarná výchova:  2,8*2,2</t>
  </si>
  <si>
    <t>1PP:</t>
  </si>
  <si>
    <t>WC děti: 3*3</t>
  </si>
  <si>
    <t>Umývárna děti: 3*3,5</t>
  </si>
  <si>
    <t>Chodba: (1+0,4)*1,8</t>
  </si>
  <si>
    <t>Šatna děti: (1,8+0,4)*2,5</t>
  </si>
  <si>
    <t>612421626R00</t>
  </si>
  <si>
    <t xml:space="preserve">Omítka vnitřní zdiva, MVC, hladká </t>
  </si>
  <si>
    <t>sklad výtv.vých./sklad didakt.pomůcky:(0,5*0,5)*2</t>
  </si>
  <si>
    <t>sklad výtv.vých./třída:(1,2*0,5)*2</t>
  </si>
  <si>
    <t>Třída./sklad didakt.pomůcky:(0,5*0,5)*2</t>
  </si>
  <si>
    <t>sklad didakt.pomůcky:(0,5*0,5)*2</t>
  </si>
  <si>
    <t xml:space="preserve">  (0,5*0,5)*2</t>
  </si>
  <si>
    <t>WC děti/umyvárna děti:  (0,5*0,5)*2*2</t>
  </si>
  <si>
    <t>umývárna děti/šatna děti:  (0,5*0,5)*2*2</t>
  </si>
  <si>
    <t>šatna děti/chodba:  (0,5*0,5)*2</t>
  </si>
  <si>
    <t>chodba/herna :  (0,5*0,5)*2</t>
  </si>
  <si>
    <t>šatna dětí/herna:  (1,2*0,55)*2</t>
  </si>
  <si>
    <t>sklad výtv.vých./sklad didakt.pomůcky:  (0,5*0,5)*2</t>
  </si>
  <si>
    <t>sklad didakt.pomůcky:  (0,5*0,5)*2</t>
  </si>
  <si>
    <t>Třída./sklad didakt.pomůcky:  (0,5*0,5)*2</t>
  </si>
  <si>
    <t>třída/herna se spaním:  (0,5*0,5)*2</t>
  </si>
  <si>
    <t>sklad výtv.vých./třída:  (1,2*0,5)*2</t>
  </si>
  <si>
    <t>omítka po osazení nových zárubní: (0,5*2,1)*2*2*3</t>
  </si>
  <si>
    <t xml:space="preserve"> (0,8*0,5)*2*3</t>
  </si>
  <si>
    <t>612471411RT2</t>
  </si>
  <si>
    <t>Úprava vnitřních stěn aktivovaným štukem s použitím suché maltové směsi</t>
  </si>
  <si>
    <t>sklad výtv.vých./sklad didakt.pomůcky:(0,7*0,7)*2</t>
  </si>
  <si>
    <t>sklad výtv.vých./třída:(1,4*0,7)*2</t>
  </si>
  <si>
    <t>Třída./sklad didakt.pomůcky:(0,7*0,7)*2</t>
  </si>
  <si>
    <t>sklad didakt.pomůcky:(0,7*0,7)*2</t>
  </si>
  <si>
    <t xml:space="preserve">  (0,7*0,7)*2</t>
  </si>
  <si>
    <t>WC děti/umyvárna děti:  (0,7*0,7)*2*2</t>
  </si>
  <si>
    <t>umývárna děti/šatna děti:  (0,7*0,7)*2*2</t>
  </si>
  <si>
    <t>šatna děti/chodba:  (0,7*0,7)*2</t>
  </si>
  <si>
    <t>chodba/herna :  (0,7*0,7)*2</t>
  </si>
  <si>
    <t>šatna dětí/herna:  (1,4*0,75)*2</t>
  </si>
  <si>
    <t>sklad výtv.vých./sklad didakt.pomůcky:  (0,7*0,7)*2</t>
  </si>
  <si>
    <t>sklad didakt.pomůcky:  (0,7*0,7)*2</t>
  </si>
  <si>
    <t>Třída./sklad didakt.pomůcky:  (0,7*0,7)*2</t>
  </si>
  <si>
    <t>třída/herna se spaním:  (0,7*0,7)*2</t>
  </si>
  <si>
    <t>sklad výtv.vých./třída:  (1,4*0,7)*2</t>
  </si>
  <si>
    <t>nové zárubně: (2,1*2+0,8)*0,8*2*3</t>
  </si>
  <si>
    <t>612481211RT2</t>
  </si>
  <si>
    <t>Montáž výztužné sítě (perlinky) do stěrky-stěny včetně výztužné sítě a stěrkového tmelu Baumit</t>
  </si>
  <si>
    <t>622397131R00</t>
  </si>
  <si>
    <t xml:space="preserve">Oprava KZS,plocha do 1 m2, EPS, akrylátová omítka </t>
  </si>
  <si>
    <t>Položka obsahuje:</t>
  </si>
  <si>
    <t>- vyříznutí a odstranění povrchové vrstvy KZS</t>
  </si>
  <si>
    <t>- vyříznutí a odstranění izolantu</t>
  </si>
  <si>
    <t xml:space="preserve">- odstranění souvrství tvořeného stěrkou, sklotextilní tkaninou a fasádní omítkou po obvodu vyříznutého izolantu v šířce 100 mm </t>
  </si>
  <si>
    <t>- osazení nového kusu izolantu do připraveného otvoru a připevnění talířovými hmoždinkam</t>
  </si>
  <si>
    <t>- zabroušení povrchu izolantu</t>
  </si>
  <si>
    <t>- olepení okrajů původní fasádní omítky maskovací páskou</t>
  </si>
  <si>
    <t xml:space="preserve">- nanesení lepicí a stěrkovací hmoty </t>
  </si>
  <si>
    <t>- vtlačení sklotextilní tkaniny</t>
  </si>
  <si>
    <t>- přestěrkování celé opravované plochy</t>
  </si>
  <si>
    <t>- odstranění maskovací pásky</t>
  </si>
  <si>
    <t>- (po vytvrdnutí plochy) olepení otvoru maskovací páskou</t>
  </si>
  <si>
    <t>- nanesení fasádní omítky</t>
  </si>
  <si>
    <t>sklad výtvarná výchova:   (0,7*0,7)*2</t>
  </si>
  <si>
    <t>WC děti:  0,8*0,8</t>
  </si>
  <si>
    <t xml:space="preserve">  0,7*0,7</t>
  </si>
  <si>
    <t>Sklad výtvarná výchova: (0,7*0,7)*2</t>
  </si>
  <si>
    <t>642944121RU4</t>
  </si>
  <si>
    <t>Osazení ocelových zárubní dodatečně  včetně dodávky zárubně s akust.útlumem 32 dB  80x197 cm</t>
  </si>
  <si>
    <t>1PP:   1</t>
  </si>
  <si>
    <t>1NP:   1</t>
  </si>
  <si>
    <t>2NP:   1</t>
  </si>
  <si>
    <t>644941111U00</t>
  </si>
  <si>
    <t xml:space="preserve">Osazení ventilační mřížka -15x15cm </t>
  </si>
  <si>
    <t>u nových protihlukových dveří:  (3*2)*2</t>
  </si>
  <si>
    <t>28349889</t>
  </si>
  <si>
    <t>Mřížka větrací s akustickým útlumem 23 dB 150x150 mm</t>
  </si>
  <si>
    <t>(3*2)*2</t>
  </si>
  <si>
    <t>941955003R00</t>
  </si>
  <si>
    <t xml:space="preserve">Lešení lehké pomocné, výška podlahy do 2,5 m </t>
  </si>
  <si>
    <t>946941102RT3</t>
  </si>
  <si>
    <t>Montáž pojízdných Alu věží BOSS, 2,5 x 1,45 m pracovní výška 8,3 m</t>
  </si>
  <si>
    <t>sada</t>
  </si>
  <si>
    <t>sklad výtvarná výchova:   2</t>
  </si>
  <si>
    <t>WC děti:  1</t>
  </si>
  <si>
    <t xml:space="preserve">  1</t>
  </si>
  <si>
    <t>Sklad výtvarná výchova: 2</t>
  </si>
  <si>
    <t>289970111R00</t>
  </si>
  <si>
    <t xml:space="preserve">zakrytí podlah Geofiltex 300g/m2 </t>
  </si>
  <si>
    <t>952901111R00</t>
  </si>
  <si>
    <t xml:space="preserve">Vyčištění budov o výšce podlaží do 4 m </t>
  </si>
  <si>
    <t>952901222R00</t>
  </si>
  <si>
    <t xml:space="preserve">zakrytí  mobiliáře místností </t>
  </si>
  <si>
    <t>968072455R00</t>
  </si>
  <si>
    <t xml:space="preserve">Vybourání kovových dveřních zárubní pl. do 2 m2 </t>
  </si>
  <si>
    <t>1PP:   0,8*2</t>
  </si>
  <si>
    <t>1NP:   0,8*2</t>
  </si>
  <si>
    <t>2NP:   0,8*2</t>
  </si>
  <si>
    <t>970031100R00</t>
  </si>
  <si>
    <t xml:space="preserve">Vrtání jádrové do zdiva cihelného do D 100 mm </t>
  </si>
  <si>
    <t>Prostup pro větrací otvory u dveří:</t>
  </si>
  <si>
    <t>1PP:   0,2*2</t>
  </si>
  <si>
    <t>1NP:   0,2*2</t>
  </si>
  <si>
    <t>2NP:   0,2*2</t>
  </si>
  <si>
    <t>970033100R00</t>
  </si>
  <si>
    <t xml:space="preserve">Příp. za jádr. vrt. ve H nad 1,5m cihel do D 100mm </t>
  </si>
  <si>
    <t>1PP:   0,2</t>
  </si>
  <si>
    <t>1NP:   0,2</t>
  </si>
  <si>
    <t>2NP:   0,2</t>
  </si>
  <si>
    <t>970034100R00</t>
  </si>
  <si>
    <t xml:space="preserve">Příp. za jádr. vrt. vod. ve stěně cihel do D 100mm </t>
  </si>
  <si>
    <t>971033541R00</t>
  </si>
  <si>
    <t xml:space="preserve">Vybourání otv. zeď cihel. pl.1 m2, tl.20 cm, MVC </t>
  </si>
  <si>
    <t>sklad výtv.vých./sklad didakt.pomůcky:(0,3*0,3)*0,2</t>
  </si>
  <si>
    <t>sklad výtv.vých./třída:(0,9*0,3)*0,2</t>
  </si>
  <si>
    <t>Třída./sklad didakt.pomůcky:(0,3*0,3)*0,2</t>
  </si>
  <si>
    <t>sklad didakt.pomůcky:(0,3*0,3)*0,2</t>
  </si>
  <si>
    <t xml:space="preserve">  (0,3*0,3)*0,2</t>
  </si>
  <si>
    <t>WC děti/umyvárna děti:  (0,3*0,3)*0,2*2</t>
  </si>
  <si>
    <t>umývárna děti/šatna děti:  (0,3*0,3)*0,2*2</t>
  </si>
  <si>
    <t>šatna děti/chodba:  (0,3*0,3)*0,2</t>
  </si>
  <si>
    <t>chodba/herna :  (0,3*0,3)*0,2</t>
  </si>
  <si>
    <t>šatna dětí/herna:  (0,9*0,35)*0,2</t>
  </si>
  <si>
    <t>sklad výtv.vých./sklad didakt.pomůcky:  (0,3*0,3)*0,2</t>
  </si>
  <si>
    <t>sklad didakt.pomůcky:  (0,3*0,3)*0,2</t>
  </si>
  <si>
    <t>Třída./sklad didakt.pomůcky:  (0,3*0,3)*0,2</t>
  </si>
  <si>
    <t>třída/herna se spaním:  (0,3*0,3)*0,2</t>
  </si>
  <si>
    <t>sklad výtv.vých./třída:  (0,9*0,3)*0,2</t>
  </si>
  <si>
    <t>971042551R00</t>
  </si>
  <si>
    <t xml:space="preserve">Vybourání otvorů zdi betonové pl. do 1 m2 všech tl </t>
  </si>
  <si>
    <t>sklad výtvarná výchova:   (0,5*0,5)*0,3*2</t>
  </si>
  <si>
    <t>WC děti:  (0,6*0,6)*0,3</t>
  </si>
  <si>
    <t xml:space="preserve">  (0,5*0,5)*0,3</t>
  </si>
  <si>
    <t>Sklad výtvarná výchova: (0,5*0,5)*0,3*2</t>
  </si>
  <si>
    <t>763</t>
  </si>
  <si>
    <t>Dřevostavby</t>
  </si>
  <si>
    <t>763 Dřevostavby</t>
  </si>
  <si>
    <t>763164568U00</t>
  </si>
  <si>
    <t xml:space="preserve">SDK obklad kov L š 0,8m- 2xH2DF 15 </t>
  </si>
  <si>
    <t>herna a třída pro děti:(0,5+0,5)*13</t>
  </si>
  <si>
    <t>sklad didak.pomůcky: (0,5+0,5)*3</t>
  </si>
  <si>
    <t xml:space="preserve"> (0,5+0,5)*1,5</t>
  </si>
  <si>
    <t>Třída: (0,5+0,5)*15</t>
  </si>
  <si>
    <t>herna se spaním:(0,5+0,5)*15</t>
  </si>
  <si>
    <t xml:space="preserve">2NP: </t>
  </si>
  <si>
    <t>Třída:(0,5+0,5)*15</t>
  </si>
  <si>
    <t>998763201R00</t>
  </si>
  <si>
    <t xml:space="preserve">Přesun hmot pro dřevostavby, výšky do 12 m </t>
  </si>
  <si>
    <t>766661112R00</t>
  </si>
  <si>
    <t xml:space="preserve">Montáž dveří do zárubně,otevíravých 1kř.do 0,8 m </t>
  </si>
  <si>
    <t>61160103</t>
  </si>
  <si>
    <t>sklo bezpečnostní</t>
  </si>
  <si>
    <t>akustický útlum 32 dB</t>
  </si>
  <si>
    <t>Prách dveří padací</t>
  </si>
  <si>
    <t>kování kartáčovaná nerez,vložka cylindrická</t>
  </si>
  <si>
    <t>6116999</t>
  </si>
  <si>
    <t>767995100</t>
  </si>
  <si>
    <t xml:space="preserve">Usazení L 50x5  jako překlad nad prostupy </t>
  </si>
  <si>
    <t>sklad výtvarná výchova:(1,2+0,4)*2</t>
  </si>
  <si>
    <t>šatna děti:(1,2+0,4)*2</t>
  </si>
  <si>
    <t>767995101R00</t>
  </si>
  <si>
    <t>D+M Systémového kotvení VZT jednotek přes podel. lištu uchyc.ke strop. konstrukci šrouby HUS-H</t>
  </si>
  <si>
    <t>závěsů - 8 ks</t>
  </si>
  <si>
    <t>lišty - 2 ks</t>
  </si>
  <si>
    <t>šrouby HUS-H6 - 16 ks</t>
  </si>
  <si>
    <t>133301510000</t>
  </si>
  <si>
    <t>Úhelník rovnoramenný L jakost S235  50x50x5 mm</t>
  </si>
  <si>
    <t>kg</t>
  </si>
  <si>
    <t>9,6*1,1*3,77</t>
  </si>
  <si>
    <t>998767201R00</t>
  </si>
  <si>
    <t xml:space="preserve">Přesun hmot pro zámečnické konstr., výšky do 6 m </t>
  </si>
  <si>
    <t>784195112R00</t>
  </si>
  <si>
    <t xml:space="preserve">Malba tekutá , bílá, 2 x, </t>
  </si>
  <si>
    <t>vždy celá sěna dotčená pracimi spojenými s VZT:    800</t>
  </si>
  <si>
    <t>21000112</t>
  </si>
  <si>
    <t xml:space="preserve">Elektroinstalace k VZT dle přílohy </t>
  </si>
  <si>
    <t>M24</t>
  </si>
  <si>
    <t>Montáže vzduchotechnických zařízení</t>
  </si>
  <si>
    <t>M24 Montáže vzduchotechnických zařízení</t>
  </si>
  <si>
    <t>240001114</t>
  </si>
  <si>
    <t xml:space="preserve">VZT dle přílohy </t>
  </si>
  <si>
    <t>Název akce: Zateplení pláště objektu MŠ Kroupova, Praha 5</t>
  </si>
  <si>
    <t>Vytápění</t>
  </si>
  <si>
    <t>Vypracoval: R.Mrňák</t>
  </si>
  <si>
    <t>Pos.č.</t>
  </si>
  <si>
    <t>popis výkonu</t>
  </si>
  <si>
    <t>m.j.</t>
  </si>
  <si>
    <t>jedn.cena</t>
  </si>
  <si>
    <t>Cena</t>
  </si>
  <si>
    <t>Demontáž termostatických hlavic</t>
  </si>
  <si>
    <t>ks</t>
  </si>
  <si>
    <t>Přenastavení spodních ventilů</t>
  </si>
  <si>
    <t>Montáž termostatických hlavic</t>
  </si>
  <si>
    <t>Kontrola potrubí</t>
  </si>
  <si>
    <t>soub</t>
  </si>
  <si>
    <t>Topná zkouška + zaregulování systému</t>
  </si>
  <si>
    <t>Doprava</t>
  </si>
  <si>
    <t>Celkem</t>
  </si>
  <si>
    <t>MŠ KROUPOVA</t>
  </si>
  <si>
    <t>Výrobce</t>
  </si>
  <si>
    <t>jed. mon.</t>
  </si>
  <si>
    <t>celk. mont.</t>
  </si>
  <si>
    <t>jedn. mat.</t>
  </si>
  <si>
    <t>celk. mat.</t>
  </si>
  <si>
    <t>celkem mat.+mont.</t>
  </si>
  <si>
    <t>HROMOSVOD</t>
  </si>
  <si>
    <t xml:space="preserve">     1.</t>
  </si>
  <si>
    <t xml:space="preserve">Demontáž stávajícího jímacího vedení </t>
  </si>
  <si>
    <t xml:space="preserve">     2.</t>
  </si>
  <si>
    <t>Demontáž stávajících svodů</t>
  </si>
  <si>
    <t xml:space="preserve">     3.</t>
  </si>
  <si>
    <t>Jímací vodič FeZm 8 mm, vč. podpěr</t>
  </si>
  <si>
    <t xml:space="preserve">     4.</t>
  </si>
  <si>
    <t>Jímací vodič FeZm 10 mm, vč. podpěr</t>
  </si>
  <si>
    <t xml:space="preserve">     5.</t>
  </si>
  <si>
    <t>Zemnící pásek FeZm 30x4 mm (oprava stáv. uzemnění)</t>
  </si>
  <si>
    <t xml:space="preserve">     6.</t>
  </si>
  <si>
    <t>Ochranný úhelník (2 m)</t>
  </si>
  <si>
    <t xml:space="preserve">     7.</t>
  </si>
  <si>
    <t>Zkušební svorka</t>
  </si>
  <si>
    <t xml:space="preserve">     8.</t>
  </si>
  <si>
    <t>Hromosvodová svorka (SK, SP1, SS, ST10)</t>
  </si>
  <si>
    <t xml:space="preserve">     9.</t>
  </si>
  <si>
    <t>Venkovní svítidla, nástěnná, na fasádu, s pohyb. čidlem (IP 44)
reflektor 2x10W E27 LED
Provozní:   Napětí 230 V
Patice:    2xE27
Typ světelného zdroje  Úsporná zářivka 2x
Výkon světelného zdroje 2x23 W
Celkový světelný tok  3000 lm
Barevná teplota (Kelvin) 4000 K
Barva světla   Bíle světlo
Pohybové čidlo   Ano</t>
  </si>
  <si>
    <t xml:space="preserve">     10.</t>
  </si>
  <si>
    <t>Krabice instalační, vč. svorkovnice</t>
  </si>
  <si>
    <t xml:space="preserve">     11.</t>
  </si>
  <si>
    <t>Kabel CYKY 3x1,5</t>
  </si>
  <si>
    <t xml:space="preserve">     12.</t>
  </si>
  <si>
    <t>Vyhledání místa připojení osv. na stáv. instalaci</t>
  </si>
  <si>
    <t xml:space="preserve">     13.</t>
  </si>
  <si>
    <t>Trubka PVC 16 mm (pro kamery)</t>
  </si>
  <si>
    <t xml:space="preserve">     14.</t>
  </si>
  <si>
    <t>Chránička (lišta) pro ochr. funkčích vedení na fasádě</t>
  </si>
  <si>
    <t xml:space="preserve">     15.</t>
  </si>
  <si>
    <t>Dokladová část (návody, protokoly)</t>
  </si>
  <si>
    <t xml:space="preserve">     16.</t>
  </si>
  <si>
    <t>Vypracování dokumentace skutečného stavu</t>
  </si>
  <si>
    <t xml:space="preserve">     17.</t>
  </si>
  <si>
    <t>Vypracování výchozí revizní zprávy</t>
  </si>
  <si>
    <t>_</t>
  </si>
  <si>
    <t>Počet</t>
  </si>
  <si>
    <t>M+P</t>
  </si>
  <si>
    <t>M/MJ</t>
  </si>
  <si>
    <t>M/CELKEM</t>
  </si>
  <si>
    <t>P/MJ</t>
  </si>
  <si>
    <t>P/CELKEM</t>
  </si>
  <si>
    <t>C E L K E M</t>
  </si>
  <si>
    <t>002 - Cu vedení/0082 - CYSY uložená pevně</t>
  </si>
  <si>
    <t>006 - Vypínače, ovladače, zásuvky/0111 - zásuvka nástěnná, 1fázová, 16 A</t>
  </si>
  <si>
    <t>3f zakončovací svorkovnice_</t>
  </si>
  <si>
    <t>002 - Cu vedení/0041 - Cu kabel uložený pevně, do 4 mm2</t>
  </si>
  <si>
    <t>001 - Trubky, lišty, krabice/0201 - ochranná hadice pryžová - plastová, uložená volně, vnitřního průměru do 32 mm</t>
  </si>
  <si>
    <t>005 - Ukončení, propojení vedení/0001 - ukončení vodičů v rozváděči nebo na přístroji do 2,5 mm2</t>
  </si>
  <si>
    <t>001 - Trubky, lišty, krabice/0103 - lišta vkládací, šířky přes 40 do 60 mm</t>
  </si>
  <si>
    <t>016 - Osazení kotevních prvků/0012 - hmoždinka přes 8 do 12 mm, do cihly</t>
  </si>
  <si>
    <t>203 Vidlice + Guma 2,5mm2 3m</t>
  </si>
  <si>
    <t>010 - Odvoz suti/0002 - každý další i započatý 1 km</t>
  </si>
  <si>
    <t>001 - Trubky, lišty, krabice/0302 - krabice zapuštěná, vel. 68 a 97, se zapojením vodičů</t>
  </si>
  <si>
    <t>009 - Jisticí prvky/0202 - jistič 1pólový, do 25 A, s krytem</t>
  </si>
  <si>
    <t>009 - Jisticí prvky/0214 - jistič 3pólový, do 25 A, s krytem</t>
  </si>
  <si>
    <t>009 - Jisticí prvky/0281 - spouštěč motoru do 50 A</t>
  </si>
  <si>
    <t>Instalace Ovládáni a CO2 čidla</t>
  </si>
  <si>
    <t>Průrazy zdí/stropů</t>
  </si>
  <si>
    <t>001 - Revizní zpráva</t>
  </si>
  <si>
    <r>
      <t xml:space="preserve">Akce: </t>
    </r>
    <r>
      <rPr>
        <b/>
        <sz val="10"/>
        <rFont val="Arial CE"/>
        <family val="0"/>
      </rPr>
      <t xml:space="preserve"> MŠ KROUPOVA</t>
    </r>
  </si>
  <si>
    <r>
      <t xml:space="preserve">Str.: </t>
    </r>
    <r>
      <rPr>
        <b/>
        <sz val="10"/>
        <rFont val="Arial CE"/>
        <family val="0"/>
      </rPr>
      <t xml:space="preserve"> 1</t>
    </r>
  </si>
  <si>
    <t>Pozice</t>
  </si>
  <si>
    <t xml:space="preserve">Název položky  </t>
  </si>
  <si>
    <t>Cena
jednot.</t>
  </si>
  <si>
    <t>Cena 
celkem</t>
  </si>
  <si>
    <r>
      <t>Zařízení č.1</t>
    </r>
    <r>
      <rPr>
        <sz val="10"/>
        <rFont val="Arial CE"/>
        <family val="2"/>
      </rPr>
      <t xml:space="preserve"> - Větrání  učeben</t>
    </r>
  </si>
  <si>
    <t>1.01</t>
  </si>
  <si>
    <t>Větrací a rekuperační jednotka s deskovým protiproudým rekuperátorem</t>
  </si>
  <si>
    <t>1.02</t>
  </si>
  <si>
    <t>Vp=660m3/h    dpz=300Pa</t>
  </si>
  <si>
    <t>Vo=660m3/h    dpz=300Pa</t>
  </si>
  <si>
    <t>Ne=2x168kW</t>
  </si>
  <si>
    <t>Qe=4500W</t>
  </si>
  <si>
    <t>U=3x400V</t>
  </si>
  <si>
    <t>Účinn. rekuperace min. 85%</t>
  </si>
  <si>
    <t>Provedení levé  L</t>
  </si>
  <si>
    <t>2 ks</t>
  </si>
  <si>
    <t>Vlastnosti a požadované funkce</t>
  </si>
  <si>
    <t>• Deskový protiproudý rekuperátor s účinností až 85-90%</t>
  </si>
  <si>
    <t>• By-pass rekuperačního výměníku s klapkou a servopohonem</t>
  </si>
  <si>
    <t>• Elektrický ohřívač (příslušenství) k vestavění do jednotky</t>
  </si>
  <si>
    <t>• Úsporné RadiCal-ventilátory s moderní EC technologií</t>
  </si>
  <si>
    <t>• Vestavěný řídicí systém (Plug&amp;play)</t>
  </si>
  <si>
    <t>• Externí ovladač CD</t>
  </si>
  <si>
    <t>• Automatické přepínání normálního/letního provozu</t>
  </si>
  <si>
    <t>• Komunikace Modbus</t>
  </si>
  <si>
    <t>• Možnost bezdrátového ovládání - systém Smart (příslušenství)</t>
  </si>
  <si>
    <t>• Pravé (R) i levé (L) provedení</t>
  </si>
  <si>
    <t>Sestava jednotky:</t>
  </si>
  <si>
    <t>Dvojitý plášť jednotky  z pozinkovaného ocelového plechu s 30 mm vrstvou tepelné</t>
  </si>
  <si>
    <t xml:space="preserve">a protihlukové izolace z minerální vlny. Jednotka  je stojatého provedení, určena </t>
  </si>
  <si>
    <t xml:space="preserve">pro podlahovou montáž. </t>
  </si>
  <si>
    <t xml:space="preserve">Jednotka se skládá z filtrů G4 na přívodu i odvodu, deskového protiproudého </t>
  </si>
  <si>
    <t xml:space="preserve">rekuperátoru z hliníku, obtoková klapka (by-pass) rekuperátoru a ventilátorů zajistí </t>
  </si>
  <si>
    <t>v případě potřeby  automatické odmrazování rekuperátoru.</t>
  </si>
  <si>
    <t>Ventilátory jsou  poháněny EC motory.</t>
  </si>
  <si>
    <t xml:space="preserve">Filtry, deskový protiproudý rekuperátor a ventilátory musí být jednoduše vyjímatelné </t>
  </si>
  <si>
    <t>pro čištění nebo údržbu.</t>
  </si>
  <si>
    <t>El. ohřívač ELB o výkonu 4,5 kW je určen je k vestavbě do jednotky.</t>
  </si>
  <si>
    <t xml:space="preserve">Jednotka musí být schopna  el. ohřívač ovládat a regulovat.  </t>
  </si>
  <si>
    <t>Jednotka bude vybavena automatickým přepínáním mezi zimním provozem</t>
  </si>
  <si>
    <t xml:space="preserve"> s rekuperací tepla a letním provozem bez rekuperace tepla.</t>
  </si>
  <si>
    <t>Možnost instalace filtrů z vyšší třídou filtrace F7 (přívod) nebo M5 (odvod).</t>
  </si>
  <si>
    <t>Řídící systém</t>
  </si>
  <si>
    <t xml:space="preserve">Jednotka je vybavena plně propojeným vestavěným řídicím systémem. Požadovaná </t>
  </si>
  <si>
    <t xml:space="preserve">teplota 12 - 22°C a množství vzduchu se nastavuje pomocí externího ovladače CD. </t>
  </si>
  <si>
    <t xml:space="preserve">Jednotka je určena k nepřetržitému větrání v automatickém časovém programu. </t>
  </si>
  <si>
    <r>
      <t>Jednotka má 3 konfigurovatelné vstupy, na které lze napojit spínače, senzory CO</t>
    </r>
    <r>
      <rPr>
        <vertAlign val="subscript"/>
        <sz val="10"/>
        <rFont val="Arial CE"/>
        <family val="0"/>
      </rPr>
      <t>2</t>
    </r>
    <r>
      <rPr>
        <sz val="10"/>
        <rFont val="Arial CE"/>
        <family val="2"/>
      </rPr>
      <t xml:space="preserve">  </t>
    </r>
  </si>
  <si>
    <t xml:space="preserve">Jednotka může být napojena na nadřazený řídicí systém přes protokol Modbus </t>
  </si>
  <si>
    <t xml:space="preserve">Možnost vypnutí jednotky přímo z ovládacího panelu CD. </t>
  </si>
  <si>
    <t>Protože je instalován el. ohřívač ELB do jednotky, je nutné napojení na napětí 3~400V</t>
  </si>
  <si>
    <t xml:space="preserve">Externí ovladač CD s kabelem délky 6 m bude standardní součástí dodávky jednotky. </t>
  </si>
  <si>
    <t>Jednotku musí být možné vypnout přímo z ovládacího panelu CD.</t>
  </si>
  <si>
    <r>
      <t>Jednotku lze ovládat i bezdrátově pomocí systému Smart (ovládací panel, snímání CO</t>
    </r>
    <r>
      <rPr>
        <vertAlign val="subscript"/>
        <sz val="10"/>
        <rFont val="Arial CE"/>
        <family val="0"/>
      </rPr>
      <t>2</t>
    </r>
    <r>
      <rPr>
        <sz val="10"/>
        <rFont val="Arial CE"/>
        <family val="2"/>
      </rPr>
      <t>)</t>
    </r>
  </si>
  <si>
    <t>Řídící systém musí být vybavan časovým programem s denním a týdením režimem.</t>
  </si>
  <si>
    <r>
      <t xml:space="preserve">Str.:  </t>
    </r>
    <r>
      <rPr>
        <b/>
        <sz val="10"/>
        <rFont val="Arial CE"/>
        <family val="0"/>
      </rPr>
      <t>2</t>
    </r>
  </si>
  <si>
    <t>Příslušenství:</t>
  </si>
  <si>
    <t>El. ohřívač ELB-4,5kW</t>
  </si>
  <si>
    <t>Sběrná brána Smart Gate</t>
  </si>
  <si>
    <t>Smart CO2 - bezdrátové čidlo CO2,  popř. tzv. IR senzor (dle systému)</t>
  </si>
  <si>
    <t>Uzavírací klapka TUNE-R 250-1- MO</t>
  </si>
  <si>
    <t>4 ks</t>
  </si>
  <si>
    <t>se servopohonem tf-230,  230V, 2Nm, pružina</t>
  </si>
  <si>
    <t>sada  filtračních vložek</t>
  </si>
  <si>
    <t>Propojovací kabel k ovladači - 12 m kabelu</t>
  </si>
  <si>
    <t>2x</t>
  </si>
  <si>
    <t>1.03</t>
  </si>
  <si>
    <t>Kompaktní větrací jednotka s rekuperací tepla v podstropním provedení (EC5)</t>
  </si>
  <si>
    <t>1 ks</t>
  </si>
  <si>
    <t>Vp = 500m3/h     dpz = 230 Pa    Ne =  170 kW/ 230 V    I = 1,4 A</t>
  </si>
  <si>
    <t>Vo = 500 m3/h    dpz = 230 Pa    Ne =  170 kW/ 230 V    I = 1,4 A</t>
  </si>
  <si>
    <t>Qe = 500 W/230 V   tv1 = -12 °C   tv2 = 22 °C</t>
  </si>
  <si>
    <r>
      <t>Rovnotlaká větrací jednotka</t>
    </r>
    <r>
      <rPr>
        <sz val="10"/>
        <rFont val="Arial CE"/>
        <family val="2"/>
      </rPr>
      <t>:</t>
    </r>
  </si>
  <si>
    <t>– úsporné EC ventilátory typu volného oběžného kola, uchycení k vnitř-nímu plášti</t>
  </si>
  <si>
    <t xml:space="preserve">   jednotky je provedeno přes izolátory chvění;</t>
  </si>
  <si>
    <t>– energetická třída - min. A+;</t>
  </si>
  <si>
    <t>– uzavírací klapka TUNE-R 250-1- MO se servopohonemtf 230 V, 2 Nm, pružina</t>
  </si>
  <si>
    <t xml:space="preserve">– plně uzavíratelný vestavěný by-pass je standardní součástí jednotky, automaticky  </t>
  </si>
  <si>
    <t xml:space="preserve">   řízená klapka by-passu;</t>
  </si>
  <si>
    <t xml:space="preserve">– skříň jednotky  v provedení s minerální izolací tl. 30 mm (U = 0,81 Wm-2K-1) </t>
  </si>
  <si>
    <t xml:space="preserve">   s potlačením tepelných mostů;</t>
  </si>
  <si>
    <t>– vířivý protiproudý rekuperační výměník z plastu (účinnost min. 85 %);</t>
  </si>
  <si>
    <t>– filtry G7 přívodního a G4 odpadního vzduchu;</t>
  </si>
  <si>
    <t>– kruhová připojovací hrdla;</t>
  </si>
  <si>
    <t>– vestavěný el. ohřívač 1,5 kW; s regulací a ochranou</t>
  </si>
  <si>
    <t>– kompletní digit. regulace s ovládáním uzavíracích klapek, el. dohřívače, chod dle CO2;</t>
  </si>
  <si>
    <t>– funkce konstantního průtoku vzduchu;</t>
  </si>
  <si>
    <t>– řídící systém musí být vybavan časovým programem s denním a týdením režimem;</t>
  </si>
  <si>
    <t>– možnost připojení externího čidla CO2;</t>
  </si>
  <si>
    <t>– externí čidlo teploty, vč. kabelu;</t>
  </si>
  <si>
    <t>– max. výška jednotky 370 mm;</t>
  </si>
  <si>
    <t>– akustický výkon LwA 42 dB (A);</t>
  </si>
  <si>
    <t>– dveře pro přístup při údržbě a revizích na pantech otevíravé dolů.</t>
  </si>
  <si>
    <t xml:space="preserve"> 1.04</t>
  </si>
  <si>
    <t>Kruhový tlumič hluku  250/900, tloušťka izolace 50 mm</t>
  </si>
  <si>
    <t>9 ks</t>
  </si>
  <si>
    <t xml:space="preserve"> 1.05</t>
  </si>
  <si>
    <t>Kruhový tlumič hluku  250/600, tloušťka izolace 50 mm</t>
  </si>
  <si>
    <t>1.06</t>
  </si>
  <si>
    <t xml:space="preserve">Protidešťová žaluzie 400x400 s elox. hliníku, s protirámem, úzké lamely, </t>
  </si>
  <si>
    <t>6 ks</t>
  </si>
  <si>
    <t>Vmax = 2,2 m/s</t>
  </si>
  <si>
    <t>1.07</t>
  </si>
  <si>
    <t xml:space="preserve">Přívodní výústka 325x75 dvouřadá, regulace R1, lamely horizontální, povrchová úprava </t>
  </si>
  <si>
    <t>22 ks</t>
  </si>
  <si>
    <t>- nástřik RAL dle interiéru, barvu určí architekt</t>
  </si>
  <si>
    <t>1.08</t>
  </si>
  <si>
    <t>Odvodní mřížka 800x200 povrchová úprava - nástřik RAL dle interiéru, barvu určí architekt</t>
  </si>
  <si>
    <t>1.09</t>
  </si>
  <si>
    <t>Ohebná akustická Al hadice tl. Izolace 25  mm, parotěsná zábrana</t>
  </si>
  <si>
    <t>16 bm</t>
  </si>
  <si>
    <r>
      <t xml:space="preserve">Str.: </t>
    </r>
    <r>
      <rPr>
        <b/>
        <sz val="10"/>
        <rFont val="Arial CE"/>
        <family val="0"/>
      </rPr>
      <t xml:space="preserve"> 3</t>
    </r>
  </si>
  <si>
    <t>1.10</t>
  </si>
  <si>
    <r>
      <t xml:space="preserve">Ohebná akustická Al hadice se zvýšným útlumem </t>
    </r>
    <r>
      <rPr>
        <sz val="10"/>
        <rFont val="Calibri"/>
        <family val="2"/>
      </rPr>
      <t>ɸ</t>
    </r>
    <r>
      <rPr>
        <sz val="10"/>
        <rFont val="Arial CE"/>
        <family val="2"/>
      </rPr>
      <t>250, tl. Izolace 25 mm</t>
    </r>
  </si>
  <si>
    <t>8 bm</t>
  </si>
  <si>
    <t>vnitřní hadice: netkaná látka z polypropylenu, vnější hadice: laminovaný hliník/polyester</t>
  </si>
  <si>
    <t>1.11</t>
  </si>
  <si>
    <t>Neobsazeno</t>
  </si>
  <si>
    <t>až</t>
  </si>
  <si>
    <t>1.19</t>
  </si>
  <si>
    <t>1.20</t>
  </si>
  <si>
    <r>
      <t xml:space="preserve">Kruhové potrubí z pozink. plechu                                         do obvodu </t>
    </r>
    <r>
      <rPr>
        <sz val="10"/>
        <rFont val="Calibri"/>
        <family val="2"/>
      </rPr>
      <t>ɸ</t>
    </r>
    <r>
      <rPr>
        <sz val="10"/>
        <rFont val="Arial Narrow"/>
        <family val="2"/>
      </rPr>
      <t>250</t>
    </r>
  </si>
  <si>
    <t>30 bm</t>
  </si>
  <si>
    <t xml:space="preserve">                                                                                                        ɸ225</t>
  </si>
  <si>
    <t>10 bm</t>
  </si>
  <si>
    <t xml:space="preserve">                                                                                                        ɸ200</t>
  </si>
  <si>
    <t>12 bm</t>
  </si>
  <si>
    <t xml:space="preserve">                                                                                                        ɸ180</t>
  </si>
  <si>
    <t>4 bm</t>
  </si>
  <si>
    <t xml:space="preserve">                                                                                                        ɸ160</t>
  </si>
  <si>
    <t>5 bm</t>
  </si>
  <si>
    <t xml:space="preserve">                                                                                                        ɸ140</t>
  </si>
  <si>
    <t xml:space="preserve">                                                                                                        ɸ125</t>
  </si>
  <si>
    <t>1.21</t>
  </si>
  <si>
    <t xml:space="preserve">Čtyřhranné potrubí z pozink. plechu sk. I </t>
  </si>
  <si>
    <t>5 m2</t>
  </si>
  <si>
    <t>Montážní, spojovací a těsnící materiál</t>
  </si>
  <si>
    <t>110 kg</t>
  </si>
  <si>
    <t>Zaregulování zařízení</t>
  </si>
  <si>
    <t>10 h</t>
  </si>
  <si>
    <t>Provozní zkoušky</t>
  </si>
  <si>
    <t>12 h</t>
  </si>
  <si>
    <t>Zaškolení obsluhy</t>
  </si>
  <si>
    <t>6 h</t>
  </si>
  <si>
    <t>Měření hluku     - před fasádou</t>
  </si>
  <si>
    <t>1 kmpl</t>
  </si>
  <si>
    <t xml:space="preserve">                        - v učebnách</t>
  </si>
  <si>
    <t>,- Kč</t>
  </si>
  <si>
    <t>Soubor energeticky úsporných opatření na MŠ Kroupova 2775</t>
  </si>
  <si>
    <t>vždy celá sěna dotčená pracimi spojenými s VZT:    500</t>
  </si>
  <si>
    <t>2.1</t>
  </si>
  <si>
    <t>2.2</t>
  </si>
  <si>
    <t>2.3</t>
  </si>
  <si>
    <t>celkem</t>
  </si>
  <si>
    <t>Zateplovací systém, fasáda, EPS F tl.160 mm s omítkou Silikon, lepidlo</t>
  </si>
  <si>
    <t>622311135RT3</t>
  </si>
  <si>
    <t>(8,6+4,78)*(0,15)+1,5</t>
  </si>
  <si>
    <t>Zateplovací systém, sokl, XPS tl. 100 mm s umělou mozaikou  3,1 kg/m2</t>
  </si>
  <si>
    <t>Okno plastové jednodílné 60 x 90 cm, včetně  bovdenové otevírání s pákou pro parapet v. 1800mm</t>
  </si>
  <si>
    <t>Dveře vnitřní hladké plné 1kř. 80x197, povrch CPL</t>
  </si>
  <si>
    <t>Dveře vnitřní hladké 1/2 sklo 1kř. 80x197 cm, povrch CPL</t>
  </si>
  <si>
    <t>Městská část Praha 5</t>
  </si>
  <si>
    <t>00063631</t>
  </si>
  <si>
    <t>CZ00063631</t>
  </si>
  <si>
    <t>Dveře vchodové plast  900x2200 otevíravé se zasklením bezpečnostním izolačním trojsklem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</si>
</sst>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0"/>
    <numFmt numFmtId="170" formatCode="#,##0.00&quot; Kč&quot;;\-#,##0.00&quot; Kč&quot;"/>
    <numFmt numFmtId="171" formatCode="#,##0.00_ ;\-#,##0.0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00\ 00"/>
    <numFmt numFmtId="177" formatCode="[$-405]d\.\ mmmm\ yyyy"/>
  </numFmts>
  <fonts count="78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Helv"/>
      <family val="2"/>
    </font>
    <font>
      <sz val="10"/>
      <name val="Times New Roman"/>
      <family val="1"/>
    </font>
    <font>
      <b/>
      <sz val="12"/>
      <name val="Arial C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E"/>
      <family val="2"/>
    </font>
    <font>
      <b/>
      <sz val="8"/>
      <name val="Times New Roman"/>
      <family val="1"/>
    </font>
    <font>
      <b/>
      <sz val="10"/>
      <name val="Arial CE"/>
      <family val="2"/>
    </font>
    <font>
      <sz val="8"/>
      <color indexed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9"/>
      <color indexed="8"/>
      <name val="Calibri"/>
      <family val="0"/>
    </font>
    <font>
      <b/>
      <sz val="10"/>
      <name val="Arial Narrow"/>
      <family val="2"/>
    </font>
    <font>
      <b/>
      <u val="single"/>
      <sz val="10"/>
      <name val="Arial CE"/>
      <family val="2"/>
    </font>
    <font>
      <i/>
      <sz val="10"/>
      <name val="Arial CE"/>
      <family val="0"/>
    </font>
    <font>
      <vertAlign val="subscript"/>
      <sz val="10"/>
      <name val="Arial CE"/>
      <family val="0"/>
    </font>
    <font>
      <u val="single"/>
      <sz val="10"/>
      <name val="Arial CE"/>
      <family val="0"/>
    </font>
    <font>
      <sz val="10"/>
      <name val="Calibri"/>
      <family val="2"/>
    </font>
    <font>
      <sz val="10"/>
      <name val="Arial Narrow"/>
      <family val="2"/>
    </font>
    <font>
      <b/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hair"/>
      <right style="hair"/>
      <top style="hair"/>
      <bottom style="hair"/>
    </border>
    <border>
      <left/>
      <right style="hair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4" fillId="0" borderId="0" applyProtection="0">
      <alignment/>
    </xf>
    <xf numFmtId="0" fontId="0" fillId="0" borderId="0">
      <alignment/>
      <protection/>
    </xf>
    <xf numFmtId="0" fontId="2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34" borderId="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7" fillId="35" borderId="10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" fontId="7" fillId="35" borderId="19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8" fillId="3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35" borderId="10" xfId="0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horizontal="left" vertical="center"/>
    </xf>
    <xf numFmtId="0" fontId="5" fillId="35" borderId="11" xfId="0" applyFont="1" applyFill="1" applyBorder="1" applyAlignment="1">
      <alignment vertical="center"/>
    </xf>
    <xf numFmtId="164" fontId="4" fillId="35" borderId="12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 horizontal="right" vertical="center"/>
    </xf>
    <xf numFmtId="165" fontId="5" fillId="35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33" borderId="2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5" fillId="35" borderId="12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Continuous" vertical="top"/>
    </xf>
    <xf numFmtId="0" fontId="2" fillId="0" borderId="18" xfId="0" applyFont="1" applyBorder="1" applyAlignment="1">
      <alignment horizontal="centerContinuous"/>
    </xf>
    <xf numFmtId="0" fontId="8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centerContinuous"/>
    </xf>
    <xf numFmtId="49" fontId="5" fillId="33" borderId="27" xfId="0" applyNumberFormat="1" applyFont="1" applyFill="1" applyBorder="1" applyAlignment="1">
      <alignment horizontal="left"/>
    </xf>
    <xf numFmtId="49" fontId="4" fillId="33" borderId="26" xfId="0" applyNumberFormat="1" applyFont="1" applyFill="1" applyBorder="1" applyAlignment="1">
      <alignment horizontal="centerContinuous"/>
    </xf>
    <xf numFmtId="0" fontId="4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8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left"/>
    </xf>
    <xf numFmtId="49" fontId="8" fillId="33" borderId="3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31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8" fillId="33" borderId="32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4" fillId="0" borderId="33" xfId="0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3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3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34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8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 shrinkToFit="1"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justify"/>
    </xf>
    <xf numFmtId="49" fontId="8" fillId="0" borderId="54" xfId="50" applyNumberFormat="1" applyFont="1" applyBorder="1">
      <alignment/>
      <protection/>
    </xf>
    <xf numFmtId="49" fontId="2" fillId="0" borderId="54" xfId="50" applyNumberFormat="1" applyFont="1" applyBorder="1">
      <alignment/>
      <protection/>
    </xf>
    <xf numFmtId="49" fontId="2" fillId="0" borderId="54" xfId="50" applyNumberFormat="1" applyFont="1" applyBorder="1" applyAlignment="1">
      <alignment horizontal="right"/>
      <protection/>
    </xf>
    <xf numFmtId="0" fontId="2" fillId="0" borderId="55" xfId="50" applyFont="1" applyBorder="1">
      <alignment/>
      <protection/>
    </xf>
    <xf numFmtId="49" fontId="2" fillId="0" borderId="54" xfId="0" applyNumberFormat="1" applyFont="1" applyBorder="1" applyAlignment="1">
      <alignment horizontal="left"/>
    </xf>
    <xf numFmtId="0" fontId="2" fillId="0" borderId="56" xfId="0" applyNumberFormat="1" applyFont="1" applyBorder="1" applyAlignment="1">
      <alignment/>
    </xf>
    <xf numFmtId="49" fontId="8" fillId="0" borderId="57" xfId="50" applyNumberFormat="1" applyFont="1" applyBorder="1">
      <alignment/>
      <protection/>
    </xf>
    <xf numFmtId="49" fontId="2" fillId="0" borderId="57" xfId="50" applyNumberFormat="1" applyFont="1" applyBorder="1">
      <alignment/>
      <protection/>
    </xf>
    <xf numFmtId="49" fontId="2" fillId="0" borderId="57" xfId="50" applyNumberFormat="1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33" borderId="19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3" fontId="2" fillId="0" borderId="50" xfId="0" applyNumberFormat="1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3" fontId="8" fillId="33" borderId="39" xfId="0" applyNumberFormat="1" applyFont="1" applyFill="1" applyBorder="1" applyAlignment="1">
      <alignment/>
    </xf>
    <xf numFmtId="3" fontId="8" fillId="33" borderId="58" xfId="0" applyNumberFormat="1" applyFont="1" applyFill="1" applyBorder="1" applyAlignment="1">
      <alignment/>
    </xf>
    <xf numFmtId="3" fontId="8" fillId="33" borderId="59" xfId="0" applyNumberFormat="1" applyFont="1" applyFill="1" applyBorder="1" applyAlignment="1">
      <alignment/>
    </xf>
    <xf numFmtId="3" fontId="8" fillId="33" borderId="6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33" borderId="49" xfId="0" applyFont="1" applyFill="1" applyBorder="1" applyAlignment="1">
      <alignment/>
    </xf>
    <xf numFmtId="0" fontId="8" fillId="33" borderId="61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0" fontId="2" fillId="0" borderId="35" xfId="0" applyFont="1" applyBorder="1" applyAlignment="1">
      <alignment/>
    </xf>
    <xf numFmtId="3" fontId="2" fillId="0" borderId="42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0" fontId="2" fillId="33" borderId="45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4" fontId="2" fillId="33" borderId="62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4" fontId="2" fillId="33" borderId="4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50" applyFont="1">
      <alignment/>
      <protection/>
    </xf>
    <xf numFmtId="0" fontId="11" fillId="0" borderId="0" xfId="50" applyFont="1" applyAlignment="1">
      <alignment horizontal="centerContinuous"/>
      <protection/>
    </xf>
    <xf numFmtId="0" fontId="12" fillId="0" borderId="0" xfId="50" applyFont="1" applyAlignment="1">
      <alignment horizontal="centerContinuous"/>
      <protection/>
    </xf>
    <xf numFmtId="0" fontId="12" fillId="0" borderId="0" xfId="50" applyFont="1" applyAlignment="1">
      <alignment horizontal="right"/>
      <protection/>
    </xf>
    <xf numFmtId="0" fontId="2" fillId="0" borderId="54" xfId="50" applyFont="1" applyBorder="1">
      <alignment/>
      <protection/>
    </xf>
    <xf numFmtId="0" fontId="4" fillId="0" borderId="55" xfId="50" applyFont="1" applyBorder="1" applyAlignment="1">
      <alignment horizontal="right"/>
      <protection/>
    </xf>
    <xf numFmtId="49" fontId="2" fillId="0" borderId="54" xfId="50" applyNumberFormat="1" applyFont="1" applyBorder="1" applyAlignment="1">
      <alignment horizontal="left"/>
      <protection/>
    </xf>
    <xf numFmtId="0" fontId="2" fillId="0" borderId="56" xfId="50" applyFont="1" applyBorder="1">
      <alignment/>
      <protection/>
    </xf>
    <xf numFmtId="0" fontId="2" fillId="0" borderId="57" xfId="50" applyFont="1" applyBorder="1">
      <alignment/>
      <protection/>
    </xf>
    <xf numFmtId="0" fontId="4" fillId="0" borderId="0" xfId="50" applyFont="1">
      <alignment/>
      <protection/>
    </xf>
    <xf numFmtId="0" fontId="2" fillId="0" borderId="0" xfId="50" applyFont="1" applyAlignment="1">
      <alignment horizontal="right"/>
      <protection/>
    </xf>
    <xf numFmtId="0" fontId="2" fillId="0" borderId="0" xfId="50" applyFont="1" applyAlignment="1">
      <alignment/>
      <protection/>
    </xf>
    <xf numFmtId="49" fontId="4" fillId="33" borderId="21" xfId="50" applyNumberFormat="1" applyFont="1" applyFill="1" applyBorder="1">
      <alignment/>
      <protection/>
    </xf>
    <xf numFmtId="0" fontId="4" fillId="33" borderId="12" xfId="50" applyFont="1" applyFill="1" applyBorder="1" applyAlignment="1">
      <alignment horizontal="center"/>
      <protection/>
    </xf>
    <xf numFmtId="0" fontId="4" fillId="33" borderId="12" xfId="50" applyNumberFormat="1" applyFont="1" applyFill="1" applyBorder="1" applyAlignment="1">
      <alignment horizontal="center"/>
      <protection/>
    </xf>
    <xf numFmtId="0" fontId="4" fillId="33" borderId="21" xfId="50" applyFont="1" applyFill="1" applyBorder="1" applyAlignment="1">
      <alignment horizontal="center"/>
      <protection/>
    </xf>
    <xf numFmtId="0" fontId="4" fillId="33" borderId="21" xfId="50" applyFont="1" applyFill="1" applyBorder="1" applyAlignment="1">
      <alignment horizontal="center" wrapText="1"/>
      <protection/>
    </xf>
    <xf numFmtId="0" fontId="8" fillId="0" borderId="24" xfId="50" applyFont="1" applyBorder="1" applyAlignment="1">
      <alignment horizontal="center"/>
      <protection/>
    </xf>
    <xf numFmtId="49" fontId="8" fillId="0" borderId="24" xfId="50" applyNumberFormat="1" applyFont="1" applyBorder="1" applyAlignment="1">
      <alignment horizontal="left"/>
      <protection/>
    </xf>
    <xf numFmtId="0" fontId="8" fillId="0" borderId="10" xfId="50" applyFont="1" applyBorder="1">
      <alignment/>
      <protection/>
    </xf>
    <xf numFmtId="0" fontId="2" fillId="0" borderId="11" xfId="50" applyFont="1" applyBorder="1" applyAlignment="1">
      <alignment horizontal="center"/>
      <protection/>
    </xf>
    <xf numFmtId="0" fontId="2" fillId="0" borderId="11" xfId="50" applyNumberFormat="1" applyFont="1" applyBorder="1" applyAlignment="1">
      <alignment horizontal="right"/>
      <protection/>
    </xf>
    <xf numFmtId="0" fontId="2" fillId="0" borderId="12" xfId="50" applyNumberFormat="1" applyFont="1" applyBorder="1">
      <alignment/>
      <protection/>
    </xf>
    <xf numFmtId="0" fontId="2" fillId="0" borderId="15" xfId="50" applyNumberFormat="1" applyFont="1" applyFill="1" applyBorder="1">
      <alignment/>
      <protection/>
    </xf>
    <xf numFmtId="0" fontId="2" fillId="0" borderId="22" xfId="50" applyNumberFormat="1" applyFont="1" applyFill="1" applyBorder="1">
      <alignment/>
      <protection/>
    </xf>
    <xf numFmtId="0" fontId="2" fillId="0" borderId="15" xfId="50" applyFont="1" applyFill="1" applyBorder="1">
      <alignment/>
      <protection/>
    </xf>
    <xf numFmtId="0" fontId="2" fillId="0" borderId="22" xfId="50" applyFont="1" applyFill="1" applyBorder="1">
      <alignment/>
      <protection/>
    </xf>
    <xf numFmtId="0" fontId="13" fillId="0" borderId="0" xfId="50" applyFont="1">
      <alignment/>
      <protection/>
    </xf>
    <xf numFmtId="0" fontId="9" fillId="0" borderId="23" xfId="50" applyFont="1" applyBorder="1" applyAlignment="1">
      <alignment horizontal="center" vertical="top"/>
      <protection/>
    </xf>
    <xf numFmtId="49" fontId="9" fillId="0" borderId="23" xfId="50" applyNumberFormat="1" applyFont="1" applyBorder="1" applyAlignment="1">
      <alignment horizontal="left" vertical="top"/>
      <protection/>
    </xf>
    <xf numFmtId="0" fontId="9" fillId="0" borderId="23" xfId="50" applyFont="1" applyBorder="1" applyAlignment="1">
      <alignment vertical="top" wrapText="1"/>
      <protection/>
    </xf>
    <xf numFmtId="49" fontId="9" fillId="0" borderId="23" xfId="50" applyNumberFormat="1" applyFont="1" applyBorder="1" applyAlignment="1">
      <alignment horizontal="center" shrinkToFit="1"/>
      <protection/>
    </xf>
    <xf numFmtId="4" fontId="9" fillId="0" borderId="23" xfId="50" applyNumberFormat="1" applyFont="1" applyBorder="1" applyAlignment="1">
      <alignment horizontal="right"/>
      <protection/>
    </xf>
    <xf numFmtId="4" fontId="9" fillId="0" borderId="23" xfId="50" applyNumberFormat="1" applyFont="1" applyBorder="1">
      <alignment/>
      <protection/>
    </xf>
    <xf numFmtId="168" fontId="9" fillId="0" borderId="23" xfId="50" applyNumberFormat="1" applyFont="1" applyBorder="1">
      <alignment/>
      <protection/>
    </xf>
    <xf numFmtId="4" fontId="9" fillId="0" borderId="22" xfId="50" applyNumberFormat="1" applyFont="1" applyBorder="1">
      <alignment/>
      <protection/>
    </xf>
    <xf numFmtId="0" fontId="4" fillId="0" borderId="24" xfId="50" applyFont="1" applyBorder="1" applyAlignment="1">
      <alignment horizontal="center"/>
      <protection/>
    </xf>
    <xf numFmtId="49" fontId="4" fillId="0" borderId="24" xfId="50" applyNumberFormat="1" applyFont="1" applyBorder="1" applyAlignment="1">
      <alignment horizontal="left"/>
      <protection/>
    </xf>
    <xf numFmtId="4" fontId="2" fillId="0" borderId="14" xfId="50" applyNumberFormat="1" applyFont="1" applyBorder="1">
      <alignment/>
      <protection/>
    </xf>
    <xf numFmtId="0" fontId="16" fillId="0" borderId="0" xfId="50" applyFont="1" applyAlignment="1">
      <alignment wrapText="1"/>
      <protection/>
    </xf>
    <xf numFmtId="49" fontId="4" fillId="0" borderId="24" xfId="50" applyNumberFormat="1" applyFont="1" applyBorder="1" applyAlignment="1">
      <alignment horizontal="right"/>
      <protection/>
    </xf>
    <xf numFmtId="4" fontId="17" fillId="36" borderId="63" xfId="50" applyNumberFormat="1" applyFont="1" applyFill="1" applyBorder="1" applyAlignment="1">
      <alignment horizontal="right" wrapText="1"/>
      <protection/>
    </xf>
    <xf numFmtId="0" fontId="17" fillId="36" borderId="13" xfId="50" applyFont="1" applyFill="1" applyBorder="1" applyAlignment="1">
      <alignment horizontal="left" wrapText="1"/>
      <protection/>
    </xf>
    <xf numFmtId="0" fontId="17" fillId="0" borderId="14" xfId="0" applyFont="1" applyBorder="1" applyAlignment="1">
      <alignment horizontal="right"/>
    </xf>
    <xf numFmtId="0" fontId="2" fillId="0" borderId="13" xfId="50" applyFont="1" applyBorder="1">
      <alignment/>
      <protection/>
    </xf>
    <xf numFmtId="0" fontId="2" fillId="0" borderId="0" xfId="50" applyFont="1" applyBorder="1">
      <alignment/>
      <protection/>
    </xf>
    <xf numFmtId="0" fontId="2" fillId="33" borderId="21" xfId="50" applyFont="1" applyFill="1" applyBorder="1" applyAlignment="1">
      <alignment horizontal="center"/>
      <protection/>
    </xf>
    <xf numFmtId="49" fontId="19" fillId="33" borderId="21" xfId="50" applyNumberFormat="1" applyFont="1" applyFill="1" applyBorder="1" applyAlignment="1">
      <alignment horizontal="left"/>
      <protection/>
    </xf>
    <xf numFmtId="0" fontId="19" fillId="33" borderId="10" xfId="50" applyFont="1" applyFill="1" applyBorder="1">
      <alignment/>
      <protection/>
    </xf>
    <xf numFmtId="0" fontId="2" fillId="33" borderId="11" xfId="50" applyFont="1" applyFill="1" applyBorder="1" applyAlignment="1">
      <alignment horizontal="center"/>
      <protection/>
    </xf>
    <xf numFmtId="4" fontId="2" fillId="33" borderId="11" xfId="50" applyNumberFormat="1" applyFont="1" applyFill="1" applyBorder="1" applyAlignment="1">
      <alignment horizontal="right"/>
      <protection/>
    </xf>
    <xf numFmtId="4" fontId="2" fillId="33" borderId="12" xfId="50" applyNumberFormat="1" applyFont="1" applyFill="1" applyBorder="1" applyAlignment="1">
      <alignment horizontal="right"/>
      <protection/>
    </xf>
    <xf numFmtId="4" fontId="8" fillId="33" borderId="21" xfId="50" applyNumberFormat="1" applyFont="1" applyFill="1" applyBorder="1">
      <alignment/>
      <protection/>
    </xf>
    <xf numFmtId="0" fontId="2" fillId="33" borderId="11" xfId="50" applyFont="1" applyFill="1" applyBorder="1">
      <alignment/>
      <protection/>
    </xf>
    <xf numFmtId="4" fontId="8" fillId="33" borderId="12" xfId="50" applyNumberFormat="1" applyFont="1" applyFill="1" applyBorder="1">
      <alignment/>
      <protection/>
    </xf>
    <xf numFmtId="3" fontId="2" fillId="0" borderId="0" xfId="50" applyNumberFormat="1" applyFont="1">
      <alignment/>
      <protection/>
    </xf>
    <xf numFmtId="0" fontId="20" fillId="0" borderId="0" xfId="50" applyFont="1" applyAlignment="1">
      <alignment/>
      <protection/>
    </xf>
    <xf numFmtId="0" fontId="21" fillId="0" borderId="0" xfId="50" applyFont="1" applyBorder="1">
      <alignment/>
      <protection/>
    </xf>
    <xf numFmtId="3" fontId="21" fillId="0" borderId="0" xfId="50" applyNumberFormat="1" applyFont="1" applyBorder="1" applyAlignment="1">
      <alignment horizontal="right"/>
      <protection/>
    </xf>
    <xf numFmtId="4" fontId="21" fillId="0" borderId="0" xfId="50" applyNumberFormat="1" applyFont="1" applyBorder="1">
      <alignment/>
      <protection/>
    </xf>
    <xf numFmtId="0" fontId="20" fillId="0" borderId="0" xfId="50" applyFont="1" applyBorder="1" applyAlignment="1">
      <alignment/>
      <protection/>
    </xf>
    <xf numFmtId="0" fontId="2" fillId="0" borderId="0" xfId="50" applyFont="1" applyBorder="1" applyAlignment="1">
      <alignment horizontal="right"/>
      <protection/>
    </xf>
    <xf numFmtId="49" fontId="4" fillId="0" borderId="3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4" fontId="14" fillId="36" borderId="63" xfId="50" applyNumberFormat="1" applyFont="1" applyFill="1" applyBorder="1" applyAlignment="1">
      <alignment horizontal="right" wrapText="1"/>
      <protection/>
    </xf>
    <xf numFmtId="0" fontId="23" fillId="0" borderId="0" xfId="51" applyFont="1" applyAlignment="1">
      <alignment horizontal="center"/>
      <protection/>
    </xf>
    <xf numFmtId="0" fontId="25" fillId="0" borderId="0" xfId="49" applyFont="1" applyBorder="1" applyAlignment="1">
      <alignment vertical="center"/>
    </xf>
    <xf numFmtId="49" fontId="23" fillId="34" borderId="65" xfId="47" applyNumberFormat="1" applyFont="1" applyFill="1" applyBorder="1" applyAlignment="1" applyProtection="1">
      <alignment vertical="center"/>
      <protection/>
    </xf>
    <xf numFmtId="169" fontId="23" fillId="34" borderId="65" xfId="47" applyNumberFormat="1" applyFont="1" applyFill="1" applyBorder="1" applyAlignment="1" applyProtection="1">
      <alignment vertical="center"/>
      <protection/>
    </xf>
    <xf numFmtId="0" fontId="23" fillId="0" borderId="0" xfId="51" applyFont="1">
      <alignment/>
      <protection/>
    </xf>
    <xf numFmtId="0" fontId="26" fillId="0" borderId="0" xfId="49" applyFont="1" applyBorder="1" applyAlignment="1">
      <alignment vertical="center"/>
    </xf>
    <xf numFmtId="49" fontId="23" fillId="34" borderId="65" xfId="47" applyNumberFormat="1" applyFont="1" applyFill="1" applyBorder="1" applyAlignment="1" applyProtection="1">
      <alignment vertical="center" wrapText="1"/>
      <protection/>
    </xf>
    <xf numFmtId="0" fontId="27" fillId="33" borderId="12" xfId="50" applyFont="1" applyFill="1" applyBorder="1" applyAlignment="1">
      <alignment horizontal="center"/>
      <protection/>
    </xf>
    <xf numFmtId="0" fontId="27" fillId="33" borderId="12" xfId="50" applyNumberFormat="1" applyFont="1" applyFill="1" applyBorder="1" applyAlignment="1">
      <alignment horizontal="center"/>
      <protection/>
    </xf>
    <xf numFmtId="0" fontId="27" fillId="33" borderId="12" xfId="50" applyNumberFormat="1" applyFont="1" applyFill="1" applyBorder="1" applyAlignment="1">
      <alignment horizontal="center" wrapText="1"/>
      <protection/>
    </xf>
    <xf numFmtId="0" fontId="25" fillId="0" borderId="10" xfId="50" applyFont="1" applyBorder="1">
      <alignment/>
      <protection/>
    </xf>
    <xf numFmtId="0" fontId="23" fillId="0" borderId="11" xfId="50" applyFont="1" applyFill="1" applyBorder="1" applyAlignment="1">
      <alignment horizontal="center"/>
      <protection/>
    </xf>
    <xf numFmtId="0" fontId="23" fillId="0" borderId="11" xfId="50" applyNumberFormat="1" applyFont="1" applyBorder="1" applyAlignment="1">
      <alignment horizontal="right"/>
      <protection/>
    </xf>
    <xf numFmtId="0" fontId="23" fillId="0" borderId="21" xfId="51" applyFont="1" applyBorder="1" applyAlignment="1">
      <alignment horizontal="center"/>
      <protection/>
    </xf>
    <xf numFmtId="0" fontId="28" fillId="0" borderId="21" xfId="50" applyFont="1" applyBorder="1" applyAlignment="1">
      <alignment vertical="top" wrapText="1"/>
      <protection/>
    </xf>
    <xf numFmtId="49" fontId="28" fillId="0" borderId="21" xfId="50" applyNumberFormat="1" applyFont="1" applyFill="1" applyBorder="1" applyAlignment="1">
      <alignment horizontal="center" shrinkToFit="1"/>
      <protection/>
    </xf>
    <xf numFmtId="4" fontId="28" fillId="0" borderId="21" xfId="50" applyNumberFormat="1" applyFont="1" applyBorder="1" applyAlignment="1">
      <alignment horizontal="right"/>
      <protection/>
    </xf>
    <xf numFmtId="4" fontId="29" fillId="0" borderId="21" xfId="46" applyNumberFormat="1" applyFont="1" applyFill="1" applyBorder="1" applyAlignment="1" applyProtection="1">
      <alignment vertical="top" shrinkToFit="1"/>
      <protection locked="0"/>
    </xf>
    <xf numFmtId="0" fontId="30" fillId="0" borderId="21" xfId="51" applyFont="1" applyBorder="1">
      <alignment/>
      <protection/>
    </xf>
    <xf numFmtId="1" fontId="23" fillId="0" borderId="21" xfId="51" applyNumberFormat="1" applyFont="1" applyBorder="1">
      <alignment/>
      <protection/>
    </xf>
    <xf numFmtId="4" fontId="30" fillId="0" borderId="21" xfId="50" applyNumberFormat="1" applyFont="1" applyBorder="1" applyAlignment="1">
      <alignment horizontal="right"/>
      <protection/>
    </xf>
    <xf numFmtId="0" fontId="0" fillId="0" borderId="0" xfId="51" applyFont="1">
      <alignment/>
      <protection/>
    </xf>
    <xf numFmtId="0" fontId="24" fillId="0" borderId="0" xfId="49" applyFont="1" applyBorder="1" applyAlignment="1">
      <alignment vertical="center"/>
    </xf>
    <xf numFmtId="49" fontId="0" fillId="34" borderId="65" xfId="0" applyNumberFormat="1" applyFont="1" applyFill="1" applyBorder="1" applyAlignment="1" applyProtection="1">
      <alignment vertical="center"/>
      <protection/>
    </xf>
    <xf numFmtId="169" fontId="0" fillId="34" borderId="65" xfId="0" applyNumberFormat="1" applyFont="1" applyFill="1" applyBorder="1" applyAlignment="1" applyProtection="1">
      <alignment vertical="center"/>
      <protection/>
    </xf>
    <xf numFmtId="0" fontId="0" fillId="0" borderId="66" xfId="51" applyFont="1" applyBorder="1">
      <alignment/>
      <protection/>
    </xf>
    <xf numFmtId="49" fontId="31" fillId="34" borderId="65" xfId="0" applyNumberFormat="1" applyFont="1" applyFill="1" applyBorder="1" applyAlignment="1" applyProtection="1">
      <alignment vertical="center" wrapText="1"/>
      <protection/>
    </xf>
    <xf numFmtId="0" fontId="0" fillId="37" borderId="21" xfId="51" applyFont="1" applyFill="1" applyBorder="1">
      <alignment/>
      <protection/>
    </xf>
    <xf numFmtId="0" fontId="4" fillId="33" borderId="12" xfId="50" applyNumberFormat="1" applyFont="1" applyFill="1" applyBorder="1" applyAlignment="1">
      <alignment horizontal="center" wrapText="1"/>
      <protection/>
    </xf>
    <xf numFmtId="0" fontId="4" fillId="33" borderId="21" xfId="50" applyNumberFormat="1" applyFont="1" applyFill="1" applyBorder="1" applyAlignment="1">
      <alignment horizontal="center" wrapText="1"/>
      <protection/>
    </xf>
    <xf numFmtId="0" fontId="0" fillId="0" borderId="21" xfId="51" applyFont="1" applyBorder="1">
      <alignment/>
      <protection/>
    </xf>
    <xf numFmtId="0" fontId="2" fillId="0" borderId="11" xfId="50" applyFont="1" applyFill="1" applyBorder="1" applyAlignment="1">
      <alignment horizontal="center"/>
      <protection/>
    </xf>
    <xf numFmtId="0" fontId="0" fillId="0" borderId="21" xfId="51" applyFont="1" applyBorder="1">
      <alignment/>
      <protection/>
    </xf>
    <xf numFmtId="49" fontId="9" fillId="0" borderId="23" xfId="50" applyNumberFormat="1" applyFont="1" applyFill="1" applyBorder="1" applyAlignment="1">
      <alignment horizontal="center" shrinkToFit="1"/>
      <protection/>
    </xf>
    <xf numFmtId="4" fontId="9" fillId="0" borderId="15" xfId="50" applyNumberFormat="1" applyFont="1" applyBorder="1" applyAlignment="1">
      <alignment horizontal="right"/>
      <protection/>
    </xf>
    <xf numFmtId="4" fontId="9" fillId="0" borderId="21" xfId="50" applyNumberFormat="1" applyFont="1" applyBorder="1" applyAlignment="1">
      <alignment horizontal="right"/>
      <protection/>
    </xf>
    <xf numFmtId="0" fontId="29" fillId="0" borderId="21" xfId="51" applyFont="1" applyBorder="1">
      <alignment/>
      <protection/>
    </xf>
    <xf numFmtId="49" fontId="9" fillId="0" borderId="21" xfId="50" applyNumberFormat="1" applyFont="1" applyFill="1" applyBorder="1" applyAlignment="1">
      <alignment horizontal="center" shrinkToFit="1"/>
      <protection/>
    </xf>
    <xf numFmtId="49" fontId="32" fillId="0" borderId="23" xfId="50" applyNumberFormat="1" applyFont="1" applyFill="1" applyBorder="1" applyAlignment="1">
      <alignment horizontal="center" shrinkToFit="1"/>
      <protection/>
    </xf>
    <xf numFmtId="0" fontId="33" fillId="0" borderId="21" xfId="51" applyFont="1" applyBorder="1">
      <alignment/>
      <protection/>
    </xf>
    <xf numFmtId="0" fontId="0" fillId="0" borderId="21" xfId="51" applyFont="1" applyBorder="1" applyAlignment="1">
      <alignment horizontal="center"/>
      <protection/>
    </xf>
    <xf numFmtId="1" fontId="0" fillId="0" borderId="21" xfId="51" applyNumberFormat="1" applyFont="1" applyBorder="1">
      <alignment/>
      <protection/>
    </xf>
    <xf numFmtId="4" fontId="9" fillId="0" borderId="10" xfId="50" applyNumberFormat="1" applyFont="1" applyBorder="1" applyAlignment="1">
      <alignment horizontal="right"/>
      <protection/>
    </xf>
    <xf numFmtId="4" fontId="34" fillId="0" borderId="10" xfId="50" applyNumberFormat="1" applyFont="1" applyBorder="1" applyAlignment="1">
      <alignment horizontal="right"/>
      <protection/>
    </xf>
    <xf numFmtId="0" fontId="35" fillId="0" borderId="0" xfId="48" applyFill="1" applyAlignment="1">
      <alignment horizontal="left" vertical="center"/>
      <protection/>
    </xf>
    <xf numFmtId="0" fontId="36" fillId="0" borderId="67" xfId="48" applyFont="1" applyFill="1" applyBorder="1" applyAlignment="1">
      <alignment horizontal="center" vertical="center"/>
      <protection/>
    </xf>
    <xf numFmtId="2" fontId="36" fillId="0" borderId="67" xfId="48" applyNumberFormat="1" applyFont="1" applyFill="1" applyBorder="1" applyAlignment="1">
      <alignment horizontal="center" vertical="center"/>
      <protection/>
    </xf>
    <xf numFmtId="0" fontId="36" fillId="0" borderId="67" xfId="48" applyFont="1" applyFill="1" applyBorder="1" applyAlignment="1">
      <alignment horizontal="left" vertical="center" wrapText="1"/>
      <protection/>
    </xf>
    <xf numFmtId="170" fontId="36" fillId="0" borderId="67" xfId="48" applyNumberFormat="1" applyFont="1" applyFill="1" applyBorder="1" applyAlignment="1">
      <alignment horizontal="right" vertical="center"/>
      <protection/>
    </xf>
    <xf numFmtId="0" fontId="35" fillId="0" borderId="0" xfId="48">
      <alignment/>
      <protection/>
    </xf>
    <xf numFmtId="171" fontId="35" fillId="0" borderId="0" xfId="48" applyNumberFormat="1">
      <alignment/>
      <protection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horizontal="left" vertical="center"/>
    </xf>
    <xf numFmtId="0" fontId="37" fillId="33" borderId="21" xfId="0" applyFont="1" applyFill="1" applyBorder="1" applyAlignment="1" applyProtection="1">
      <alignment vertical="center"/>
      <protection/>
    </xf>
    <xf numFmtId="0" fontId="37" fillId="33" borderId="21" xfId="0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33" borderId="21" xfId="0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38" fillId="0" borderId="24" xfId="0" applyFont="1" applyBorder="1" applyAlignment="1" applyProtection="1" quotePrefix="1">
      <alignment horizontal="left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 quotePrefix="1">
      <alignment horizontal="left" vertical="center"/>
      <protection locked="0"/>
    </xf>
    <xf numFmtId="49" fontId="0" fillId="0" borderId="14" xfId="0" applyNumberFormat="1" applyFont="1" applyBorder="1" applyAlignment="1" applyProtection="1" quotePrefix="1">
      <alignment horizontal="center" vertical="center"/>
      <protection locked="0"/>
    </xf>
    <xf numFmtId="49" fontId="0" fillId="0" borderId="24" xfId="0" applyNumberFormat="1" applyFont="1" applyBorder="1" applyAlignment="1" applyProtection="1" quotePrefix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49" fontId="39" fillId="0" borderId="24" xfId="0" applyNumberFormat="1" applyFont="1" applyBorder="1" applyAlignment="1" applyProtection="1" quotePrefix="1">
      <alignment horizontal="left" vertical="center"/>
      <protection locked="0"/>
    </xf>
    <xf numFmtId="49" fontId="39" fillId="0" borderId="14" xfId="0" applyNumberFormat="1" applyFont="1" applyBorder="1" applyAlignment="1" applyProtection="1" quotePrefix="1">
      <alignment horizontal="center" vertical="center"/>
      <protection locked="0"/>
    </xf>
    <xf numFmtId="49" fontId="39" fillId="0" borderId="24" xfId="0" applyNumberFormat="1" applyFont="1" applyBorder="1" applyAlignment="1" applyProtection="1" quotePrefix="1">
      <alignment horizontal="center" vertical="center"/>
      <protection locked="0"/>
    </xf>
    <xf numFmtId="0" fontId="0" fillId="0" borderId="24" xfId="0" applyFont="1" applyBorder="1" applyAlignment="1" applyProtection="1" quotePrefix="1">
      <alignment horizontal="left" vertical="center"/>
      <protection locked="0"/>
    </xf>
    <xf numFmtId="0" fontId="0" fillId="0" borderId="14" xfId="0" applyFont="1" applyBorder="1" applyAlignment="1" applyProtection="1" quotePrefix="1">
      <alignment horizontal="center" vertical="center"/>
      <protection locked="0"/>
    </xf>
    <xf numFmtId="0" fontId="0" fillId="0" borderId="24" xfId="0" applyFont="1" applyBorder="1" applyAlignment="1" applyProtection="1" quotePrefix="1">
      <alignment horizontal="center" vertical="center"/>
      <protection locked="0"/>
    </xf>
    <xf numFmtId="0" fontId="39" fillId="0" borderId="24" xfId="0" applyFont="1" applyBorder="1" applyAlignment="1" applyProtection="1">
      <alignment horizontal="left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24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51" xfId="0" applyFont="1" applyBorder="1" applyAlignment="1" applyProtection="1" quotePrefix="1">
      <alignment horizontal="center" vertical="center"/>
      <protection locked="0"/>
    </xf>
    <xf numFmtId="0" fontId="0" fillId="0" borderId="28" xfId="0" applyFont="1" applyBorder="1" applyAlignment="1" applyProtection="1" quotePrefix="1">
      <alignment horizontal="center" vertical="center"/>
      <protection locked="0"/>
    </xf>
    <xf numFmtId="0" fontId="0" fillId="0" borderId="41" xfId="0" applyBorder="1" applyAlignment="1" quotePrefix="1">
      <alignment horizontal="left" vertical="center"/>
    </xf>
    <xf numFmtId="49" fontId="0" fillId="0" borderId="13" xfId="0" applyNumberFormat="1" applyFont="1" applyBorder="1" applyAlignment="1" applyProtection="1" quotePrefix="1">
      <alignment horizontal="center" vertical="center"/>
      <protection locked="0"/>
    </xf>
    <xf numFmtId="1" fontId="0" fillId="0" borderId="24" xfId="0" applyNumberFormat="1" applyFont="1" applyBorder="1" applyAlignment="1" applyProtection="1" quotePrefix="1">
      <alignment horizontal="center" vertical="center"/>
      <protection locked="0"/>
    </xf>
    <xf numFmtId="0" fontId="41" fillId="0" borderId="24" xfId="0" applyFont="1" applyBorder="1" applyAlignment="1" applyProtection="1">
      <alignment horizontal="left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1" fontId="38" fillId="0" borderId="24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24" xfId="0" applyNumberFormat="1" applyFont="1" applyBorder="1" applyAlignment="1" applyProtection="1">
      <alignment horizontal="center" vertical="center"/>
      <protection locked="0"/>
    </xf>
    <xf numFmtId="1" fontId="0" fillId="0" borderId="24" xfId="0" applyNumberFormat="1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quotePrefix="1">
      <alignment horizontal="left"/>
    </xf>
    <xf numFmtId="49" fontId="0" fillId="0" borderId="0" xfId="0" applyNumberFormat="1" applyBorder="1" applyAlignment="1" quotePrefix="1">
      <alignment horizontal="left"/>
    </xf>
    <xf numFmtId="49" fontId="0" fillId="0" borderId="0" xfId="0" applyNumberFormat="1" applyBorder="1" applyAlignment="1">
      <alignment horizontal="left"/>
    </xf>
    <xf numFmtId="49" fontId="0" fillId="0" borderId="13" xfId="0" applyNumberFormat="1" applyFont="1" applyBorder="1" applyAlignment="1" applyProtection="1" quotePrefix="1">
      <alignment horizontal="left" vertical="center"/>
      <protection locked="0"/>
    </xf>
    <xf numFmtId="49" fontId="0" fillId="0" borderId="13" xfId="0" applyNumberFormat="1" applyBorder="1" applyAlignment="1" quotePrefix="1">
      <alignment horizontal="left"/>
    </xf>
    <xf numFmtId="49" fontId="0" fillId="0" borderId="24" xfId="0" applyNumberFormat="1" applyFont="1" applyBorder="1" applyAlignment="1" applyProtection="1" quotePrefix="1">
      <alignment horizontal="left" vertical="center"/>
      <protection locked="0"/>
    </xf>
    <xf numFmtId="49" fontId="39" fillId="0" borderId="13" xfId="0" applyNumberFormat="1" applyFont="1" applyBorder="1" applyAlignment="1" applyProtection="1" quotePrefix="1">
      <alignment horizontal="center" vertical="center"/>
      <protection locked="0"/>
    </xf>
    <xf numFmtId="1" fontId="39" fillId="0" borderId="24" xfId="0" applyNumberFormat="1" applyFont="1" applyBorder="1" applyAlignment="1" applyProtection="1" quotePrefix="1">
      <alignment horizontal="center" vertical="center"/>
      <protection locked="0"/>
    </xf>
    <xf numFmtId="49" fontId="0" fillId="0" borderId="28" xfId="0" applyNumberFormat="1" applyFont="1" applyBorder="1" applyAlignment="1" applyProtection="1" quotePrefix="1">
      <alignment horizontal="left" vertical="center"/>
      <protection locked="0"/>
    </xf>
    <xf numFmtId="49" fontId="0" fillId="0" borderId="51" xfId="0" applyNumberFormat="1" applyFont="1" applyBorder="1" applyAlignment="1" applyProtection="1">
      <alignment horizontal="center" vertical="center"/>
      <protection locked="0"/>
    </xf>
    <xf numFmtId="49" fontId="0" fillId="0" borderId="52" xfId="0" applyNumberFormat="1" applyFont="1" applyBorder="1" applyAlignment="1" applyProtection="1">
      <alignment horizontal="center" vertical="center"/>
      <protection locked="0"/>
    </xf>
    <xf numFmtId="1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37" fillId="33" borderId="1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 quotePrefix="1">
      <alignment horizontal="center" vertical="center"/>
      <protection locked="0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 applyProtection="1" quotePrefix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24" xfId="0" applyNumberFormat="1" applyFont="1" applyBorder="1" applyAlignment="1" applyProtection="1" quotePrefix="1">
      <alignment horizontal="right" vertical="center"/>
      <protection locked="0"/>
    </xf>
    <xf numFmtId="1" fontId="0" fillId="0" borderId="14" xfId="0" applyNumberFormat="1" applyFont="1" applyBorder="1" applyAlignment="1" applyProtection="1" quotePrefix="1">
      <alignment horizontal="right" vertical="center"/>
      <protection locked="0"/>
    </xf>
    <xf numFmtId="1" fontId="0" fillId="0" borderId="14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right"/>
    </xf>
    <xf numFmtId="1" fontId="0" fillId="0" borderId="14" xfId="0" applyNumberFormat="1" applyBorder="1" applyAlignment="1">
      <alignment horizontal="right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1" fontId="44" fillId="0" borderId="11" xfId="0" applyNumberFormat="1" applyFont="1" applyBorder="1" applyAlignment="1">
      <alignment/>
    </xf>
    <xf numFmtId="1" fontId="44" fillId="0" borderId="12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left"/>
    </xf>
    <xf numFmtId="4" fontId="2" fillId="0" borderId="1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68" xfId="0" applyNumberFormat="1" applyFont="1" applyBorder="1" applyAlignment="1">
      <alignment horizontal="right" vertical="center"/>
    </xf>
    <xf numFmtId="3" fontId="7" fillId="38" borderId="20" xfId="0" applyNumberFormat="1" applyFont="1" applyFill="1" applyBorder="1" applyAlignment="1">
      <alignment horizontal="right" vertical="center"/>
    </xf>
    <xf numFmtId="3" fontId="7" fillId="38" borderId="5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167" fontId="2" fillId="0" borderId="10" xfId="0" applyNumberFormat="1" applyFont="1" applyBorder="1" applyAlignment="1">
      <alignment horizontal="right" indent="2"/>
    </xf>
    <xf numFmtId="167" fontId="2" fillId="0" borderId="34" xfId="0" applyNumberFormat="1" applyFont="1" applyBorder="1" applyAlignment="1">
      <alignment horizontal="right" indent="2"/>
    </xf>
    <xf numFmtId="167" fontId="7" fillId="33" borderId="69" xfId="0" applyNumberFormat="1" applyFont="1" applyFill="1" applyBorder="1" applyAlignment="1">
      <alignment horizontal="right" indent="2"/>
    </xf>
    <xf numFmtId="167" fontId="7" fillId="33" borderId="6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2" fillId="0" borderId="45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2" fillId="0" borderId="70" xfId="50" applyFont="1" applyBorder="1" applyAlignment="1">
      <alignment horizontal="center"/>
      <protection/>
    </xf>
    <xf numFmtId="0" fontId="2" fillId="0" borderId="71" xfId="50" applyFont="1" applyBorder="1" applyAlignment="1">
      <alignment horizontal="center"/>
      <protection/>
    </xf>
    <xf numFmtId="0" fontId="2" fillId="0" borderId="72" xfId="50" applyFont="1" applyBorder="1" applyAlignment="1">
      <alignment horizontal="center"/>
      <protection/>
    </xf>
    <xf numFmtId="0" fontId="2" fillId="0" borderId="73" xfId="50" applyFont="1" applyBorder="1" applyAlignment="1">
      <alignment horizontal="center"/>
      <protection/>
    </xf>
    <xf numFmtId="0" fontId="2" fillId="0" borderId="74" xfId="50" applyFont="1" applyBorder="1" applyAlignment="1">
      <alignment horizontal="left"/>
      <protection/>
    </xf>
    <xf numFmtId="0" fontId="2" fillId="0" borderId="57" xfId="50" applyFont="1" applyBorder="1" applyAlignment="1">
      <alignment horizontal="left"/>
      <protection/>
    </xf>
    <xf numFmtId="0" fontId="2" fillId="0" borderId="75" xfId="50" applyFont="1" applyBorder="1" applyAlignment="1">
      <alignment horizontal="left"/>
      <protection/>
    </xf>
    <xf numFmtId="3" fontId="8" fillId="33" borderId="46" xfId="0" applyNumberFormat="1" applyFont="1" applyFill="1" applyBorder="1" applyAlignment="1">
      <alignment horizontal="right"/>
    </xf>
    <xf numFmtId="3" fontId="8" fillId="33" borderId="62" xfId="0" applyNumberFormat="1" applyFont="1" applyFill="1" applyBorder="1" applyAlignment="1">
      <alignment horizontal="right"/>
    </xf>
    <xf numFmtId="49" fontId="17" fillId="36" borderId="76" xfId="50" applyNumberFormat="1" applyFont="1" applyFill="1" applyBorder="1" applyAlignment="1">
      <alignment horizontal="left" wrapText="1"/>
      <protection/>
    </xf>
    <xf numFmtId="49" fontId="18" fillId="0" borderId="77" xfId="0" applyNumberFormat="1" applyFont="1" applyBorder="1" applyAlignment="1">
      <alignment horizontal="left" wrapText="1"/>
    </xf>
    <xf numFmtId="49" fontId="14" fillId="36" borderId="76" xfId="50" applyNumberFormat="1" applyFont="1" applyFill="1" applyBorder="1" applyAlignment="1">
      <alignment horizontal="left" wrapText="1"/>
      <protection/>
    </xf>
    <xf numFmtId="0" fontId="10" fillId="0" borderId="0" xfId="50" applyFont="1" applyAlignment="1">
      <alignment horizontal="center"/>
      <protection/>
    </xf>
    <xf numFmtId="49" fontId="2" fillId="0" borderId="72" xfId="50" applyNumberFormat="1" applyFont="1" applyBorder="1" applyAlignment="1">
      <alignment horizontal="center"/>
      <protection/>
    </xf>
    <xf numFmtId="0" fontId="2" fillId="0" borderId="74" xfId="50" applyFont="1" applyBorder="1" applyAlignment="1">
      <alignment horizontal="center" shrinkToFit="1"/>
      <protection/>
    </xf>
    <xf numFmtId="0" fontId="2" fillId="0" borderId="57" xfId="50" applyFont="1" applyBorder="1" applyAlignment="1">
      <alignment horizontal="center" shrinkToFit="1"/>
      <protection/>
    </xf>
    <xf numFmtId="0" fontId="2" fillId="0" borderId="75" xfId="50" applyFont="1" applyBorder="1" applyAlignment="1">
      <alignment horizontal="center" shrinkToFit="1"/>
      <protection/>
    </xf>
    <xf numFmtId="0" fontId="14" fillId="36" borderId="13" xfId="50" applyNumberFormat="1" applyFont="1" applyFill="1" applyBorder="1" applyAlignment="1">
      <alignment horizontal="left" wrapText="1" indent="1"/>
      <protection/>
    </xf>
    <xf numFmtId="0" fontId="15" fillId="0" borderId="0" xfId="0" applyNumberFormat="1" applyFont="1" applyAlignment="1">
      <alignment/>
    </xf>
    <xf numFmtId="0" fontId="15" fillId="0" borderId="14" xfId="0" applyNumberFormat="1" applyFont="1" applyBorder="1" applyAlignment="1">
      <alignment/>
    </xf>
    <xf numFmtId="0" fontId="0" fillId="0" borderId="41" xfId="0" applyBorder="1" applyAlignment="1">
      <alignment horizontal="left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2" xfId="47"/>
    <cellStyle name="Normální 5" xfId="48"/>
    <cellStyle name="normální_DCHB Podolí" xfId="49"/>
    <cellStyle name="normální_POL.XLS" xfId="50"/>
    <cellStyle name="normální_SK I_CN_vzor_ROK 2002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6"/>
  <sheetViews>
    <sheetView showGridLines="0" showZeros="0" zoomScaleSheetLayoutView="75" zoomScalePageLayoutView="0" workbookViewId="0" topLeftCell="B31">
      <selection activeCell="I8" sqref="I8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/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12" t="s">
        <v>100</v>
      </c>
      <c r="E5" s="409" t="s">
        <v>1010</v>
      </c>
      <c r="F5" s="14"/>
      <c r="G5" s="15"/>
      <c r="H5" s="14"/>
      <c r="I5" s="15"/>
      <c r="O5" s="8"/>
    </row>
    <row r="7" spans="3:11" ht="12.75">
      <c r="C7" s="16" t="s">
        <v>4</v>
      </c>
      <c r="D7" s="17" t="s">
        <v>1023</v>
      </c>
      <c r="H7" s="18" t="s">
        <v>5</v>
      </c>
      <c r="I7" s="414" t="s">
        <v>1024</v>
      </c>
      <c r="J7" s="17"/>
      <c r="K7" s="17"/>
    </row>
    <row r="8" spans="4:11" ht="12.75">
      <c r="D8" s="17"/>
      <c r="H8" s="18" t="s">
        <v>6</v>
      </c>
      <c r="I8" s="17" t="s">
        <v>1025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7</v>
      </c>
      <c r="D11" s="17"/>
      <c r="H11" s="18" t="s">
        <v>5</v>
      </c>
      <c r="J11" s="17"/>
      <c r="K11" s="17"/>
    </row>
    <row r="12" spans="4:11" ht="12.75">
      <c r="D12" s="17"/>
      <c r="H12" s="18" t="s">
        <v>6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8</v>
      </c>
      <c r="H14" s="19" t="s">
        <v>9</v>
      </c>
      <c r="J14" s="18"/>
    </row>
    <row r="15" ht="12.75" customHeight="1">
      <c r="J15" s="18"/>
    </row>
    <row r="16" spans="3:8" ht="28.5" customHeight="1">
      <c r="C16" s="19" t="s">
        <v>10</v>
      </c>
      <c r="H16" s="19" t="s">
        <v>10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11</v>
      </c>
      <c r="K18" s="27"/>
    </row>
    <row r="19" spans="2:11" ht="15" customHeight="1">
      <c r="B19" s="28" t="s">
        <v>12</v>
      </c>
      <c r="C19" s="29"/>
      <c r="D19" s="30">
        <v>15</v>
      </c>
      <c r="E19" s="31" t="s">
        <v>13</v>
      </c>
      <c r="F19" s="32"/>
      <c r="G19" s="33"/>
      <c r="H19" s="33"/>
      <c r="I19" s="415">
        <f>ROUND(G32,0)</f>
        <v>0</v>
      </c>
      <c r="J19" s="416"/>
      <c r="K19" s="34"/>
    </row>
    <row r="20" spans="2:11" ht="12.75">
      <c r="B20" s="28" t="s">
        <v>14</v>
      </c>
      <c r="C20" s="29"/>
      <c r="D20" s="30">
        <f>SazbaDPH1</f>
        <v>15</v>
      </c>
      <c r="E20" s="31" t="s">
        <v>13</v>
      </c>
      <c r="F20" s="35"/>
      <c r="G20" s="36"/>
      <c r="H20" s="36"/>
      <c r="I20" s="417">
        <f>ROUND(I19*D20/100,0)</f>
        <v>0</v>
      </c>
      <c r="J20" s="418"/>
      <c r="K20" s="34"/>
    </row>
    <row r="21" spans="2:11" ht="12.75">
      <c r="B21" s="28" t="s">
        <v>12</v>
      </c>
      <c r="C21" s="29"/>
      <c r="D21" s="30">
        <v>21</v>
      </c>
      <c r="E21" s="31" t="s">
        <v>13</v>
      </c>
      <c r="F21" s="35"/>
      <c r="G21" s="36"/>
      <c r="H21" s="36"/>
      <c r="I21" s="417">
        <f>ROUND(H32,0)</f>
        <v>0</v>
      </c>
      <c r="J21" s="418"/>
      <c r="K21" s="34"/>
    </row>
    <row r="22" spans="2:11" ht="13.5" thickBot="1">
      <c r="B22" s="28" t="s">
        <v>14</v>
      </c>
      <c r="C22" s="29"/>
      <c r="D22" s="30">
        <f>SazbaDPH2</f>
        <v>21</v>
      </c>
      <c r="E22" s="31" t="s">
        <v>13</v>
      </c>
      <c r="F22" s="37"/>
      <c r="G22" s="38"/>
      <c r="H22" s="38"/>
      <c r="I22" s="419">
        <f>ROUND(I21*D21/100,0)</f>
        <v>0</v>
      </c>
      <c r="J22" s="420"/>
      <c r="K22" s="34"/>
    </row>
    <row r="23" spans="2:11" ht="16.5" thickBot="1">
      <c r="B23" s="39" t="s">
        <v>15</v>
      </c>
      <c r="C23" s="40"/>
      <c r="D23" s="40"/>
      <c r="E23" s="41"/>
      <c r="F23" s="42"/>
      <c r="G23" s="43"/>
      <c r="H23" s="43"/>
      <c r="I23" s="421">
        <f>SUM(I19:I22)</f>
        <v>0</v>
      </c>
      <c r="J23" s="422"/>
      <c r="K23" s="44"/>
    </row>
    <row r="26" ht="1.5" customHeight="1"/>
    <row r="27" spans="2:12" ht="15.75" customHeight="1">
      <c r="B27" s="13" t="s">
        <v>16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17</v>
      </c>
      <c r="C29" s="48"/>
      <c r="D29" s="48"/>
      <c r="E29" s="49"/>
      <c r="F29" s="50" t="s">
        <v>18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19</v>
      </c>
      <c r="J29" s="50" t="s">
        <v>13</v>
      </c>
    </row>
    <row r="30" spans="2:10" ht="12.75">
      <c r="B30" s="52" t="s">
        <v>103</v>
      </c>
      <c r="C30" s="53" t="s">
        <v>104</v>
      </c>
      <c r="D30" s="54"/>
      <c r="E30" s="55"/>
      <c r="F30" s="56">
        <f>G30+H30+I30</f>
        <v>0</v>
      </c>
      <c r="G30" s="57">
        <v>0</v>
      </c>
      <c r="H30" s="58">
        <f>'01  KL zateplení'!C23</f>
        <v>0</v>
      </c>
      <c r="I30" s="58">
        <f>(G30*SazbaDPH1)/100+(H30*SazbaDPH2)/100</f>
        <v>0</v>
      </c>
      <c r="J30" s="59">
        <f>IF(CelkemObjekty=0,"",F30/CelkemObjekty*100)</f>
      </c>
    </row>
    <row r="31" spans="2:10" ht="12.75">
      <c r="B31" s="60" t="s">
        <v>581</v>
      </c>
      <c r="C31" s="61" t="s">
        <v>582</v>
      </c>
      <c r="D31" s="62"/>
      <c r="E31" s="63"/>
      <c r="F31" s="64">
        <f>G31+H31+I31</f>
        <v>0</v>
      </c>
      <c r="G31" s="65">
        <v>0</v>
      </c>
      <c r="H31" s="66">
        <f>'02  KL VZT'!C23</f>
        <v>0</v>
      </c>
      <c r="I31" s="66">
        <f>(G31*SazbaDPH1)/100+(H31*SazbaDPH2)/100</f>
        <v>0</v>
      </c>
      <c r="J31" s="59">
        <f>IF(CelkemObjekty=0,"",F31/CelkemObjekty*100)</f>
      </c>
    </row>
    <row r="32" spans="2:10" ht="17.25" customHeight="1">
      <c r="B32" s="67" t="s">
        <v>20</v>
      </c>
      <c r="C32" s="68"/>
      <c r="D32" s="69"/>
      <c r="E32" s="70"/>
      <c r="F32" s="71">
        <f>SUM(F30:F31)</f>
        <v>0</v>
      </c>
      <c r="G32" s="71">
        <f>SUM(G30:G31)</f>
        <v>0</v>
      </c>
      <c r="H32" s="71">
        <f>SUM(H30:H31)</f>
        <v>0</v>
      </c>
      <c r="I32" s="71">
        <f>SUM(I30:I31)</f>
        <v>0</v>
      </c>
      <c r="J32" s="72">
        <f>IF(CelkemObjekty=0,"",F32/CelkemObjekty*100)</f>
      </c>
    </row>
    <row r="33" spans="2:11" ht="12.75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ht="9.7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7.5" customHeight="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 ht="18">
      <c r="B36" s="13" t="s">
        <v>21</v>
      </c>
      <c r="C36" s="45"/>
      <c r="D36" s="45"/>
      <c r="E36" s="45"/>
      <c r="F36" s="45"/>
      <c r="G36" s="45"/>
      <c r="H36" s="45"/>
      <c r="I36" s="45"/>
      <c r="J36" s="45"/>
      <c r="K36" s="73"/>
    </row>
    <row r="37" ht="12.75">
      <c r="K37" s="73"/>
    </row>
    <row r="38" spans="2:10" ht="25.5">
      <c r="B38" s="74" t="s">
        <v>22</v>
      </c>
      <c r="C38" s="75" t="s">
        <v>23</v>
      </c>
      <c r="D38" s="48"/>
      <c r="E38" s="49"/>
      <c r="F38" s="50" t="s">
        <v>18</v>
      </c>
      <c r="G38" s="51" t="str">
        <f>CONCATENATE("Základ DPH ",SazbaDPH1," %")</f>
        <v>Základ DPH 15 %</v>
      </c>
      <c r="H38" s="50" t="str">
        <f>CONCATENATE("Základ DPH ",SazbaDPH2," %")</f>
        <v>Základ DPH 21 %</v>
      </c>
      <c r="I38" s="51" t="s">
        <v>19</v>
      </c>
      <c r="J38" s="50" t="s">
        <v>13</v>
      </c>
    </row>
    <row r="39" spans="2:10" ht="12.75">
      <c r="B39" s="76" t="s">
        <v>103</v>
      </c>
      <c r="C39" s="77" t="s">
        <v>2</v>
      </c>
      <c r="D39" s="54"/>
      <c r="E39" s="55"/>
      <c r="F39" s="56">
        <f>G39+H39+I39</f>
        <v>0</v>
      </c>
      <c r="G39" s="57">
        <v>0</v>
      </c>
      <c r="H39" s="58">
        <f>H30</f>
        <v>0</v>
      </c>
      <c r="I39" s="65">
        <f>(G39*SazbaDPH1)/100+(H39*SazbaDPH2)/100</f>
        <v>0</v>
      </c>
      <c r="J39" s="59">
        <f>IF(CelkemObjekty=0,"",F39/CelkemObjekty*100)</f>
      </c>
    </row>
    <row r="40" spans="2:10" ht="12.75">
      <c r="B40" s="78" t="s">
        <v>581</v>
      </c>
      <c r="C40" s="79" t="s">
        <v>2</v>
      </c>
      <c r="D40" s="62"/>
      <c r="E40" s="63"/>
      <c r="F40" s="64">
        <f>G40+H40+I40</f>
        <v>0</v>
      </c>
      <c r="G40" s="65">
        <v>0</v>
      </c>
      <c r="H40" s="66">
        <f>H31</f>
        <v>0</v>
      </c>
      <c r="I40" s="65">
        <f>(G40*SazbaDPH1)/100+(H40*SazbaDPH2)/100</f>
        <v>0</v>
      </c>
      <c r="J40" s="59">
        <f>IF(CelkemObjekty=0,"",F40/CelkemObjekty*100)</f>
      </c>
    </row>
    <row r="41" spans="2:10" ht="12.75">
      <c r="B41" s="67" t="s">
        <v>20</v>
      </c>
      <c r="C41" s="68"/>
      <c r="D41" s="69"/>
      <c r="E41" s="70"/>
      <c r="F41" s="71">
        <f>SUM(F39:F40)</f>
        <v>0</v>
      </c>
      <c r="G41" s="80">
        <f>SUM(G39:G40)</f>
        <v>0</v>
      </c>
      <c r="H41" s="71">
        <f>SUM(H39:H40)</f>
        <v>0</v>
      </c>
      <c r="I41" s="80">
        <f>SUM(I39:I40)</f>
        <v>0</v>
      </c>
      <c r="J41" s="72">
        <f>IF(CelkemObjekty=0,"",F41/CelkemObjekty*100)</f>
      </c>
    </row>
    <row r="42" ht="9" customHeight="1"/>
    <row r="43" ht="6" customHeight="1"/>
    <row r="44" ht="3" customHeight="1"/>
    <row r="45" ht="6.75" customHeight="1"/>
    <row r="46" spans="9:10" ht="12.75">
      <c r="I46" s="1"/>
      <c r="J46" s="1"/>
    </row>
  </sheetData>
  <sheetProtection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600" verticalDpi="6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60"/>
  <sheetViews>
    <sheetView showZeros="0" zoomScalePageLayoutView="0" workbookViewId="0" topLeftCell="A148">
      <selection activeCell="D158" sqref="D158"/>
    </sheetView>
  </sheetViews>
  <sheetFormatPr defaultColWidth="9.00390625" defaultRowHeight="12.75"/>
  <cols>
    <col min="2" max="2" width="73.25390625" style="0" customWidth="1"/>
    <col min="4" max="4" width="11.25390625" style="0" customWidth="1"/>
    <col min="5" max="5" width="14.625" style="0" customWidth="1"/>
  </cols>
  <sheetData>
    <row r="3" spans="1:5" ht="12.75">
      <c r="A3" s="338" t="s">
        <v>861</v>
      </c>
      <c r="B3" s="338"/>
      <c r="C3" s="338"/>
      <c r="D3" s="339"/>
      <c r="E3" s="340" t="s">
        <v>862</v>
      </c>
    </row>
    <row r="4" spans="1:5" ht="25.5">
      <c r="A4" s="341" t="s">
        <v>863</v>
      </c>
      <c r="B4" s="342" t="s">
        <v>864</v>
      </c>
      <c r="C4" s="342" t="s">
        <v>786</v>
      </c>
      <c r="D4" s="343" t="s">
        <v>865</v>
      </c>
      <c r="E4" s="344" t="s">
        <v>866</v>
      </c>
    </row>
    <row r="5" spans="1:5" ht="12.75">
      <c r="A5" s="345"/>
      <c r="B5" s="346"/>
      <c r="C5" s="347"/>
      <c r="D5" s="348"/>
      <c r="E5" s="347"/>
    </row>
    <row r="6" spans="1:5" ht="12.75">
      <c r="A6" s="345"/>
      <c r="B6" s="349" t="s">
        <v>867</v>
      </c>
      <c r="C6" s="350"/>
      <c r="D6" s="351"/>
      <c r="E6" s="350"/>
    </row>
    <row r="7" spans="1:5" ht="12.75">
      <c r="A7" s="345"/>
      <c r="B7" s="346"/>
      <c r="C7" s="347"/>
      <c r="D7" s="348"/>
      <c r="E7" s="347"/>
    </row>
    <row r="8" spans="1:5" ht="12.75">
      <c r="A8" s="345" t="s">
        <v>868</v>
      </c>
      <c r="B8" s="352" t="s">
        <v>869</v>
      </c>
      <c r="C8" s="353"/>
      <c r="D8" s="354"/>
      <c r="E8" s="353"/>
    </row>
    <row r="9" spans="1:5" ht="12.75">
      <c r="A9" s="345" t="s">
        <v>870</v>
      </c>
      <c r="B9" s="352" t="s">
        <v>871</v>
      </c>
      <c r="C9" s="353"/>
      <c r="D9" s="354"/>
      <c r="E9" s="353"/>
    </row>
    <row r="10" spans="1:5" ht="12.75">
      <c r="A10" s="345"/>
      <c r="B10" s="355" t="s">
        <v>872</v>
      </c>
      <c r="C10" s="356"/>
      <c r="D10" s="345"/>
      <c r="E10" s="356"/>
    </row>
    <row r="11" spans="1:5" ht="12.75">
      <c r="A11" s="345"/>
      <c r="B11" s="352" t="s">
        <v>873</v>
      </c>
      <c r="C11" s="353"/>
      <c r="D11" s="354"/>
      <c r="E11" s="353"/>
    </row>
    <row r="12" spans="1:5" ht="12.75">
      <c r="A12" s="345"/>
      <c r="B12" s="352" t="s">
        <v>874</v>
      </c>
      <c r="C12" s="353"/>
      <c r="D12" s="354"/>
      <c r="E12" s="353"/>
    </row>
    <row r="13" spans="1:5" ht="12.75">
      <c r="A13" s="345"/>
      <c r="B13" s="352" t="s">
        <v>875</v>
      </c>
      <c r="C13" s="353"/>
      <c r="D13" s="354"/>
      <c r="E13" s="353"/>
    </row>
    <row r="14" spans="1:5" ht="12.75">
      <c r="A14" s="345"/>
      <c r="B14" s="352" t="s">
        <v>876</v>
      </c>
      <c r="C14" s="353"/>
      <c r="D14" s="354"/>
      <c r="E14" s="353"/>
    </row>
    <row r="15" spans="1:5" ht="12.75">
      <c r="A15" s="345"/>
      <c r="B15" s="352" t="s">
        <v>877</v>
      </c>
      <c r="C15" s="356" t="s">
        <v>878</v>
      </c>
      <c r="D15" s="411"/>
      <c r="E15" s="357">
        <f>2*D15</f>
        <v>0</v>
      </c>
    </row>
    <row r="16" spans="1:5" ht="12.75">
      <c r="A16" s="345"/>
      <c r="B16" s="352"/>
      <c r="C16" s="353"/>
      <c r="D16" s="354"/>
      <c r="E16" s="353"/>
    </row>
    <row r="17" spans="1:5" ht="12.75">
      <c r="A17" s="345"/>
      <c r="B17" s="358" t="s">
        <v>879</v>
      </c>
      <c r="C17" s="359"/>
      <c r="D17" s="360"/>
      <c r="E17" s="359"/>
    </row>
    <row r="18" spans="1:5" ht="12.75">
      <c r="A18" s="345"/>
      <c r="B18" s="352" t="s">
        <v>880</v>
      </c>
      <c r="C18" s="353"/>
      <c r="D18" s="354"/>
      <c r="E18" s="353"/>
    </row>
    <row r="19" spans="1:5" ht="12.75">
      <c r="A19" s="345"/>
      <c r="B19" s="355" t="s">
        <v>881</v>
      </c>
      <c r="C19" s="356"/>
      <c r="D19" s="345"/>
      <c r="E19" s="356"/>
    </row>
    <row r="20" spans="1:5" ht="12.75">
      <c r="A20" s="345"/>
      <c r="B20" s="352" t="s">
        <v>882</v>
      </c>
      <c r="C20" s="353"/>
      <c r="D20" s="354"/>
      <c r="E20" s="353"/>
    </row>
    <row r="21" spans="1:5" ht="12.75">
      <c r="A21" s="345"/>
      <c r="B21" s="352" t="s">
        <v>883</v>
      </c>
      <c r="C21" s="353"/>
      <c r="D21" s="354"/>
      <c r="E21" s="353"/>
    </row>
    <row r="22" spans="1:5" ht="12.75">
      <c r="A22" s="345"/>
      <c r="B22" s="352" t="s">
        <v>884</v>
      </c>
      <c r="C22" s="353"/>
      <c r="D22" s="354"/>
      <c r="E22" s="353"/>
    </row>
    <row r="23" spans="1:5" ht="12.75">
      <c r="A23" s="345"/>
      <c r="B23" s="352" t="s">
        <v>885</v>
      </c>
      <c r="C23" s="353"/>
      <c r="D23" s="354"/>
      <c r="E23" s="353"/>
    </row>
    <row r="24" spans="1:5" ht="12.75">
      <c r="A24" s="345"/>
      <c r="B24" s="352" t="s">
        <v>886</v>
      </c>
      <c r="C24" s="353"/>
      <c r="D24" s="354"/>
      <c r="E24" s="353"/>
    </row>
    <row r="25" spans="1:5" ht="12.75">
      <c r="A25" s="345"/>
      <c r="B25" s="352" t="s">
        <v>887</v>
      </c>
      <c r="C25" s="353"/>
      <c r="D25" s="354"/>
      <c r="E25" s="353"/>
    </row>
    <row r="26" spans="1:5" ht="12.75">
      <c r="A26" s="345"/>
      <c r="B26" s="352" t="s">
        <v>888</v>
      </c>
      <c r="C26" s="353"/>
      <c r="D26" s="354"/>
      <c r="E26" s="353"/>
    </row>
    <row r="27" spans="1:5" ht="12.75">
      <c r="A27" s="345"/>
      <c r="B27" s="352" t="s">
        <v>889</v>
      </c>
      <c r="C27" s="353"/>
      <c r="D27" s="354"/>
      <c r="E27" s="353"/>
    </row>
    <row r="28" spans="1:5" ht="12.75">
      <c r="A28" s="345"/>
      <c r="B28" s="352"/>
      <c r="C28" s="353"/>
      <c r="D28" s="354"/>
      <c r="E28" s="353"/>
    </row>
    <row r="29" spans="1:5" ht="12.75">
      <c r="A29" s="345"/>
      <c r="B29" s="358" t="s">
        <v>890</v>
      </c>
      <c r="C29" s="353"/>
      <c r="D29" s="354"/>
      <c r="E29" s="353"/>
    </row>
    <row r="30" spans="1:5" ht="12.75">
      <c r="A30" s="345"/>
      <c r="B30" s="352" t="s">
        <v>891</v>
      </c>
      <c r="C30" s="353"/>
      <c r="D30" s="354"/>
      <c r="E30" s="353"/>
    </row>
    <row r="31" spans="1:5" ht="12.75">
      <c r="A31" s="345"/>
      <c r="B31" s="352" t="s">
        <v>892</v>
      </c>
      <c r="C31" s="353"/>
      <c r="D31" s="354"/>
      <c r="E31" s="353"/>
    </row>
    <row r="32" spans="1:5" ht="12.75">
      <c r="A32" s="345"/>
      <c r="B32" s="355" t="s">
        <v>893</v>
      </c>
      <c r="C32" s="353"/>
      <c r="D32" s="354"/>
      <c r="E32" s="353"/>
    </row>
    <row r="33" spans="1:5" ht="12.75">
      <c r="A33" s="345"/>
      <c r="B33" s="352" t="s">
        <v>894</v>
      </c>
      <c r="C33" s="353"/>
      <c r="D33" s="354"/>
      <c r="E33" s="353"/>
    </row>
    <row r="34" spans="1:5" ht="12.75">
      <c r="A34" s="345"/>
      <c r="B34" s="352" t="s">
        <v>895</v>
      </c>
      <c r="C34" s="353"/>
      <c r="D34" s="354"/>
      <c r="E34" s="353"/>
    </row>
    <row r="35" spans="1:5" ht="12.75">
      <c r="A35" s="345"/>
      <c r="B35" s="355" t="s">
        <v>896</v>
      </c>
      <c r="C35" s="353"/>
      <c r="D35" s="354"/>
      <c r="E35" s="353"/>
    </row>
    <row r="36" spans="1:5" ht="12.75">
      <c r="A36" s="345"/>
      <c r="B36" s="352" t="s">
        <v>897</v>
      </c>
      <c r="C36" s="353"/>
      <c r="D36" s="354"/>
      <c r="E36" s="353"/>
    </row>
    <row r="37" spans="1:5" ht="12.75">
      <c r="A37" s="345"/>
      <c r="B37" s="352" t="s">
        <v>898</v>
      </c>
      <c r="C37" s="353"/>
      <c r="D37" s="354"/>
      <c r="E37" s="353"/>
    </row>
    <row r="38" spans="1:5" ht="12.75">
      <c r="A38" s="345"/>
      <c r="B38" s="355" t="s">
        <v>899</v>
      </c>
      <c r="C38" s="353"/>
      <c r="D38" s="354"/>
      <c r="E38" s="353"/>
    </row>
    <row r="39" spans="1:5" ht="12.75">
      <c r="A39" s="345"/>
      <c r="B39" s="352" t="s">
        <v>900</v>
      </c>
      <c r="C39" s="353"/>
      <c r="D39" s="354"/>
      <c r="E39" s="353"/>
    </row>
    <row r="40" spans="1:5" ht="12.75">
      <c r="A40" s="345"/>
      <c r="B40" s="352" t="s">
        <v>901</v>
      </c>
      <c r="C40" s="353"/>
      <c r="D40" s="354"/>
      <c r="E40" s="353"/>
    </row>
    <row r="41" spans="1:5" ht="12.75">
      <c r="A41" s="345"/>
      <c r="B41" s="361" t="s">
        <v>902</v>
      </c>
      <c r="C41" s="362"/>
      <c r="D41" s="363"/>
      <c r="E41" s="362"/>
    </row>
    <row r="42" spans="1:5" ht="12.75">
      <c r="A42" s="345"/>
      <c r="B42" s="346" t="s">
        <v>903</v>
      </c>
      <c r="C42" s="362"/>
      <c r="D42" s="363"/>
      <c r="E42" s="362"/>
    </row>
    <row r="43" spans="1:5" ht="12.75">
      <c r="A43" s="345"/>
      <c r="B43" s="346" t="s">
        <v>904</v>
      </c>
      <c r="C43" s="347"/>
      <c r="D43" s="348"/>
      <c r="E43" s="347"/>
    </row>
    <row r="44" spans="1:5" ht="12.75">
      <c r="A44" s="345"/>
      <c r="B44" s="352"/>
      <c r="C44" s="353"/>
      <c r="D44" s="354"/>
      <c r="E44" s="353"/>
    </row>
    <row r="45" spans="1:5" ht="12.75">
      <c r="A45" s="345"/>
      <c r="B45" s="364" t="s">
        <v>905</v>
      </c>
      <c r="C45" s="365"/>
      <c r="D45" s="366"/>
      <c r="E45" s="365"/>
    </row>
    <row r="46" spans="1:5" ht="12.75">
      <c r="A46" s="345"/>
      <c r="B46" s="361" t="s">
        <v>906</v>
      </c>
      <c r="C46" s="362"/>
      <c r="D46" s="363"/>
      <c r="E46" s="362"/>
    </row>
    <row r="47" spans="1:5" ht="12.75">
      <c r="A47" s="345"/>
      <c r="B47" s="346" t="s">
        <v>907</v>
      </c>
      <c r="C47" s="362"/>
      <c r="D47" s="363"/>
      <c r="E47" s="362"/>
    </row>
    <row r="48" spans="1:5" ht="12.75">
      <c r="A48" s="345"/>
      <c r="B48" s="346" t="s">
        <v>908</v>
      </c>
      <c r="C48" s="347"/>
      <c r="D48" s="348"/>
      <c r="E48" s="347"/>
    </row>
    <row r="49" spans="1:5" ht="15.75">
      <c r="A49" s="345"/>
      <c r="B49" s="361" t="s">
        <v>909</v>
      </c>
      <c r="C49" s="362"/>
      <c r="D49" s="363"/>
      <c r="E49" s="362"/>
    </row>
    <row r="50" spans="1:5" ht="12.75">
      <c r="A50" s="345"/>
      <c r="B50" s="361" t="s">
        <v>910</v>
      </c>
      <c r="C50" s="362"/>
      <c r="D50" s="363"/>
      <c r="E50" s="362"/>
    </row>
    <row r="51" spans="1:5" ht="12.75">
      <c r="A51" s="345"/>
      <c r="B51" s="361" t="s">
        <v>911</v>
      </c>
      <c r="C51" s="362"/>
      <c r="D51" s="363"/>
      <c r="E51" s="362"/>
    </row>
    <row r="52" spans="1:5" ht="12.75">
      <c r="A52" s="345"/>
      <c r="B52" s="361" t="s">
        <v>912</v>
      </c>
      <c r="C52" s="347"/>
      <c r="D52" s="348"/>
      <c r="E52" s="347"/>
    </row>
    <row r="53" spans="1:5" ht="12.75">
      <c r="A53" s="345"/>
      <c r="B53" s="361" t="s">
        <v>913</v>
      </c>
      <c r="C53" s="362"/>
      <c r="D53" s="363"/>
      <c r="E53" s="362"/>
    </row>
    <row r="54" spans="1:5" ht="12.75">
      <c r="A54" s="345"/>
      <c r="B54" s="361" t="s">
        <v>914</v>
      </c>
      <c r="C54" s="362"/>
      <c r="D54" s="363"/>
      <c r="E54" s="362"/>
    </row>
    <row r="55" spans="1:5" ht="15.75">
      <c r="A55" s="345"/>
      <c r="B55" s="361" t="s">
        <v>915</v>
      </c>
      <c r="C55" s="362"/>
      <c r="D55" s="363"/>
      <c r="E55" s="362"/>
    </row>
    <row r="56" spans="1:5" ht="12.75">
      <c r="A56" s="345"/>
      <c r="B56" s="346" t="s">
        <v>916</v>
      </c>
      <c r="C56" s="362"/>
      <c r="D56" s="363"/>
      <c r="E56" s="362"/>
    </row>
    <row r="57" spans="1:5" ht="12.75">
      <c r="A57" s="345"/>
      <c r="B57" s="346"/>
      <c r="C57" s="362"/>
      <c r="D57" s="363"/>
      <c r="E57" s="362"/>
    </row>
    <row r="58" spans="1:5" ht="12.75">
      <c r="A58" s="367"/>
      <c r="B58" s="368"/>
      <c r="C58" s="369"/>
      <c r="D58" s="370"/>
      <c r="E58" s="369"/>
    </row>
    <row r="59" spans="1:5" ht="12.75">
      <c r="A59" s="371" t="s">
        <v>861</v>
      </c>
      <c r="B59" s="338"/>
      <c r="C59" s="371"/>
      <c r="D59" s="340"/>
      <c r="E59" s="340" t="s">
        <v>917</v>
      </c>
    </row>
    <row r="60" spans="1:5" ht="25.5">
      <c r="A60" s="341" t="s">
        <v>863</v>
      </c>
      <c r="B60" s="342" t="s">
        <v>864</v>
      </c>
      <c r="C60" s="342" t="s">
        <v>786</v>
      </c>
      <c r="D60" s="343" t="s">
        <v>865</v>
      </c>
      <c r="E60" s="344" t="s">
        <v>866</v>
      </c>
    </row>
    <row r="61" spans="1:5" ht="12.75">
      <c r="A61" s="345"/>
      <c r="B61" s="352"/>
      <c r="C61" s="353"/>
      <c r="D61" s="372"/>
      <c r="E61" s="373"/>
    </row>
    <row r="62" spans="1:5" ht="12.75">
      <c r="A62" s="345"/>
      <c r="B62" s="374" t="s">
        <v>918</v>
      </c>
      <c r="C62" s="350"/>
      <c r="D62" s="375"/>
      <c r="E62" s="376"/>
    </row>
    <row r="63" spans="1:5" ht="12.75">
      <c r="A63" s="345"/>
      <c r="B63" s="355" t="s">
        <v>919</v>
      </c>
      <c r="C63" s="356" t="s">
        <v>878</v>
      </c>
      <c r="D63" s="377"/>
      <c r="E63" s="378">
        <f>D63*2</f>
        <v>0</v>
      </c>
    </row>
    <row r="64" spans="1:5" ht="12.75">
      <c r="A64" s="345"/>
      <c r="B64" s="355" t="s">
        <v>920</v>
      </c>
      <c r="C64" s="356" t="s">
        <v>878</v>
      </c>
      <c r="D64" s="379"/>
      <c r="E64" s="378">
        <f aca="true" t="shared" si="0" ref="E64:E69">D64*2</f>
        <v>0</v>
      </c>
    </row>
    <row r="65" spans="1:5" ht="12.75">
      <c r="A65" s="345"/>
      <c r="B65" s="352" t="s">
        <v>921</v>
      </c>
      <c r="C65" s="356" t="s">
        <v>878</v>
      </c>
      <c r="D65" s="379"/>
      <c r="E65" s="378">
        <f t="shared" si="0"/>
        <v>0</v>
      </c>
    </row>
    <row r="66" spans="1:5" ht="12.75">
      <c r="A66" s="345"/>
      <c r="B66" s="352" t="s">
        <v>922</v>
      </c>
      <c r="C66" s="356" t="s">
        <v>923</v>
      </c>
      <c r="D66" s="379"/>
      <c r="E66" s="378">
        <f>D66*4</f>
        <v>0</v>
      </c>
    </row>
    <row r="67" spans="1:5" ht="12.75">
      <c r="A67" s="345"/>
      <c r="B67" s="352" t="s">
        <v>924</v>
      </c>
      <c r="C67" s="356" t="s">
        <v>923</v>
      </c>
      <c r="D67" s="379"/>
      <c r="E67" s="378">
        <f>D67*4</f>
        <v>0</v>
      </c>
    </row>
    <row r="68" spans="1:5" ht="12.75">
      <c r="A68" s="345"/>
      <c r="B68" s="355" t="s">
        <v>925</v>
      </c>
      <c r="C68" s="356" t="s">
        <v>878</v>
      </c>
      <c r="D68" s="379"/>
      <c r="E68" s="378">
        <f t="shared" si="0"/>
        <v>0</v>
      </c>
    </row>
    <row r="69" spans="1:5" ht="12.75">
      <c r="A69" s="345"/>
      <c r="B69" s="352" t="s">
        <v>926</v>
      </c>
      <c r="C69" s="356" t="s">
        <v>927</v>
      </c>
      <c r="D69" s="379"/>
      <c r="E69" s="378">
        <f t="shared" si="0"/>
        <v>0</v>
      </c>
    </row>
    <row r="70" spans="1:5" ht="12.75">
      <c r="A70" s="345"/>
      <c r="B70" s="352"/>
      <c r="C70" s="356"/>
      <c r="D70" s="377"/>
      <c r="E70" s="378"/>
    </row>
    <row r="71" spans="1:5" ht="12.75">
      <c r="A71" s="345" t="s">
        <v>928</v>
      </c>
      <c r="B71" s="352" t="s">
        <v>929</v>
      </c>
      <c r="C71" s="356" t="s">
        <v>930</v>
      </c>
      <c r="D71" s="377"/>
      <c r="E71" s="378">
        <f>D71</f>
        <v>0</v>
      </c>
    </row>
    <row r="72" spans="1:5" ht="12.75">
      <c r="A72" s="345"/>
      <c r="B72" s="352" t="s">
        <v>931</v>
      </c>
      <c r="C72" s="356"/>
      <c r="D72" s="377"/>
      <c r="E72" s="378"/>
    </row>
    <row r="73" spans="1:5" ht="12.75">
      <c r="A73" s="345"/>
      <c r="B73" s="352" t="s">
        <v>932</v>
      </c>
      <c r="C73" s="356"/>
      <c r="D73" s="377"/>
      <c r="E73" s="378"/>
    </row>
    <row r="74" spans="1:5" ht="12.75">
      <c r="A74" s="345"/>
      <c r="B74" s="352" t="s">
        <v>933</v>
      </c>
      <c r="C74" s="356"/>
      <c r="D74" s="377"/>
      <c r="E74" s="378"/>
    </row>
    <row r="75" spans="1:5" ht="12.75">
      <c r="A75" s="345"/>
      <c r="B75" s="352" t="s">
        <v>876</v>
      </c>
      <c r="C75" s="356"/>
      <c r="D75" s="377"/>
      <c r="E75" s="378"/>
    </row>
    <row r="76" spans="1:5" ht="12.75">
      <c r="A76" s="345"/>
      <c r="B76" s="352"/>
      <c r="C76" s="356"/>
      <c r="D76" s="377"/>
      <c r="E76" s="378"/>
    </row>
    <row r="77" spans="1:5" ht="12.75">
      <c r="A77" s="345"/>
      <c r="B77" s="380" t="s">
        <v>934</v>
      </c>
      <c r="C77" s="345"/>
      <c r="D77" s="377"/>
      <c r="E77" s="378"/>
    </row>
    <row r="78" spans="1:5" ht="12.75">
      <c r="A78" s="345"/>
      <c r="B78" s="381" t="s">
        <v>935</v>
      </c>
      <c r="C78" s="345"/>
      <c r="D78" s="377"/>
      <c r="E78" s="378"/>
    </row>
    <row r="79" spans="1:5" ht="12.75">
      <c r="A79" s="345"/>
      <c r="B79" s="381" t="s">
        <v>936</v>
      </c>
      <c r="C79" s="345"/>
      <c r="D79" s="377"/>
      <c r="E79" s="378"/>
    </row>
    <row r="80" spans="1:5" ht="12.75">
      <c r="A80" s="345"/>
      <c r="B80" s="381" t="s">
        <v>937</v>
      </c>
      <c r="C80" s="345"/>
      <c r="D80" s="377"/>
      <c r="E80" s="378"/>
    </row>
    <row r="81" spans="1:5" ht="12.75">
      <c r="A81" s="345"/>
      <c r="B81" s="381" t="s">
        <v>938</v>
      </c>
      <c r="C81" s="345" t="s">
        <v>878</v>
      </c>
      <c r="D81" s="379"/>
      <c r="E81" s="378">
        <f>2*D81</f>
        <v>0</v>
      </c>
    </row>
    <row r="82" spans="1:5" ht="12.75">
      <c r="A82" s="345"/>
      <c r="B82" s="381" t="s">
        <v>939</v>
      </c>
      <c r="C82" s="345"/>
      <c r="D82" s="377"/>
      <c r="E82" s="378"/>
    </row>
    <row r="83" spans="1:5" ht="12.75">
      <c r="A83" s="345"/>
      <c r="B83" s="381" t="s">
        <v>940</v>
      </c>
      <c r="C83" s="345"/>
      <c r="D83" s="377"/>
      <c r="E83" s="378"/>
    </row>
    <row r="84" spans="1:5" ht="12.75">
      <c r="A84" s="345"/>
      <c r="B84" s="382" t="s">
        <v>941</v>
      </c>
      <c r="C84" s="345"/>
      <c r="D84" s="377"/>
      <c r="E84" s="378"/>
    </row>
    <row r="85" spans="1:5" ht="12.75">
      <c r="A85" s="345"/>
      <c r="B85" s="383" t="s">
        <v>942</v>
      </c>
      <c r="C85" s="345"/>
      <c r="D85" s="377"/>
      <c r="E85" s="378"/>
    </row>
    <row r="86" spans="1:5" ht="12.75">
      <c r="A86" s="345"/>
      <c r="B86" s="381" t="s">
        <v>943</v>
      </c>
      <c r="C86" s="345"/>
      <c r="D86" s="377"/>
      <c r="E86" s="378"/>
    </row>
    <row r="87" spans="1:5" ht="12.75">
      <c r="A87" s="345"/>
      <c r="B87" s="381" t="s">
        <v>944</v>
      </c>
      <c r="C87" s="345"/>
      <c r="D87" s="377"/>
      <c r="E87" s="378"/>
    </row>
    <row r="88" spans="1:5" ht="12.75">
      <c r="A88" s="345"/>
      <c r="B88" s="381" t="s">
        <v>945</v>
      </c>
      <c r="C88" s="345"/>
      <c r="D88" s="377"/>
      <c r="E88" s="378"/>
    </row>
    <row r="89" spans="1:5" ht="12.75">
      <c r="A89" s="345"/>
      <c r="B89" s="381" t="s">
        <v>946</v>
      </c>
      <c r="C89" s="345" t="s">
        <v>930</v>
      </c>
      <c r="D89" s="412"/>
      <c r="E89" s="378">
        <f>D89</f>
        <v>0</v>
      </c>
    </row>
    <row r="90" spans="1:5" ht="12.75">
      <c r="A90" s="345"/>
      <c r="B90" s="381" t="s">
        <v>947</v>
      </c>
      <c r="C90" s="345" t="s">
        <v>930</v>
      </c>
      <c r="D90" s="377"/>
      <c r="E90" s="378">
        <f>D90</f>
        <v>0</v>
      </c>
    </row>
    <row r="91" spans="1:5" ht="12.75">
      <c r="A91" s="345"/>
      <c r="B91" s="381" t="s">
        <v>948</v>
      </c>
      <c r="C91" s="345"/>
      <c r="D91" s="377"/>
      <c r="E91" s="378"/>
    </row>
    <row r="92" spans="1:5" ht="12.75">
      <c r="A92" s="345"/>
      <c r="B92" s="381" t="s">
        <v>949</v>
      </c>
      <c r="C92" s="345"/>
      <c r="D92" s="377"/>
      <c r="E92" s="378"/>
    </row>
    <row r="93" spans="1:5" ht="12.75">
      <c r="A93" s="345"/>
      <c r="B93" s="381" t="s">
        <v>950</v>
      </c>
      <c r="C93" s="345" t="s">
        <v>930</v>
      </c>
      <c r="D93" s="377"/>
      <c r="E93" s="378">
        <f>D93</f>
        <v>0</v>
      </c>
    </row>
    <row r="94" spans="1:5" ht="12.75">
      <c r="A94" s="345"/>
      <c r="B94" s="381" t="s">
        <v>951</v>
      </c>
      <c r="C94" s="345" t="s">
        <v>930</v>
      </c>
      <c r="D94" s="377"/>
      <c r="E94" s="378">
        <f>D94</f>
        <v>0</v>
      </c>
    </row>
    <row r="95" spans="1:5" ht="12.75">
      <c r="A95" s="345"/>
      <c r="B95" s="384" t="s">
        <v>952</v>
      </c>
      <c r="C95" s="345"/>
      <c r="D95" s="377"/>
      <c r="E95" s="378"/>
    </row>
    <row r="96" spans="1:5" ht="12.75">
      <c r="A96" s="345"/>
      <c r="B96" s="381" t="s">
        <v>953</v>
      </c>
      <c r="C96" s="345"/>
      <c r="D96" s="377"/>
      <c r="E96" s="378"/>
    </row>
    <row r="97" spans="1:5" ht="12.75">
      <c r="A97" s="345"/>
      <c r="B97" s="381" t="s">
        <v>954</v>
      </c>
      <c r="C97" s="345"/>
      <c r="D97" s="377"/>
      <c r="E97" s="378"/>
    </row>
    <row r="98" spans="1:5" ht="12.75">
      <c r="A98" s="345"/>
      <c r="B98" s="352"/>
      <c r="C98" s="356"/>
      <c r="D98" s="377"/>
      <c r="E98" s="378"/>
    </row>
    <row r="99" spans="1:5" ht="12.75">
      <c r="A99" s="354" t="s">
        <v>955</v>
      </c>
      <c r="B99" s="352" t="s">
        <v>956</v>
      </c>
      <c r="C99" s="356" t="s">
        <v>957</v>
      </c>
      <c r="D99" s="377"/>
      <c r="E99" s="378">
        <f>9*D99</f>
        <v>0</v>
      </c>
    </row>
    <row r="100" spans="1:5" ht="12.75">
      <c r="A100" s="354" t="s">
        <v>958</v>
      </c>
      <c r="B100" s="352" t="s">
        <v>959</v>
      </c>
      <c r="C100" s="356" t="s">
        <v>957</v>
      </c>
      <c r="D100" s="377"/>
      <c r="E100" s="378">
        <f>9*D100</f>
        <v>0</v>
      </c>
    </row>
    <row r="101" spans="1:5" ht="12.75">
      <c r="A101" s="345"/>
      <c r="B101" s="352"/>
      <c r="C101" s="356"/>
      <c r="D101" s="377"/>
      <c r="E101" s="378"/>
    </row>
    <row r="102" spans="1:5" ht="12.75">
      <c r="A102" s="354" t="s">
        <v>960</v>
      </c>
      <c r="B102" s="352" t="s">
        <v>961</v>
      </c>
      <c r="C102" s="356" t="s">
        <v>962</v>
      </c>
      <c r="D102" s="377"/>
      <c r="E102" s="378">
        <f>6*D102</f>
        <v>0</v>
      </c>
    </row>
    <row r="103" spans="1:5" ht="12.75">
      <c r="A103" s="345"/>
      <c r="B103" s="385" t="s">
        <v>963</v>
      </c>
      <c r="C103" s="359"/>
      <c r="D103" s="386"/>
      <c r="E103" s="387"/>
    </row>
    <row r="104" spans="1:5" ht="12.75">
      <c r="A104" s="345"/>
      <c r="B104" s="358"/>
      <c r="C104" s="359"/>
      <c r="D104" s="386"/>
      <c r="E104" s="387"/>
    </row>
    <row r="105" spans="1:5" ht="12.75">
      <c r="A105" s="354" t="s">
        <v>964</v>
      </c>
      <c r="B105" s="352" t="s">
        <v>965</v>
      </c>
      <c r="C105" s="356" t="s">
        <v>966</v>
      </c>
      <c r="D105" s="378"/>
      <c r="E105" s="378">
        <f>22*D105</f>
        <v>0</v>
      </c>
    </row>
    <row r="106" spans="1:5" ht="12.75">
      <c r="A106" s="345"/>
      <c r="B106" s="355" t="s">
        <v>967</v>
      </c>
      <c r="C106" s="356"/>
      <c r="D106" s="377"/>
      <c r="E106" s="378"/>
    </row>
    <row r="107" spans="1:5" ht="12.75">
      <c r="A107" s="345"/>
      <c r="B107" s="352"/>
      <c r="C107" s="356"/>
      <c r="D107" s="377"/>
      <c r="E107" s="378"/>
    </row>
    <row r="108" spans="1:5" ht="12.75">
      <c r="A108" s="345" t="s">
        <v>968</v>
      </c>
      <c r="B108" s="352" t="s">
        <v>969</v>
      </c>
      <c r="C108" s="356" t="s">
        <v>962</v>
      </c>
      <c r="D108" s="377"/>
      <c r="E108" s="378">
        <f>6*D108</f>
        <v>0</v>
      </c>
    </row>
    <row r="109" spans="1:5" ht="12.75">
      <c r="A109" s="345"/>
      <c r="B109" s="352"/>
      <c r="C109" s="356"/>
      <c r="D109" s="377"/>
      <c r="E109" s="378"/>
    </row>
    <row r="110" spans="1:5" ht="12.75">
      <c r="A110" s="367" t="s">
        <v>970</v>
      </c>
      <c r="B110" s="388" t="s">
        <v>971</v>
      </c>
      <c r="C110" s="389" t="s">
        <v>972</v>
      </c>
      <c r="D110" s="390"/>
      <c r="E110" s="391">
        <f>16*D110</f>
        <v>0</v>
      </c>
    </row>
    <row r="111" spans="1:5" ht="12.75">
      <c r="A111" s="454" t="s">
        <v>861</v>
      </c>
      <c r="B111" s="454"/>
      <c r="C111" s="454"/>
      <c r="D111" s="454"/>
      <c r="E111" s="392" t="s">
        <v>973</v>
      </c>
    </row>
    <row r="112" spans="1:5" ht="25.5">
      <c r="A112" s="341" t="s">
        <v>863</v>
      </c>
      <c r="B112" s="342" t="s">
        <v>864</v>
      </c>
      <c r="C112" s="393" t="s">
        <v>786</v>
      </c>
      <c r="D112" s="343" t="s">
        <v>865</v>
      </c>
      <c r="E112" s="344" t="s">
        <v>866</v>
      </c>
    </row>
    <row r="113" spans="1:5" ht="12.75">
      <c r="A113" s="354"/>
      <c r="B113" s="352"/>
      <c r="C113" s="353"/>
      <c r="D113" s="394"/>
      <c r="E113" s="373"/>
    </row>
    <row r="114" spans="1:5" ht="12.75">
      <c r="A114" s="354" t="s">
        <v>974</v>
      </c>
      <c r="B114" s="395" t="s">
        <v>975</v>
      </c>
      <c r="C114" s="345" t="s">
        <v>976</v>
      </c>
      <c r="D114" s="377"/>
      <c r="E114" s="373">
        <f>8*D114</f>
        <v>0</v>
      </c>
    </row>
    <row r="115" spans="1:5" ht="12.75">
      <c r="A115" s="354"/>
      <c r="B115" s="352" t="s">
        <v>977</v>
      </c>
      <c r="C115" s="356" t="s">
        <v>2</v>
      </c>
      <c r="D115" s="377"/>
      <c r="E115" s="378"/>
    </row>
    <row r="116" spans="1:5" ht="12.75">
      <c r="A116" s="354"/>
      <c r="B116" s="355"/>
      <c r="C116" s="353"/>
      <c r="D116" s="394"/>
      <c r="E116" s="373"/>
    </row>
    <row r="117" spans="1:5" ht="12.75">
      <c r="A117" s="354" t="s">
        <v>978</v>
      </c>
      <c r="B117" s="355" t="s">
        <v>979</v>
      </c>
      <c r="C117" s="353"/>
      <c r="D117" s="394"/>
      <c r="E117" s="373"/>
    </row>
    <row r="118" spans="1:5" ht="12.75">
      <c r="A118" s="345" t="s">
        <v>980</v>
      </c>
      <c r="B118" s="355"/>
      <c r="C118" s="353"/>
      <c r="D118" s="394"/>
      <c r="E118" s="373"/>
    </row>
    <row r="119" spans="1:5" ht="12.75">
      <c r="A119" s="345" t="s">
        <v>981</v>
      </c>
      <c r="B119" s="355"/>
      <c r="C119" s="353"/>
      <c r="D119" s="394"/>
      <c r="E119" s="373"/>
    </row>
    <row r="120" spans="1:5" ht="12.75">
      <c r="A120" s="345"/>
      <c r="B120" s="355"/>
      <c r="C120" s="353"/>
      <c r="D120" s="394"/>
      <c r="E120" s="373"/>
    </row>
    <row r="121" spans="1:5" ht="12.75">
      <c r="A121" s="354" t="s">
        <v>982</v>
      </c>
      <c r="B121" s="352" t="s">
        <v>983</v>
      </c>
      <c r="C121" s="362" t="s">
        <v>984</v>
      </c>
      <c r="D121" s="396"/>
      <c r="E121" s="373">
        <f>30*D121</f>
        <v>0</v>
      </c>
    </row>
    <row r="122" spans="1:5" ht="12.75">
      <c r="A122" s="345"/>
      <c r="B122" s="352" t="s">
        <v>985</v>
      </c>
      <c r="C122" s="356" t="s">
        <v>986</v>
      </c>
      <c r="D122" s="397"/>
      <c r="E122" s="378">
        <f>10*D122</f>
        <v>0</v>
      </c>
    </row>
    <row r="123" spans="1:5" ht="12.75">
      <c r="A123" s="345"/>
      <c r="B123" s="352" t="s">
        <v>987</v>
      </c>
      <c r="C123" s="356" t="s">
        <v>988</v>
      </c>
      <c r="D123" s="397"/>
      <c r="E123" s="378">
        <f>12*D123</f>
        <v>0</v>
      </c>
    </row>
    <row r="124" spans="1:5" ht="12.75">
      <c r="A124" s="345"/>
      <c r="B124" s="352" t="s">
        <v>989</v>
      </c>
      <c r="C124" s="356" t="s">
        <v>990</v>
      </c>
      <c r="D124" s="397"/>
      <c r="E124" s="378">
        <f>4*D124</f>
        <v>0</v>
      </c>
    </row>
    <row r="125" spans="1:5" ht="12.75">
      <c r="A125" s="345"/>
      <c r="B125" s="352" t="s">
        <v>991</v>
      </c>
      <c r="C125" s="356" t="s">
        <v>992</v>
      </c>
      <c r="D125" s="397"/>
      <c r="E125" s="378">
        <f>5*D125</f>
        <v>0</v>
      </c>
    </row>
    <row r="126" spans="1:5" ht="12.75">
      <c r="A126" s="345"/>
      <c r="B126" s="352" t="s">
        <v>993</v>
      </c>
      <c r="C126" s="356" t="s">
        <v>990</v>
      </c>
      <c r="D126" s="397"/>
      <c r="E126" s="378">
        <f>4*D126</f>
        <v>0</v>
      </c>
    </row>
    <row r="127" spans="1:5" ht="12.75">
      <c r="A127" s="345"/>
      <c r="B127" s="352" t="s">
        <v>994</v>
      </c>
      <c r="C127" s="356" t="s">
        <v>976</v>
      </c>
      <c r="D127" s="397"/>
      <c r="E127" s="378">
        <f>8*D127</f>
        <v>0</v>
      </c>
    </row>
    <row r="128" spans="1:5" ht="12.75">
      <c r="A128" s="345"/>
      <c r="B128" s="352"/>
      <c r="C128" s="353"/>
      <c r="D128" s="394"/>
      <c r="E128" s="373"/>
    </row>
    <row r="129" spans="1:5" ht="12.75">
      <c r="A129" s="354" t="s">
        <v>995</v>
      </c>
      <c r="B129" s="355" t="s">
        <v>996</v>
      </c>
      <c r="C129" s="356" t="s">
        <v>997</v>
      </c>
      <c r="D129" s="397"/>
      <c r="E129" s="378">
        <f>5*D129</f>
        <v>0</v>
      </c>
    </row>
    <row r="130" spans="1:5" ht="12.75">
      <c r="A130" s="345"/>
      <c r="B130" s="352"/>
      <c r="C130" s="353"/>
      <c r="D130" s="394"/>
      <c r="E130" s="373"/>
    </row>
    <row r="131" spans="1:5" ht="12.75">
      <c r="A131" s="345"/>
      <c r="B131" s="355" t="s">
        <v>998</v>
      </c>
      <c r="C131" s="353" t="s">
        <v>999</v>
      </c>
      <c r="D131" s="379"/>
      <c r="E131" s="373">
        <f>110*D131</f>
        <v>0</v>
      </c>
    </row>
    <row r="132" spans="1:5" ht="12.75">
      <c r="A132" s="345"/>
      <c r="B132" s="355"/>
      <c r="C132" s="353"/>
      <c r="D132" s="398"/>
      <c r="E132" s="373"/>
    </row>
    <row r="133" spans="1:5" ht="12.75">
      <c r="A133" s="345"/>
      <c r="B133" s="355" t="s">
        <v>1000</v>
      </c>
      <c r="C133" s="356" t="s">
        <v>1001</v>
      </c>
      <c r="D133" s="379"/>
      <c r="E133" s="378">
        <f>10*D133</f>
        <v>0</v>
      </c>
    </row>
    <row r="134" spans="1:5" ht="12.75">
      <c r="A134" s="345"/>
      <c r="B134" s="355" t="s">
        <v>1002</v>
      </c>
      <c r="C134" s="356" t="s">
        <v>1003</v>
      </c>
      <c r="D134" s="379"/>
      <c r="E134" s="378">
        <f>12*D134</f>
        <v>0</v>
      </c>
    </row>
    <row r="135" spans="1:5" ht="12.75">
      <c r="A135" s="345"/>
      <c r="B135" s="355" t="s">
        <v>1004</v>
      </c>
      <c r="C135" s="356" t="s">
        <v>1005</v>
      </c>
      <c r="D135" s="379"/>
      <c r="E135" s="378">
        <f>6*D135</f>
        <v>0</v>
      </c>
    </row>
    <row r="136" spans="1:5" ht="12.75">
      <c r="A136" s="345"/>
      <c r="B136" s="355"/>
      <c r="C136" s="353"/>
      <c r="D136" s="394"/>
      <c r="E136" s="373"/>
    </row>
    <row r="137" spans="1:5" ht="12.75">
      <c r="A137" s="345"/>
      <c r="B137" s="352" t="s">
        <v>1006</v>
      </c>
      <c r="C137" s="356" t="s">
        <v>1007</v>
      </c>
      <c r="D137" s="413"/>
      <c r="E137" s="378">
        <f>D137</f>
        <v>0</v>
      </c>
    </row>
    <row r="138" spans="1:5" ht="12.75">
      <c r="A138" s="345"/>
      <c r="B138" s="355" t="s">
        <v>1008</v>
      </c>
      <c r="C138" s="356" t="s">
        <v>1007</v>
      </c>
      <c r="D138" s="413"/>
      <c r="E138" s="378">
        <f>D138</f>
        <v>0</v>
      </c>
    </row>
    <row r="139" spans="1:5" ht="12.75">
      <c r="A139" s="345"/>
      <c r="B139" s="352"/>
      <c r="C139" s="353"/>
      <c r="D139" s="394"/>
      <c r="E139" s="373"/>
    </row>
    <row r="140" spans="1:5" ht="12.75">
      <c r="A140" s="345"/>
      <c r="B140" s="355"/>
      <c r="C140" s="353"/>
      <c r="D140" s="394"/>
      <c r="E140" s="373"/>
    </row>
    <row r="141" spans="1:5" ht="12.75">
      <c r="A141" s="345"/>
      <c r="B141" s="352"/>
      <c r="C141" s="353"/>
      <c r="D141" s="394"/>
      <c r="E141" s="373"/>
    </row>
    <row r="142" spans="1:5" ht="12.75">
      <c r="A142" s="345"/>
      <c r="B142" s="352"/>
      <c r="C142" s="353"/>
      <c r="D142" s="394"/>
      <c r="E142" s="373"/>
    </row>
    <row r="143" spans="1:5" ht="12.75">
      <c r="A143" s="345"/>
      <c r="B143" s="352"/>
      <c r="C143" s="353"/>
      <c r="D143" s="394"/>
      <c r="E143" s="373"/>
    </row>
    <row r="144" spans="1:5" ht="12.75">
      <c r="A144" s="345"/>
      <c r="B144" s="352"/>
      <c r="C144" s="353"/>
      <c r="D144" s="394"/>
      <c r="E144" s="373"/>
    </row>
    <row r="145" spans="1:5" ht="12.75">
      <c r="A145" s="345"/>
      <c r="B145" s="352"/>
      <c r="C145" s="353"/>
      <c r="D145" s="394"/>
      <c r="E145" s="373"/>
    </row>
    <row r="146" spans="1:5" ht="12.75">
      <c r="A146" s="345"/>
      <c r="B146" s="352"/>
      <c r="C146" s="353"/>
      <c r="D146" s="394"/>
      <c r="E146" s="373"/>
    </row>
    <row r="147" spans="1:5" ht="12.75">
      <c r="A147" s="345"/>
      <c r="B147" s="352"/>
      <c r="C147" s="353"/>
      <c r="D147" s="394"/>
      <c r="E147" s="373"/>
    </row>
    <row r="148" spans="1:5" ht="12.75">
      <c r="A148" s="345"/>
      <c r="B148" s="352"/>
      <c r="C148" s="353"/>
      <c r="D148" s="394"/>
      <c r="E148" s="373"/>
    </row>
    <row r="149" spans="1:5" ht="12.75">
      <c r="A149" s="345"/>
      <c r="B149" s="352"/>
      <c r="C149" s="353"/>
      <c r="D149" s="394"/>
      <c r="E149" s="373"/>
    </row>
    <row r="150" spans="1:5" ht="12.75">
      <c r="A150" s="345"/>
      <c r="B150" s="352"/>
      <c r="C150" s="353"/>
      <c r="D150" s="394"/>
      <c r="E150" s="373"/>
    </row>
    <row r="151" spans="1:5" ht="12.75">
      <c r="A151" s="345"/>
      <c r="B151" s="352"/>
      <c r="C151" s="353"/>
      <c r="D151" s="394"/>
      <c r="E151" s="373"/>
    </row>
    <row r="152" spans="1:5" ht="12.75">
      <c r="A152" s="345"/>
      <c r="B152" s="352"/>
      <c r="C152" s="353"/>
      <c r="D152" s="394"/>
      <c r="E152" s="373"/>
    </row>
    <row r="153" spans="1:5" ht="12.75">
      <c r="A153" s="345"/>
      <c r="B153" s="352"/>
      <c r="C153" s="353"/>
      <c r="D153" s="394"/>
      <c r="E153" s="373"/>
    </row>
    <row r="154" spans="1:5" ht="12.75">
      <c r="A154" s="345"/>
      <c r="B154" s="346"/>
      <c r="C154" s="362"/>
      <c r="D154" s="396"/>
      <c r="E154" s="373"/>
    </row>
    <row r="155" spans="1:5" ht="12.75">
      <c r="A155" s="345"/>
      <c r="B155" s="361"/>
      <c r="C155" s="362"/>
      <c r="D155" s="396"/>
      <c r="E155" s="373"/>
    </row>
    <row r="156" spans="1:5" ht="12.75">
      <c r="A156" s="410" t="s">
        <v>1012</v>
      </c>
      <c r="B156" s="355" t="s">
        <v>26</v>
      </c>
      <c r="C156" s="353"/>
      <c r="D156" s="398"/>
      <c r="E156" s="399">
        <f>E138+E137+E135+E134+E133+E131+E129+E127+E126+E125+E124+E123+E122+E121+E114+E110+E108+E105+E102+E100+E99+E94+E93+E90+E89+E81+E71+E69+E68+E67+E66+E65+E64+E63+E15</f>
        <v>0</v>
      </c>
    </row>
    <row r="157" spans="1:5" ht="12.75">
      <c r="A157" s="410" t="s">
        <v>1013</v>
      </c>
      <c r="B157" s="346" t="s">
        <v>27</v>
      </c>
      <c r="C157" s="362"/>
      <c r="D157" s="398">
        <f>E156*0.15</f>
        <v>0</v>
      </c>
      <c r="E157" s="399"/>
    </row>
    <row r="158" spans="1:5" ht="12.75">
      <c r="A158" s="410" t="s">
        <v>1014</v>
      </c>
      <c r="B158" s="346" t="s">
        <v>792</v>
      </c>
      <c r="C158" s="347"/>
      <c r="D158" s="379">
        <f>E156*0.079</f>
        <v>0</v>
      </c>
      <c r="E158" s="400"/>
    </row>
    <row r="159" spans="1:5" ht="12.75">
      <c r="A159" s="401"/>
      <c r="B159" s="401" t="s">
        <v>2</v>
      </c>
      <c r="C159" s="402"/>
      <c r="D159" s="403"/>
      <c r="E159" s="404"/>
    </row>
    <row r="160" spans="1:5" ht="15">
      <c r="A160" s="405"/>
      <c r="B160" s="406" t="s">
        <v>793</v>
      </c>
      <c r="C160" s="406"/>
      <c r="D160" s="407">
        <f>SUM(E156,D157,D158)</f>
        <v>0</v>
      </c>
      <c r="E160" s="408" t="s">
        <v>1009</v>
      </c>
    </row>
  </sheetData>
  <sheetProtection/>
  <mergeCells count="1">
    <mergeCell ref="A111:D111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6"/>
  <sheetViews>
    <sheetView showZeros="0" zoomScalePageLayoutView="0" workbookViewId="0" topLeftCell="A4">
      <selection activeCell="H6" sqref="H6"/>
    </sheetView>
  </sheetViews>
  <sheetFormatPr defaultColWidth="9.00390625" defaultRowHeight="12.75"/>
  <cols>
    <col min="4" max="4" width="36.375" style="0" customWidth="1"/>
    <col min="6" max="6" width="11.625" style="0" customWidth="1"/>
    <col min="8" max="8" width="12.875" style="0" customWidth="1"/>
    <col min="9" max="9" width="14.25390625" style="0" customWidth="1"/>
  </cols>
  <sheetData>
    <row r="3" spans="1:9" ht="12.75">
      <c r="A3" s="331" t="s">
        <v>836</v>
      </c>
      <c r="B3" s="331" t="s">
        <v>837</v>
      </c>
      <c r="C3" s="331" t="s">
        <v>88</v>
      </c>
      <c r="D3" s="331" t="s">
        <v>838</v>
      </c>
      <c r="E3" s="331" t="s">
        <v>839</v>
      </c>
      <c r="F3" s="331" t="s">
        <v>840</v>
      </c>
      <c r="G3" s="331" t="s">
        <v>841</v>
      </c>
      <c r="H3" s="331" t="s">
        <v>842</v>
      </c>
      <c r="I3" s="331" t="s">
        <v>843</v>
      </c>
    </row>
    <row r="4" spans="1:9" ht="12.75">
      <c r="A4" s="332">
        <v>1</v>
      </c>
      <c r="B4" s="333">
        <v>14</v>
      </c>
      <c r="C4" s="332" t="s">
        <v>148</v>
      </c>
      <c r="D4" s="334" t="s">
        <v>844</v>
      </c>
      <c r="E4" s="335"/>
      <c r="F4" s="335">
        <f>B4*E4</f>
        <v>0</v>
      </c>
      <c r="G4" s="335"/>
      <c r="H4" s="335">
        <f>B4*G4</f>
        <v>0</v>
      </c>
      <c r="I4" s="335">
        <f>F4+H4</f>
        <v>0</v>
      </c>
    </row>
    <row r="5" spans="1:9" ht="24">
      <c r="A5" s="332">
        <v>2</v>
      </c>
      <c r="B5" s="333">
        <v>3</v>
      </c>
      <c r="C5" s="332" t="s">
        <v>786</v>
      </c>
      <c r="D5" s="334" t="s">
        <v>845</v>
      </c>
      <c r="E5" s="335"/>
      <c r="F5" s="335">
        <f aca="true" t="shared" si="0" ref="F5:F24">B5*E5</f>
        <v>0</v>
      </c>
      <c r="G5" s="335"/>
      <c r="H5" s="335">
        <f aca="true" t="shared" si="1" ref="H5:H24">B5*G5</f>
        <v>0</v>
      </c>
      <c r="I5" s="335">
        <f aca="true" t="shared" si="2" ref="I5:I24">F5+H5</f>
        <v>0</v>
      </c>
    </row>
    <row r="6" spans="1:9" ht="12.75">
      <c r="A6" s="332">
        <v>3</v>
      </c>
      <c r="B6" s="333">
        <v>3</v>
      </c>
      <c r="C6" s="332" t="s">
        <v>786</v>
      </c>
      <c r="D6" s="334" t="s">
        <v>846</v>
      </c>
      <c r="E6" s="335"/>
      <c r="F6" s="335">
        <f t="shared" si="0"/>
        <v>0</v>
      </c>
      <c r="G6" s="335"/>
      <c r="H6" s="335">
        <f t="shared" si="1"/>
        <v>0</v>
      </c>
      <c r="I6" s="335">
        <f t="shared" si="2"/>
        <v>0</v>
      </c>
    </row>
    <row r="7" spans="1:9" ht="24">
      <c r="A7" s="332">
        <v>4</v>
      </c>
      <c r="B7" s="333">
        <v>9</v>
      </c>
      <c r="C7" s="332" t="s">
        <v>148</v>
      </c>
      <c r="D7" s="334" t="s">
        <v>847</v>
      </c>
      <c r="E7" s="335"/>
      <c r="F7" s="335">
        <f t="shared" si="0"/>
        <v>0</v>
      </c>
      <c r="G7" s="335"/>
      <c r="H7" s="335">
        <f t="shared" si="1"/>
        <v>0</v>
      </c>
      <c r="I7" s="335">
        <f t="shared" si="2"/>
        <v>0</v>
      </c>
    </row>
    <row r="8" spans="1:9" ht="36">
      <c r="A8" s="332">
        <v>5</v>
      </c>
      <c r="B8" s="333">
        <v>18</v>
      </c>
      <c r="C8" s="332" t="s">
        <v>148</v>
      </c>
      <c r="D8" s="334" t="s">
        <v>848</v>
      </c>
      <c r="E8" s="335"/>
      <c r="F8" s="335">
        <f t="shared" si="0"/>
        <v>0</v>
      </c>
      <c r="G8" s="335"/>
      <c r="H8" s="335">
        <f t="shared" si="1"/>
        <v>0</v>
      </c>
      <c r="I8" s="335">
        <f t="shared" si="2"/>
        <v>0</v>
      </c>
    </row>
    <row r="9" spans="1:9" ht="36">
      <c r="A9" s="332">
        <v>6</v>
      </c>
      <c r="B9" s="333">
        <v>60</v>
      </c>
      <c r="C9" s="332" t="s">
        <v>311</v>
      </c>
      <c r="D9" s="334" t="s">
        <v>849</v>
      </c>
      <c r="E9" s="335"/>
      <c r="F9" s="335">
        <f t="shared" si="0"/>
        <v>0</v>
      </c>
      <c r="G9" s="335"/>
      <c r="H9" s="335">
        <f t="shared" si="1"/>
        <v>0</v>
      </c>
      <c r="I9" s="335">
        <f t="shared" si="2"/>
        <v>0</v>
      </c>
    </row>
    <row r="10" spans="1:9" ht="24">
      <c r="A10" s="332">
        <v>7</v>
      </c>
      <c r="B10" s="333">
        <v>95</v>
      </c>
      <c r="C10" s="332" t="s">
        <v>148</v>
      </c>
      <c r="D10" s="334" t="s">
        <v>850</v>
      </c>
      <c r="E10" s="335"/>
      <c r="F10" s="335">
        <f t="shared" si="0"/>
        <v>0</v>
      </c>
      <c r="G10" s="335"/>
      <c r="H10" s="335">
        <f t="shared" si="1"/>
        <v>0</v>
      </c>
      <c r="I10" s="335">
        <f t="shared" si="2"/>
        <v>0</v>
      </c>
    </row>
    <row r="11" spans="1:9" ht="24">
      <c r="A11" s="332">
        <v>8</v>
      </c>
      <c r="B11" s="333">
        <v>40</v>
      </c>
      <c r="C11" s="332" t="s">
        <v>786</v>
      </c>
      <c r="D11" s="334" t="s">
        <v>851</v>
      </c>
      <c r="E11" s="335"/>
      <c r="F11" s="335">
        <f t="shared" si="0"/>
        <v>0</v>
      </c>
      <c r="G11" s="335"/>
      <c r="H11" s="335">
        <f t="shared" si="1"/>
        <v>0</v>
      </c>
      <c r="I11" s="335">
        <f t="shared" si="2"/>
        <v>0</v>
      </c>
    </row>
    <row r="12" spans="1:9" ht="24">
      <c r="A12" s="332">
        <v>9</v>
      </c>
      <c r="B12" s="333">
        <v>84</v>
      </c>
      <c r="C12" s="332" t="s">
        <v>148</v>
      </c>
      <c r="D12" s="334" t="s">
        <v>847</v>
      </c>
      <c r="E12" s="335"/>
      <c r="F12" s="335">
        <f t="shared" si="0"/>
        <v>0</v>
      </c>
      <c r="G12" s="335"/>
      <c r="H12" s="335">
        <f t="shared" si="1"/>
        <v>0</v>
      </c>
      <c r="I12" s="335">
        <f t="shared" si="2"/>
        <v>0</v>
      </c>
    </row>
    <row r="13" spans="1:9" ht="12.75">
      <c r="A13" s="332">
        <v>10</v>
      </c>
      <c r="B13" s="333">
        <v>3</v>
      </c>
      <c r="C13" s="332" t="s">
        <v>786</v>
      </c>
      <c r="D13" s="334" t="s">
        <v>852</v>
      </c>
      <c r="E13" s="335"/>
      <c r="F13" s="335">
        <f t="shared" si="0"/>
        <v>0</v>
      </c>
      <c r="G13" s="335"/>
      <c r="H13" s="335">
        <f t="shared" si="1"/>
        <v>0</v>
      </c>
      <c r="I13" s="335">
        <f t="shared" si="2"/>
        <v>0</v>
      </c>
    </row>
    <row r="14" spans="1:9" ht="12.75">
      <c r="A14" s="332">
        <v>11</v>
      </c>
      <c r="B14" s="333">
        <v>40</v>
      </c>
      <c r="C14" s="332" t="s">
        <v>148</v>
      </c>
      <c r="D14" s="334" t="s">
        <v>844</v>
      </c>
      <c r="E14" s="335"/>
      <c r="F14" s="335">
        <f t="shared" si="0"/>
        <v>0</v>
      </c>
      <c r="G14" s="335"/>
      <c r="H14" s="335">
        <f t="shared" si="1"/>
        <v>0</v>
      </c>
      <c r="I14" s="335">
        <f t="shared" si="2"/>
        <v>0</v>
      </c>
    </row>
    <row r="15" spans="1:9" ht="24">
      <c r="A15" s="332">
        <v>12</v>
      </c>
      <c r="B15" s="333">
        <v>70</v>
      </c>
      <c r="C15" s="332" t="s">
        <v>763</v>
      </c>
      <c r="D15" s="334" t="s">
        <v>853</v>
      </c>
      <c r="E15" s="335"/>
      <c r="F15" s="335">
        <f t="shared" si="0"/>
        <v>0</v>
      </c>
      <c r="G15" s="335"/>
      <c r="H15" s="335">
        <f t="shared" si="1"/>
        <v>0</v>
      </c>
      <c r="I15" s="335">
        <f t="shared" si="2"/>
        <v>0</v>
      </c>
    </row>
    <row r="16" spans="1:9" ht="24">
      <c r="A16" s="332">
        <v>13</v>
      </c>
      <c r="B16" s="333">
        <v>18</v>
      </c>
      <c r="C16" s="332" t="s">
        <v>786</v>
      </c>
      <c r="D16" s="334" t="s">
        <v>854</v>
      </c>
      <c r="E16" s="335"/>
      <c r="F16" s="335">
        <f t="shared" si="0"/>
        <v>0</v>
      </c>
      <c r="G16" s="335"/>
      <c r="H16" s="335">
        <f t="shared" si="1"/>
        <v>0</v>
      </c>
      <c r="I16" s="335">
        <f t="shared" si="2"/>
        <v>0</v>
      </c>
    </row>
    <row r="17" spans="1:9" ht="24">
      <c r="A17" s="332">
        <v>14</v>
      </c>
      <c r="B17" s="333">
        <v>3</v>
      </c>
      <c r="C17" s="332" t="s">
        <v>311</v>
      </c>
      <c r="D17" s="334" t="s">
        <v>855</v>
      </c>
      <c r="E17" s="335"/>
      <c r="F17" s="335">
        <f t="shared" si="0"/>
        <v>0</v>
      </c>
      <c r="G17" s="335"/>
      <c r="H17" s="335">
        <f t="shared" si="1"/>
        <v>0</v>
      </c>
      <c r="I17" s="335">
        <f t="shared" si="2"/>
        <v>0</v>
      </c>
    </row>
    <row r="18" spans="1:9" ht="24">
      <c r="A18" s="332">
        <v>15</v>
      </c>
      <c r="B18" s="333">
        <v>1</v>
      </c>
      <c r="C18" s="332" t="s">
        <v>311</v>
      </c>
      <c r="D18" s="334" t="s">
        <v>855</v>
      </c>
      <c r="E18" s="335"/>
      <c r="F18" s="335">
        <f t="shared" si="0"/>
        <v>0</v>
      </c>
      <c r="G18" s="335"/>
      <c r="H18" s="335">
        <f t="shared" si="1"/>
        <v>0</v>
      </c>
      <c r="I18" s="335">
        <f t="shared" si="2"/>
        <v>0</v>
      </c>
    </row>
    <row r="19" spans="1:9" ht="24">
      <c r="A19" s="332">
        <v>16</v>
      </c>
      <c r="B19" s="333">
        <v>3</v>
      </c>
      <c r="C19" s="332" t="s">
        <v>311</v>
      </c>
      <c r="D19" s="334" t="s">
        <v>856</v>
      </c>
      <c r="E19" s="335"/>
      <c r="F19" s="335">
        <f t="shared" si="0"/>
        <v>0</v>
      </c>
      <c r="G19" s="335"/>
      <c r="H19" s="335">
        <f t="shared" si="1"/>
        <v>0</v>
      </c>
      <c r="I19" s="335">
        <f t="shared" si="2"/>
        <v>0</v>
      </c>
    </row>
    <row r="20" spans="1:9" ht="24">
      <c r="A20" s="332">
        <v>17</v>
      </c>
      <c r="B20" s="333">
        <v>1</v>
      </c>
      <c r="C20" s="332" t="s">
        <v>311</v>
      </c>
      <c r="D20" s="334" t="s">
        <v>857</v>
      </c>
      <c r="E20" s="335"/>
      <c r="F20" s="335">
        <f t="shared" si="0"/>
        <v>0</v>
      </c>
      <c r="G20" s="335"/>
      <c r="H20" s="335">
        <f t="shared" si="1"/>
        <v>0</v>
      </c>
      <c r="I20" s="335">
        <f t="shared" si="2"/>
        <v>0</v>
      </c>
    </row>
    <row r="21" spans="1:9" ht="12.75">
      <c r="A21" s="332">
        <v>18</v>
      </c>
      <c r="B21" s="333">
        <v>6</v>
      </c>
      <c r="C21" s="332" t="s">
        <v>311</v>
      </c>
      <c r="D21" s="334" t="s">
        <v>858</v>
      </c>
      <c r="E21" s="335"/>
      <c r="F21" s="335">
        <f t="shared" si="0"/>
        <v>0</v>
      </c>
      <c r="G21" s="335"/>
      <c r="H21" s="335">
        <f t="shared" si="1"/>
        <v>0</v>
      </c>
      <c r="I21" s="335">
        <f t="shared" si="2"/>
        <v>0</v>
      </c>
    </row>
    <row r="22" spans="1:9" ht="12.75">
      <c r="A22" s="332">
        <v>19</v>
      </c>
      <c r="B22" s="333">
        <v>18</v>
      </c>
      <c r="C22" s="332" t="s">
        <v>786</v>
      </c>
      <c r="D22" s="334" t="s">
        <v>859</v>
      </c>
      <c r="E22" s="335"/>
      <c r="F22" s="335">
        <f t="shared" si="0"/>
        <v>0</v>
      </c>
      <c r="G22" s="335"/>
      <c r="H22" s="335">
        <f t="shared" si="1"/>
        <v>0</v>
      </c>
      <c r="I22" s="335">
        <f t="shared" si="2"/>
        <v>0</v>
      </c>
    </row>
    <row r="23" spans="1:9" ht="24">
      <c r="A23" s="332">
        <v>20</v>
      </c>
      <c r="B23" s="333">
        <v>84</v>
      </c>
      <c r="C23" s="332" t="s">
        <v>148</v>
      </c>
      <c r="D23" s="334" t="s">
        <v>847</v>
      </c>
      <c r="E23" s="335"/>
      <c r="F23" s="335">
        <f t="shared" si="0"/>
        <v>0</v>
      </c>
      <c r="G23" s="335"/>
      <c r="H23" s="335">
        <f t="shared" si="1"/>
        <v>0</v>
      </c>
      <c r="I23" s="335">
        <f t="shared" si="2"/>
        <v>0</v>
      </c>
    </row>
    <row r="24" spans="1:9" ht="12.75">
      <c r="A24" s="332">
        <v>21</v>
      </c>
      <c r="B24" s="333">
        <v>1</v>
      </c>
      <c r="C24" s="332" t="s">
        <v>786</v>
      </c>
      <c r="D24" s="334" t="s">
        <v>860</v>
      </c>
      <c r="E24" s="335"/>
      <c r="F24" s="335">
        <f t="shared" si="0"/>
        <v>0</v>
      </c>
      <c r="G24" s="335"/>
      <c r="H24" s="335">
        <f t="shared" si="1"/>
        <v>0</v>
      </c>
      <c r="I24" s="335">
        <f t="shared" si="2"/>
        <v>0</v>
      </c>
    </row>
    <row r="25" spans="1:9" ht="12.75">
      <c r="A25" s="336"/>
      <c r="B25" s="336"/>
      <c r="C25" s="336"/>
      <c r="D25" s="336"/>
      <c r="E25" s="336"/>
      <c r="F25" s="336"/>
      <c r="G25" s="336"/>
      <c r="H25" s="336"/>
      <c r="I25" s="336"/>
    </row>
    <row r="26" spans="1:9" ht="12.75">
      <c r="A26" s="336"/>
      <c r="B26" s="336"/>
      <c r="C26" s="336"/>
      <c r="D26" s="336"/>
      <c r="E26" s="336"/>
      <c r="F26" s="336"/>
      <c r="G26" s="336"/>
      <c r="H26" s="336" t="s">
        <v>1015</v>
      </c>
      <c r="I26" s="337">
        <f>SUM(I4:I24)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showZeros="0" zoomScalePageLayoutView="0" workbookViewId="0" topLeftCell="A1">
      <selection activeCell="C11" sqref="C11:E1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1" t="s">
        <v>29</v>
      </c>
      <c r="B1" s="82"/>
      <c r="C1" s="82"/>
      <c r="D1" s="82"/>
      <c r="E1" s="82"/>
      <c r="F1" s="82"/>
      <c r="G1" s="82"/>
    </row>
    <row r="2" spans="1:7" ht="12.75" customHeight="1">
      <c r="A2" s="83" t="s">
        <v>30</v>
      </c>
      <c r="B2" s="84"/>
      <c r="C2" s="85" t="s">
        <v>106</v>
      </c>
      <c r="D2" s="85" t="s">
        <v>106</v>
      </c>
      <c r="E2" s="86"/>
      <c r="F2" s="87" t="s">
        <v>31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32</v>
      </c>
      <c r="B4" s="90"/>
      <c r="C4" s="91"/>
      <c r="D4" s="91"/>
      <c r="E4" s="92"/>
      <c r="F4" s="93" t="s">
        <v>33</v>
      </c>
      <c r="G4" s="96"/>
    </row>
    <row r="5" spans="1:7" ht="12.75" customHeight="1">
      <c r="A5" s="97" t="s">
        <v>103</v>
      </c>
      <c r="B5" s="98"/>
      <c r="C5" s="99" t="s">
        <v>104</v>
      </c>
      <c r="D5" s="100"/>
      <c r="E5" s="98"/>
      <c r="F5" s="93" t="s">
        <v>34</v>
      </c>
      <c r="G5" s="94"/>
    </row>
    <row r="6" spans="1:15" ht="12.75" customHeight="1">
      <c r="A6" s="95" t="s">
        <v>35</v>
      </c>
      <c r="B6" s="90"/>
      <c r="C6" s="91"/>
      <c r="D6" s="91"/>
      <c r="E6" s="92"/>
      <c r="F6" s="101" t="s">
        <v>36</v>
      </c>
      <c r="G6" s="102">
        <v>0</v>
      </c>
      <c r="O6" s="103"/>
    </row>
    <row r="7" spans="1:7" ht="12.75" customHeight="1">
      <c r="A7" s="104" t="s">
        <v>100</v>
      </c>
      <c r="B7" s="105"/>
      <c r="C7" s="106" t="s">
        <v>101</v>
      </c>
      <c r="D7" s="107"/>
      <c r="E7" s="107"/>
      <c r="F7" s="108" t="s">
        <v>37</v>
      </c>
      <c r="G7" s="102">
        <f>IF(G6=0,,ROUND((F30+F32)/G6,1))</f>
        <v>0</v>
      </c>
    </row>
    <row r="8" spans="1:9" ht="12.75">
      <c r="A8" s="109" t="s">
        <v>38</v>
      </c>
      <c r="B8" s="93"/>
      <c r="C8" s="431"/>
      <c r="D8" s="431"/>
      <c r="E8" s="432"/>
      <c r="F8" s="110" t="s">
        <v>39</v>
      </c>
      <c r="G8" s="111"/>
      <c r="H8" s="112"/>
      <c r="I8" s="113"/>
    </row>
    <row r="9" spans="1:8" ht="12.75">
      <c r="A9" s="109" t="s">
        <v>40</v>
      </c>
      <c r="B9" s="93"/>
      <c r="C9" s="431"/>
      <c r="D9" s="431"/>
      <c r="E9" s="432"/>
      <c r="F9" s="93"/>
      <c r="G9" s="114"/>
      <c r="H9" s="115"/>
    </row>
    <row r="10" spans="1:8" ht="12.75">
      <c r="A10" s="109" t="s">
        <v>41</v>
      </c>
      <c r="B10" s="93"/>
      <c r="C10" s="431" t="s">
        <v>1023</v>
      </c>
      <c r="D10" s="431"/>
      <c r="E10" s="431"/>
      <c r="F10" s="116"/>
      <c r="G10" s="117"/>
      <c r="H10" s="118"/>
    </row>
    <row r="11" spans="1:57" ht="13.5" customHeight="1">
      <c r="A11" s="109" t="s">
        <v>42</v>
      </c>
      <c r="B11" s="93"/>
      <c r="C11" s="431"/>
      <c r="D11" s="431"/>
      <c r="E11" s="431"/>
      <c r="F11" s="119" t="s">
        <v>43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44</v>
      </c>
      <c r="B12" s="90"/>
      <c r="C12" s="433"/>
      <c r="D12" s="433"/>
      <c r="E12" s="433"/>
      <c r="F12" s="123" t="s">
        <v>45</v>
      </c>
      <c r="G12" s="124"/>
      <c r="H12" s="115"/>
    </row>
    <row r="13" spans="1:8" ht="28.5" customHeight="1" thickBot="1">
      <c r="A13" s="125" t="s">
        <v>46</v>
      </c>
      <c r="B13" s="126"/>
      <c r="C13" s="126"/>
      <c r="D13" s="126"/>
      <c r="E13" s="127"/>
      <c r="F13" s="127"/>
      <c r="G13" s="128"/>
      <c r="H13" s="115"/>
    </row>
    <row r="14" spans="1:7" ht="17.25" customHeight="1" thickBot="1">
      <c r="A14" s="129" t="s">
        <v>47</v>
      </c>
      <c r="B14" s="130"/>
      <c r="C14" s="131"/>
      <c r="D14" s="132" t="s">
        <v>48</v>
      </c>
      <c r="E14" s="133"/>
      <c r="F14" s="133"/>
      <c r="G14" s="131"/>
    </row>
    <row r="15" spans="1:7" ht="15.75" customHeight="1">
      <c r="A15" s="134"/>
      <c r="B15" s="135" t="s">
        <v>49</v>
      </c>
      <c r="C15" s="136">
        <f>'01  Rek zateplení'!E34</f>
        <v>0</v>
      </c>
      <c r="D15" s="137" t="str">
        <f>'01  Rek zateplení'!A39</f>
        <v>Ztížené výrobní podmínky</v>
      </c>
      <c r="E15" s="138"/>
      <c r="F15" s="139"/>
      <c r="G15" s="136">
        <f>'01  Rek zateplení'!I39</f>
        <v>0</v>
      </c>
    </row>
    <row r="16" spans="1:7" ht="15.75" customHeight="1">
      <c r="A16" s="134" t="s">
        <v>50</v>
      </c>
      <c r="B16" s="135" t="s">
        <v>51</v>
      </c>
      <c r="C16" s="136">
        <f>'01  Rek zateplení'!F34</f>
        <v>0</v>
      </c>
      <c r="D16" s="89" t="str">
        <f>'01  Rek zateplení'!A40</f>
        <v>Oborová přirážka</v>
      </c>
      <c r="E16" s="140"/>
      <c r="F16" s="141"/>
      <c r="G16" s="136">
        <f>'01  Rek zateplení'!I40</f>
        <v>0</v>
      </c>
    </row>
    <row r="17" spans="1:7" ht="15.75" customHeight="1">
      <c r="A17" s="134" t="s">
        <v>52</v>
      </c>
      <c r="B17" s="135" t="s">
        <v>53</v>
      </c>
      <c r="C17" s="136">
        <f>'01  Rek zateplení'!H34</f>
        <v>0</v>
      </c>
      <c r="D17" s="89" t="str">
        <f>'01  Rek zateplení'!A41</f>
        <v>Přesun stavebních kapacit</v>
      </c>
      <c r="E17" s="140"/>
      <c r="F17" s="141"/>
      <c r="G17" s="136">
        <f>'01  Rek zateplení'!I41</f>
        <v>0</v>
      </c>
    </row>
    <row r="18" spans="1:7" ht="15.75" customHeight="1">
      <c r="A18" s="142" t="s">
        <v>54</v>
      </c>
      <c r="B18" s="143" t="s">
        <v>55</v>
      </c>
      <c r="C18" s="136">
        <f>'01  Rek zateplení'!G34</f>
        <v>0</v>
      </c>
      <c r="D18" s="89" t="str">
        <f>'01  Rek zateplení'!A42</f>
        <v>Mimostaveništní doprava</v>
      </c>
      <c r="E18" s="140"/>
      <c r="F18" s="141"/>
      <c r="G18" s="136">
        <f>'01  Rek zateplení'!I42</f>
        <v>0</v>
      </c>
    </row>
    <row r="19" spans="1:7" ht="15.75" customHeight="1">
      <c r="A19" s="144" t="s">
        <v>56</v>
      </c>
      <c r="B19" s="135"/>
      <c r="C19" s="136">
        <f>SUM(C15:C18)</f>
        <v>0</v>
      </c>
      <c r="D19" s="89" t="str">
        <f>'01  Rek zateplení'!A43</f>
        <v>Zařízení staveniště</v>
      </c>
      <c r="E19" s="140"/>
      <c r="F19" s="141"/>
      <c r="G19" s="136">
        <f>'01  Rek zateplení'!I43</f>
        <v>0</v>
      </c>
    </row>
    <row r="20" spans="1:7" ht="15.75" customHeight="1">
      <c r="A20" s="144"/>
      <c r="B20" s="135"/>
      <c r="C20" s="136"/>
      <c r="D20" s="89" t="str">
        <f>'01  Rek zateplení'!A44</f>
        <v>Provoz investora</v>
      </c>
      <c r="E20" s="140"/>
      <c r="F20" s="141"/>
      <c r="G20" s="136">
        <f>'01  Rek zateplení'!I44</f>
        <v>0</v>
      </c>
    </row>
    <row r="21" spans="1:7" ht="15.75" customHeight="1">
      <c r="A21" s="144" t="s">
        <v>28</v>
      </c>
      <c r="B21" s="135"/>
      <c r="C21" s="136">
        <f>'01  Rek zateplení'!I34</f>
        <v>0</v>
      </c>
      <c r="D21" s="89" t="str">
        <f>'01  Rek zateplení'!A45</f>
        <v>Kompletační činnost (IČD)</v>
      </c>
      <c r="E21" s="140"/>
      <c r="F21" s="141"/>
      <c r="G21" s="136">
        <f>'01  Rek zateplení'!I45</f>
        <v>0</v>
      </c>
    </row>
    <row r="22" spans="1:7" ht="15.75" customHeight="1">
      <c r="A22" s="145" t="s">
        <v>57</v>
      </c>
      <c r="B22" s="115"/>
      <c r="C22" s="136">
        <f>C19+C21</f>
        <v>0</v>
      </c>
      <c r="D22" s="89" t="s">
        <v>58</v>
      </c>
      <c r="E22" s="140"/>
      <c r="F22" s="141"/>
      <c r="G22" s="136">
        <f>G23-SUM(G15:G21)</f>
        <v>0</v>
      </c>
    </row>
    <row r="23" spans="1:7" ht="15.75" customHeight="1" thickBot="1">
      <c r="A23" s="429" t="s">
        <v>59</v>
      </c>
      <c r="B23" s="430"/>
      <c r="C23" s="146">
        <f>C22+G23</f>
        <v>0</v>
      </c>
      <c r="D23" s="147" t="s">
        <v>60</v>
      </c>
      <c r="E23" s="148"/>
      <c r="F23" s="149"/>
      <c r="G23" s="136">
        <f>'01  Rek zateplení'!H47</f>
        <v>0</v>
      </c>
    </row>
    <row r="24" spans="1:7" ht="12.75">
      <c r="A24" s="150" t="s">
        <v>61</v>
      </c>
      <c r="B24" s="151"/>
      <c r="C24" s="152"/>
      <c r="D24" s="151" t="s">
        <v>62</v>
      </c>
      <c r="E24" s="151"/>
      <c r="F24" s="153" t="s">
        <v>63</v>
      </c>
      <c r="G24" s="154"/>
    </row>
    <row r="25" spans="1:7" ht="12.75">
      <c r="A25" s="145" t="s">
        <v>64</v>
      </c>
      <c r="B25" s="115"/>
      <c r="C25" s="155"/>
      <c r="D25" s="115" t="s">
        <v>64</v>
      </c>
      <c r="F25" s="156" t="s">
        <v>64</v>
      </c>
      <c r="G25" s="157"/>
    </row>
    <row r="26" spans="1:7" ht="37.5" customHeight="1">
      <c r="A26" s="145" t="s">
        <v>65</v>
      </c>
      <c r="B26" s="158"/>
      <c r="C26" s="155"/>
      <c r="D26" s="115" t="s">
        <v>65</v>
      </c>
      <c r="F26" s="156" t="s">
        <v>65</v>
      </c>
      <c r="G26" s="157"/>
    </row>
    <row r="27" spans="1:7" ht="12.75">
      <c r="A27" s="145"/>
      <c r="B27" s="159"/>
      <c r="C27" s="155"/>
      <c r="D27" s="115"/>
      <c r="F27" s="156"/>
      <c r="G27" s="157"/>
    </row>
    <row r="28" spans="1:7" ht="12.75">
      <c r="A28" s="145" t="s">
        <v>66</v>
      </c>
      <c r="B28" s="115"/>
      <c r="C28" s="155"/>
      <c r="D28" s="156" t="s">
        <v>67</v>
      </c>
      <c r="E28" s="155"/>
      <c r="F28" s="160" t="s">
        <v>67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 ht="12.75">
      <c r="A30" s="163" t="s">
        <v>12</v>
      </c>
      <c r="B30" s="164"/>
      <c r="C30" s="165">
        <v>21</v>
      </c>
      <c r="D30" s="164" t="s">
        <v>68</v>
      </c>
      <c r="E30" s="166"/>
      <c r="F30" s="424">
        <f>C23-F32</f>
        <v>0</v>
      </c>
      <c r="G30" s="425"/>
    </row>
    <row r="31" spans="1:7" ht="12.75">
      <c r="A31" s="163" t="s">
        <v>69</v>
      </c>
      <c r="B31" s="164"/>
      <c r="C31" s="165">
        <f>C30</f>
        <v>21</v>
      </c>
      <c r="D31" s="164" t="s">
        <v>70</v>
      </c>
      <c r="E31" s="166"/>
      <c r="F31" s="424">
        <f>ROUND(PRODUCT(F30,C31/100),0)</f>
        <v>0</v>
      </c>
      <c r="G31" s="425"/>
    </row>
    <row r="32" spans="1:7" ht="12.75">
      <c r="A32" s="163" t="s">
        <v>12</v>
      </c>
      <c r="B32" s="164"/>
      <c r="C32" s="165">
        <v>0</v>
      </c>
      <c r="D32" s="164" t="s">
        <v>70</v>
      </c>
      <c r="E32" s="166"/>
      <c r="F32" s="424">
        <v>0</v>
      </c>
      <c r="G32" s="425"/>
    </row>
    <row r="33" spans="1:7" ht="12.75">
      <c r="A33" s="163" t="s">
        <v>69</v>
      </c>
      <c r="B33" s="167"/>
      <c r="C33" s="168">
        <f>C32</f>
        <v>0</v>
      </c>
      <c r="D33" s="164" t="s">
        <v>70</v>
      </c>
      <c r="E33" s="141"/>
      <c r="F33" s="424">
        <f>ROUND(PRODUCT(F32,C33/100),0)</f>
        <v>0</v>
      </c>
      <c r="G33" s="425"/>
    </row>
    <row r="34" spans="1:7" s="172" customFormat="1" ht="19.5" customHeight="1" thickBot="1">
      <c r="A34" s="169" t="s">
        <v>71</v>
      </c>
      <c r="B34" s="170"/>
      <c r="C34" s="170"/>
      <c r="D34" s="170"/>
      <c r="E34" s="171"/>
      <c r="F34" s="426">
        <f>ROUND(SUM(F30:F33),0)</f>
        <v>0</v>
      </c>
      <c r="G34" s="427"/>
    </row>
    <row r="36" spans="1:8" ht="12.75">
      <c r="A36" s="2" t="s">
        <v>72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28"/>
      <c r="C37" s="428"/>
      <c r="D37" s="428"/>
      <c r="E37" s="428"/>
      <c r="F37" s="428"/>
      <c r="G37" s="428"/>
      <c r="H37" s="1" t="s">
        <v>2</v>
      </c>
    </row>
    <row r="38" spans="1:8" ht="12.75" customHeight="1">
      <c r="A38" s="173"/>
      <c r="B38" s="428"/>
      <c r="C38" s="428"/>
      <c r="D38" s="428"/>
      <c r="E38" s="428"/>
      <c r="F38" s="428"/>
      <c r="G38" s="428"/>
      <c r="H38" s="1" t="s">
        <v>2</v>
      </c>
    </row>
    <row r="39" spans="1:8" ht="12.75">
      <c r="A39" s="173"/>
      <c r="B39" s="428"/>
      <c r="C39" s="428"/>
      <c r="D39" s="428"/>
      <c r="E39" s="428"/>
      <c r="F39" s="428"/>
      <c r="G39" s="428"/>
      <c r="H39" s="1" t="s">
        <v>2</v>
      </c>
    </row>
    <row r="40" spans="1:8" ht="12.75">
      <c r="A40" s="173"/>
      <c r="B40" s="428"/>
      <c r="C40" s="428"/>
      <c r="D40" s="428"/>
      <c r="E40" s="428"/>
      <c r="F40" s="428"/>
      <c r="G40" s="428"/>
      <c r="H40" s="1" t="s">
        <v>2</v>
      </c>
    </row>
    <row r="41" spans="1:8" ht="12.75">
      <c r="A41" s="173"/>
      <c r="B41" s="428"/>
      <c r="C41" s="428"/>
      <c r="D41" s="428"/>
      <c r="E41" s="428"/>
      <c r="F41" s="428"/>
      <c r="G41" s="428"/>
      <c r="H41" s="1" t="s">
        <v>2</v>
      </c>
    </row>
    <row r="42" spans="1:8" ht="12.75">
      <c r="A42" s="173"/>
      <c r="B42" s="428"/>
      <c r="C42" s="428"/>
      <c r="D42" s="428"/>
      <c r="E42" s="428"/>
      <c r="F42" s="428"/>
      <c r="G42" s="428"/>
      <c r="H42" s="1" t="s">
        <v>2</v>
      </c>
    </row>
    <row r="43" spans="1:8" ht="12.75">
      <c r="A43" s="173"/>
      <c r="B43" s="428"/>
      <c r="C43" s="428"/>
      <c r="D43" s="428"/>
      <c r="E43" s="428"/>
      <c r="F43" s="428"/>
      <c r="G43" s="428"/>
      <c r="H43" s="1" t="s">
        <v>2</v>
      </c>
    </row>
    <row r="44" spans="1:8" ht="12.75" customHeight="1">
      <c r="A44" s="173"/>
      <c r="B44" s="428"/>
      <c r="C44" s="428"/>
      <c r="D44" s="428"/>
      <c r="E44" s="428"/>
      <c r="F44" s="428"/>
      <c r="G44" s="428"/>
      <c r="H44" s="1" t="s">
        <v>2</v>
      </c>
    </row>
    <row r="45" spans="1:8" ht="12.75" customHeight="1">
      <c r="A45" s="173"/>
      <c r="B45" s="428"/>
      <c r="C45" s="428"/>
      <c r="D45" s="428"/>
      <c r="E45" s="428"/>
      <c r="F45" s="428"/>
      <c r="G45" s="428"/>
      <c r="H45" s="1" t="s">
        <v>2</v>
      </c>
    </row>
    <row r="46" spans="2:7" ht="12.75">
      <c r="B46" s="423"/>
      <c r="C46" s="423"/>
      <c r="D46" s="423"/>
      <c r="E46" s="423"/>
      <c r="F46" s="423"/>
      <c r="G46" s="423"/>
    </row>
    <row r="47" spans="2:7" ht="12.75">
      <c r="B47" s="423"/>
      <c r="C47" s="423"/>
      <c r="D47" s="423"/>
      <c r="E47" s="423"/>
      <c r="F47" s="423"/>
      <c r="G47" s="423"/>
    </row>
    <row r="48" spans="2:7" ht="12.75">
      <c r="B48" s="423"/>
      <c r="C48" s="423"/>
      <c r="D48" s="423"/>
      <c r="E48" s="423"/>
      <c r="F48" s="423"/>
      <c r="G48" s="423"/>
    </row>
    <row r="49" spans="2:7" ht="12.75">
      <c r="B49" s="423"/>
      <c r="C49" s="423"/>
      <c r="D49" s="423"/>
      <c r="E49" s="423"/>
      <c r="F49" s="423"/>
      <c r="G49" s="423"/>
    </row>
    <row r="50" spans="2:7" ht="12.75">
      <c r="B50" s="423"/>
      <c r="C50" s="423"/>
      <c r="D50" s="423"/>
      <c r="E50" s="423"/>
      <c r="F50" s="423"/>
      <c r="G50" s="423"/>
    </row>
    <row r="51" spans="2:7" ht="12.75">
      <c r="B51" s="423"/>
      <c r="C51" s="423"/>
      <c r="D51" s="423"/>
      <c r="E51" s="423"/>
      <c r="F51" s="423"/>
      <c r="G51" s="423"/>
    </row>
  </sheetData>
  <sheetProtection/>
  <mergeCells count="18">
    <mergeCell ref="B47:G47"/>
    <mergeCell ref="B48:G48"/>
    <mergeCell ref="A23:B23"/>
    <mergeCell ref="C8:E8"/>
    <mergeCell ref="C9:E9"/>
    <mergeCell ref="C10:E10"/>
    <mergeCell ref="C11:E11"/>
    <mergeCell ref="C12:E12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B46:G46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98"/>
  <sheetViews>
    <sheetView showZeros="0" zoomScalePageLayoutView="0" workbookViewId="0" topLeftCell="A25">
      <selection activeCell="I39" sqref="I39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34" t="s">
        <v>3</v>
      </c>
      <c r="B1" s="435"/>
      <c r="C1" s="174" t="s">
        <v>102</v>
      </c>
      <c r="D1" s="175"/>
      <c r="E1" s="176"/>
      <c r="F1" s="175"/>
      <c r="G1" s="177" t="s">
        <v>73</v>
      </c>
      <c r="H1" s="178" t="s">
        <v>106</v>
      </c>
      <c r="I1" s="179"/>
    </row>
    <row r="2" spans="1:9" ht="13.5" thickBot="1">
      <c r="A2" s="436" t="s">
        <v>74</v>
      </c>
      <c r="B2" s="437"/>
      <c r="C2" s="180" t="s">
        <v>105</v>
      </c>
      <c r="D2" s="181"/>
      <c r="E2" s="182"/>
      <c r="F2" s="181"/>
      <c r="G2" s="438"/>
      <c r="H2" s="439"/>
      <c r="I2" s="440"/>
    </row>
    <row r="3" ht="13.5" thickTop="1">
      <c r="F3" s="115"/>
    </row>
    <row r="4" spans="1:9" ht="19.5" customHeight="1">
      <c r="A4" s="183" t="s">
        <v>75</v>
      </c>
      <c r="B4" s="184"/>
      <c r="C4" s="184"/>
      <c r="D4" s="184"/>
      <c r="E4" s="185"/>
      <c r="F4" s="184"/>
      <c r="G4" s="184"/>
      <c r="H4" s="184"/>
      <c r="I4" s="184"/>
    </row>
    <row r="5" ht="13.5" thickBot="1"/>
    <row r="6" spans="1:9" s="115" customFormat="1" ht="13.5" thickBot="1">
      <c r="A6" s="186"/>
      <c r="B6" s="187" t="s">
        <v>76</v>
      </c>
      <c r="C6" s="187"/>
      <c r="D6" s="188"/>
      <c r="E6" s="189" t="s">
        <v>24</v>
      </c>
      <c r="F6" s="190" t="s">
        <v>25</v>
      </c>
      <c r="G6" s="190" t="s">
        <v>26</v>
      </c>
      <c r="H6" s="190" t="s">
        <v>27</v>
      </c>
      <c r="I6" s="191" t="s">
        <v>28</v>
      </c>
    </row>
    <row r="7" spans="1:9" s="115" customFormat="1" ht="12.75">
      <c r="A7" s="282" t="str">
        <f>'01  Pol zateplení'!B7</f>
        <v>1</v>
      </c>
      <c r="B7" s="62" t="str">
        <f>'01  Pol zateplení'!C7</f>
        <v>Zemní práce</v>
      </c>
      <c r="D7" s="192"/>
      <c r="E7" s="283">
        <f>'01  Pol zateplení'!BA31</f>
        <v>0</v>
      </c>
      <c r="F7" s="284">
        <f>'01  Pol zateplení'!BB31</f>
        <v>0</v>
      </c>
      <c r="G7" s="284">
        <f>'01  Pol zateplení'!BC31</f>
        <v>0</v>
      </c>
      <c r="H7" s="284">
        <f>'01  Pol zateplení'!BD31</f>
        <v>0</v>
      </c>
      <c r="I7" s="285">
        <f>'01  Pol zateplení'!BE31</f>
        <v>0</v>
      </c>
    </row>
    <row r="8" spans="1:9" s="115" customFormat="1" ht="12.75">
      <c r="A8" s="282" t="str">
        <f>'01  Pol zateplení'!B32</f>
        <v>2</v>
      </c>
      <c r="B8" s="62" t="str">
        <f>'01  Pol zateplení'!C32</f>
        <v>Základy a zvláštní zakládání</v>
      </c>
      <c r="D8" s="192"/>
      <c r="E8" s="283">
        <f>'01  Pol zateplení'!BA36</f>
        <v>0</v>
      </c>
      <c r="F8" s="284">
        <f>'01  Pol zateplení'!BB36</f>
        <v>0</v>
      </c>
      <c r="G8" s="284">
        <f>'01  Pol zateplení'!BC36</f>
        <v>0</v>
      </c>
      <c r="H8" s="284">
        <f>'01  Pol zateplení'!BD36</f>
        <v>0</v>
      </c>
      <c r="I8" s="285">
        <f>'01  Pol zateplení'!BE36</f>
        <v>0</v>
      </c>
    </row>
    <row r="9" spans="1:9" s="115" customFormat="1" ht="12.75">
      <c r="A9" s="282" t="str">
        <f>'01  Pol zateplení'!B37</f>
        <v>3</v>
      </c>
      <c r="B9" s="62" t="str">
        <f>'01  Pol zateplení'!C37</f>
        <v>Svislé a kompletní konstrukce</v>
      </c>
      <c r="D9" s="192"/>
      <c r="E9" s="283">
        <f>'01  Pol zateplení'!BA47</f>
        <v>0</v>
      </c>
      <c r="F9" s="284">
        <f>'01  Pol zateplení'!BB47</f>
        <v>0</v>
      </c>
      <c r="G9" s="284">
        <f>'01  Pol zateplení'!BC47</f>
        <v>0</v>
      </c>
      <c r="H9" s="284">
        <f>'01  Pol zateplení'!BD47</f>
        <v>0</v>
      </c>
      <c r="I9" s="285">
        <f>'01  Pol zateplení'!BE47</f>
        <v>0</v>
      </c>
    </row>
    <row r="10" spans="1:9" s="115" customFormat="1" ht="12.75">
      <c r="A10" s="282" t="str">
        <f>'01  Pol zateplení'!B48</f>
        <v>5</v>
      </c>
      <c r="B10" s="62" t="str">
        <f>'01  Pol zateplení'!C48</f>
        <v>Komunikace</v>
      </c>
      <c r="D10" s="192"/>
      <c r="E10" s="283">
        <f>'01  Pol zateplení'!BA59</f>
        <v>0</v>
      </c>
      <c r="F10" s="284">
        <f>'01  Pol zateplení'!BB59</f>
        <v>0</v>
      </c>
      <c r="G10" s="284">
        <f>'01  Pol zateplení'!BC59</f>
        <v>0</v>
      </c>
      <c r="H10" s="284">
        <f>'01  Pol zateplení'!BD59</f>
        <v>0</v>
      </c>
      <c r="I10" s="285">
        <f>'01  Pol zateplení'!BE59</f>
        <v>0</v>
      </c>
    </row>
    <row r="11" spans="1:9" s="115" customFormat="1" ht="12.75">
      <c r="A11" s="282" t="str">
        <f>'01  Pol zateplení'!B60</f>
        <v>61</v>
      </c>
      <c r="B11" s="62" t="str">
        <f>'01  Pol zateplení'!C60</f>
        <v>Upravy povrchů vnitřní</v>
      </c>
      <c r="D11" s="192"/>
      <c r="E11" s="283">
        <f>'01  Pol zateplení'!BA63</f>
        <v>0</v>
      </c>
      <c r="F11" s="284">
        <f>'01  Pol zateplení'!BB63</f>
        <v>0</v>
      </c>
      <c r="G11" s="284">
        <f>'01  Pol zateplení'!BC63</f>
        <v>0</v>
      </c>
      <c r="H11" s="284">
        <f>'01  Pol zateplení'!BD63</f>
        <v>0</v>
      </c>
      <c r="I11" s="285">
        <f>'01  Pol zateplení'!BE63</f>
        <v>0</v>
      </c>
    </row>
    <row r="12" spans="1:9" s="115" customFormat="1" ht="12.75">
      <c r="A12" s="282" t="str">
        <f>'01  Pol zateplení'!B64</f>
        <v>62</v>
      </c>
      <c r="B12" s="62" t="str">
        <f>'01  Pol zateplení'!C64</f>
        <v>Úpravy povrchů vnější</v>
      </c>
      <c r="D12" s="192"/>
      <c r="E12" s="283">
        <f>'01  Pol zateplení'!BA98</f>
        <v>0</v>
      </c>
      <c r="F12" s="284">
        <f>'01  Pol zateplení'!BB98</f>
        <v>0</v>
      </c>
      <c r="G12" s="284">
        <f>'01  Pol zateplení'!BC98</f>
        <v>0</v>
      </c>
      <c r="H12" s="284">
        <f>'01  Pol zateplení'!BD98</f>
        <v>0</v>
      </c>
      <c r="I12" s="285">
        <f>'01  Pol zateplení'!BE98</f>
        <v>0</v>
      </c>
    </row>
    <row r="13" spans="1:9" s="115" customFormat="1" ht="12.75">
      <c r="A13" s="282" t="str">
        <f>'01  Pol zateplení'!B99</f>
        <v>63</v>
      </c>
      <c r="B13" s="62" t="str">
        <f>'01  Pol zateplení'!C99</f>
        <v>Podlahy a podlahové konstrukce</v>
      </c>
      <c r="D13" s="192"/>
      <c r="E13" s="283">
        <f>'01  Pol zateplení'!BA119</f>
        <v>0</v>
      </c>
      <c r="F13" s="284">
        <f>'01  Pol zateplení'!BB119</f>
        <v>0</v>
      </c>
      <c r="G13" s="284">
        <f>'01  Pol zateplení'!BC119</f>
        <v>0</v>
      </c>
      <c r="H13" s="284">
        <f>'01  Pol zateplení'!BD119</f>
        <v>0</v>
      </c>
      <c r="I13" s="285">
        <f>'01  Pol zateplení'!BE119</f>
        <v>0</v>
      </c>
    </row>
    <row r="14" spans="1:9" s="115" customFormat="1" ht="12.75">
      <c r="A14" s="282" t="str">
        <f>'01  Pol zateplení'!B120</f>
        <v>64</v>
      </c>
      <c r="B14" s="62" t="str">
        <f>'01  Pol zateplení'!C120</f>
        <v>Výplně otvorů</v>
      </c>
      <c r="D14" s="192"/>
      <c r="E14" s="283">
        <f>'01  Pol zateplení'!BA123</f>
        <v>0</v>
      </c>
      <c r="F14" s="284">
        <f>'01  Pol zateplení'!BB123</f>
        <v>0</v>
      </c>
      <c r="G14" s="284">
        <f>'01  Pol zateplení'!BC123</f>
        <v>0</v>
      </c>
      <c r="H14" s="284">
        <f>'01  Pol zateplení'!BD123</f>
        <v>0</v>
      </c>
      <c r="I14" s="285">
        <f>'01  Pol zateplení'!BE123</f>
        <v>0</v>
      </c>
    </row>
    <row r="15" spans="1:9" s="115" customFormat="1" ht="12.75">
      <c r="A15" s="282" t="str">
        <f>'01  Pol zateplení'!B124</f>
        <v>91</v>
      </c>
      <c r="B15" s="62" t="str">
        <f>'01  Pol zateplení'!C124</f>
        <v>Doplňující práce na komunikaci</v>
      </c>
      <c r="D15" s="192"/>
      <c r="E15" s="283">
        <f>'01  Pol zateplení'!BA131</f>
        <v>0</v>
      </c>
      <c r="F15" s="284">
        <f>'01  Pol zateplení'!BB131</f>
        <v>0</v>
      </c>
      <c r="G15" s="284">
        <f>'01  Pol zateplení'!BC131</f>
        <v>0</v>
      </c>
      <c r="H15" s="284">
        <f>'01  Pol zateplení'!BD131</f>
        <v>0</v>
      </c>
      <c r="I15" s="285">
        <f>'01  Pol zateplení'!BE131</f>
        <v>0</v>
      </c>
    </row>
    <row r="16" spans="1:9" s="115" customFormat="1" ht="12.75">
      <c r="A16" s="282" t="str">
        <f>'01  Pol zateplení'!B132</f>
        <v>94</v>
      </c>
      <c r="B16" s="62" t="str">
        <f>'01  Pol zateplení'!C132</f>
        <v>Lešení a stavební výtahy</v>
      </c>
      <c r="D16" s="192"/>
      <c r="E16" s="283">
        <f>'01  Pol zateplení'!BA137</f>
        <v>0</v>
      </c>
      <c r="F16" s="284">
        <f>'01  Pol zateplení'!BB137</f>
        <v>0</v>
      </c>
      <c r="G16" s="284">
        <f>'01  Pol zateplení'!BC137</f>
        <v>0</v>
      </c>
      <c r="H16" s="284">
        <f>'01  Pol zateplení'!BD137</f>
        <v>0</v>
      </c>
      <c r="I16" s="285">
        <f>'01  Pol zateplení'!BE137</f>
        <v>0</v>
      </c>
    </row>
    <row r="17" spans="1:9" s="115" customFormat="1" ht="12.75">
      <c r="A17" s="282" t="str">
        <f>'01  Pol zateplení'!B138</f>
        <v>95</v>
      </c>
      <c r="B17" s="62" t="str">
        <f>'01  Pol zateplení'!C138</f>
        <v>Dokončovací konstrukce na pozemních stavbách</v>
      </c>
      <c r="D17" s="192"/>
      <c r="E17" s="283">
        <f>'01  Pol zateplení'!BA142</f>
        <v>0</v>
      </c>
      <c r="F17" s="284">
        <f>'01  Pol zateplení'!BB142</f>
        <v>0</v>
      </c>
      <c r="G17" s="284">
        <f>'01  Pol zateplení'!BC142</f>
        <v>0</v>
      </c>
      <c r="H17" s="284">
        <f>'01  Pol zateplení'!BD142</f>
        <v>0</v>
      </c>
      <c r="I17" s="285">
        <f>'01  Pol zateplení'!BE142</f>
        <v>0</v>
      </c>
    </row>
    <row r="18" spans="1:9" s="115" customFormat="1" ht="12.75">
      <c r="A18" s="282" t="str">
        <f>'01  Pol zateplení'!B143</f>
        <v>96</v>
      </c>
      <c r="B18" s="62" t="str">
        <f>'01  Pol zateplení'!C143</f>
        <v>Bourání konstrukcí</v>
      </c>
      <c r="D18" s="192"/>
      <c r="E18" s="283">
        <f>'01  Pol zateplení'!BA167</f>
        <v>0</v>
      </c>
      <c r="F18" s="284">
        <f>'01  Pol zateplení'!BB167</f>
        <v>0</v>
      </c>
      <c r="G18" s="284">
        <f>'01  Pol zateplení'!BC167</f>
        <v>0</v>
      </c>
      <c r="H18" s="284">
        <f>'01  Pol zateplení'!BD167</f>
        <v>0</v>
      </c>
      <c r="I18" s="285">
        <f>'01  Pol zateplení'!BE167</f>
        <v>0</v>
      </c>
    </row>
    <row r="19" spans="1:9" s="115" customFormat="1" ht="12.75">
      <c r="A19" s="282" t="str">
        <f>'01  Pol zateplení'!B168</f>
        <v>97</v>
      </c>
      <c r="B19" s="62" t="str">
        <f>'01  Pol zateplení'!C168</f>
        <v>Prorážení otvorů</v>
      </c>
      <c r="D19" s="192"/>
      <c r="E19" s="283">
        <f>'01  Pol zateplení'!BA171</f>
        <v>0</v>
      </c>
      <c r="F19" s="284">
        <f>'01  Pol zateplení'!BB171</f>
        <v>0</v>
      </c>
      <c r="G19" s="284">
        <f>'01  Pol zateplení'!BC171</f>
        <v>0</v>
      </c>
      <c r="H19" s="284">
        <f>'01  Pol zateplení'!BD171</f>
        <v>0</v>
      </c>
      <c r="I19" s="285">
        <f>'01  Pol zateplení'!BE171</f>
        <v>0</v>
      </c>
    </row>
    <row r="20" spans="1:9" s="115" customFormat="1" ht="12.75">
      <c r="A20" s="282" t="str">
        <f>'01  Pol zateplení'!B172</f>
        <v>99</v>
      </c>
      <c r="B20" s="62" t="str">
        <f>'01  Pol zateplení'!C172</f>
        <v>Staveništní přesun hmot</v>
      </c>
      <c r="D20" s="192"/>
      <c r="E20" s="283">
        <f>'01  Pol zateplení'!BA174</f>
        <v>0</v>
      </c>
      <c r="F20" s="284">
        <f>'01  Pol zateplení'!BB174</f>
        <v>0</v>
      </c>
      <c r="G20" s="284">
        <f>'01  Pol zateplení'!BC174</f>
        <v>0</v>
      </c>
      <c r="H20" s="284">
        <f>'01  Pol zateplení'!BD174</f>
        <v>0</v>
      </c>
      <c r="I20" s="285">
        <f>'01  Pol zateplení'!BE174</f>
        <v>0</v>
      </c>
    </row>
    <row r="21" spans="1:9" s="115" customFormat="1" ht="12.75">
      <c r="A21" s="282" t="str">
        <f>'01  Pol zateplení'!B175</f>
        <v>711</v>
      </c>
      <c r="B21" s="62" t="str">
        <f>'01  Pol zateplení'!C175</f>
        <v>Izolace proti vodě</v>
      </c>
      <c r="D21" s="192"/>
      <c r="E21" s="283">
        <f>'01  Pol zateplení'!BA214</f>
        <v>0</v>
      </c>
      <c r="F21" s="284">
        <f>'01  Pol zateplení'!BB214</f>
        <v>0</v>
      </c>
      <c r="G21" s="284">
        <f>'01  Pol zateplení'!BC214</f>
        <v>0</v>
      </c>
      <c r="H21" s="284">
        <f>'01  Pol zateplení'!BD214</f>
        <v>0</v>
      </c>
      <c r="I21" s="285">
        <f>'01  Pol zateplení'!BE214</f>
        <v>0</v>
      </c>
    </row>
    <row r="22" spans="1:9" s="115" customFormat="1" ht="12.75">
      <c r="A22" s="282" t="str">
        <f>'01  Pol zateplení'!B215</f>
        <v>712</v>
      </c>
      <c r="B22" s="62" t="str">
        <f>'01  Pol zateplení'!C215</f>
        <v>Živičné krytiny</v>
      </c>
      <c r="D22" s="192"/>
      <c r="E22" s="283">
        <f>'01  Pol zateplení'!BA236</f>
        <v>0</v>
      </c>
      <c r="F22" s="284">
        <f>'01  Pol zateplení'!BB236</f>
        <v>0</v>
      </c>
      <c r="G22" s="284">
        <f>'01  Pol zateplení'!BC236</f>
        <v>0</v>
      </c>
      <c r="H22" s="284">
        <f>'01  Pol zateplení'!BD236</f>
        <v>0</v>
      </c>
      <c r="I22" s="285">
        <f>'01  Pol zateplení'!BE236</f>
        <v>0</v>
      </c>
    </row>
    <row r="23" spans="1:9" s="115" customFormat="1" ht="12.75">
      <c r="A23" s="282" t="str">
        <f>'01  Pol zateplení'!B237</f>
        <v>713</v>
      </c>
      <c r="B23" s="62" t="str">
        <f>'01  Pol zateplení'!C237</f>
        <v>Izolace tepelné</v>
      </c>
      <c r="D23" s="192"/>
      <c r="E23" s="283">
        <f>'01  Pol zateplení'!BA253</f>
        <v>0</v>
      </c>
      <c r="F23" s="284">
        <f>'01  Pol zateplení'!BB253</f>
        <v>0</v>
      </c>
      <c r="G23" s="284">
        <f>'01  Pol zateplení'!BC253</f>
        <v>0</v>
      </c>
      <c r="H23" s="284">
        <f>'01  Pol zateplení'!BD253</f>
        <v>0</v>
      </c>
      <c r="I23" s="285">
        <f>'01  Pol zateplení'!BE253</f>
        <v>0</v>
      </c>
    </row>
    <row r="24" spans="1:9" s="115" customFormat="1" ht="12.75">
      <c r="A24" s="282" t="str">
        <f>'01  Pol zateplení'!B254</f>
        <v>721</v>
      </c>
      <c r="B24" s="62" t="str">
        <f>'01  Pol zateplení'!C254</f>
        <v>Vnitřní kanalizace</v>
      </c>
      <c r="D24" s="192"/>
      <c r="E24" s="283">
        <f>'01  Pol zateplení'!BA258</f>
        <v>0</v>
      </c>
      <c r="F24" s="284">
        <f>'01  Pol zateplení'!BB258</f>
        <v>0</v>
      </c>
      <c r="G24" s="284">
        <f>'01  Pol zateplení'!BC258</f>
        <v>0</v>
      </c>
      <c r="H24" s="284">
        <f>'01  Pol zateplení'!BD258</f>
        <v>0</v>
      </c>
      <c r="I24" s="285">
        <f>'01  Pol zateplení'!BE258</f>
        <v>0</v>
      </c>
    </row>
    <row r="25" spans="1:9" s="115" customFormat="1" ht="12.75">
      <c r="A25" s="282" t="str">
        <f>'01  Pol zateplení'!B259</f>
        <v>730</v>
      </c>
      <c r="B25" s="62" t="str">
        <f>'01  Pol zateplení'!C259</f>
        <v>Ústřední vytápění</v>
      </c>
      <c r="D25" s="192"/>
      <c r="E25" s="283">
        <f>'01  Pol zateplení'!BA261</f>
        <v>0</v>
      </c>
      <c r="F25" s="284">
        <f>'01  Pol zateplení'!BB261</f>
        <v>0</v>
      </c>
      <c r="G25" s="284">
        <f>'01  Pol zateplení'!BC261</f>
        <v>0</v>
      </c>
      <c r="H25" s="284">
        <f>'01  Pol zateplení'!BD261</f>
        <v>0</v>
      </c>
      <c r="I25" s="285">
        <f>'01  Pol zateplení'!BE261</f>
        <v>0</v>
      </c>
    </row>
    <row r="26" spans="1:9" s="115" customFormat="1" ht="12.75">
      <c r="A26" s="282" t="str">
        <f>'01  Pol zateplení'!B262</f>
        <v>762</v>
      </c>
      <c r="B26" s="62" t="str">
        <f>'01  Pol zateplení'!C262</f>
        <v>Konstrukce tesařské</v>
      </c>
      <c r="D26" s="192"/>
      <c r="E26" s="283">
        <f>'01  Pol zateplení'!BA268</f>
        <v>0</v>
      </c>
      <c r="F26" s="284">
        <f>'01  Pol zateplení'!BB268</f>
        <v>0</v>
      </c>
      <c r="G26" s="284">
        <f>'01  Pol zateplení'!BC268</f>
        <v>0</v>
      </c>
      <c r="H26" s="284">
        <f>'01  Pol zateplení'!BD268</f>
        <v>0</v>
      </c>
      <c r="I26" s="285">
        <f>'01  Pol zateplení'!BE268</f>
        <v>0</v>
      </c>
    </row>
    <row r="27" spans="1:9" s="115" customFormat="1" ht="12.75">
      <c r="A27" s="282" t="str">
        <f>'01  Pol zateplení'!B269</f>
        <v>764</v>
      </c>
      <c r="B27" s="62" t="str">
        <f>'01  Pol zateplení'!C269</f>
        <v>Konstrukce klempířské</v>
      </c>
      <c r="D27" s="192"/>
      <c r="E27" s="283">
        <f>'01  Pol zateplení'!BA282</f>
        <v>0</v>
      </c>
      <c r="F27" s="284">
        <f>'01  Pol zateplení'!BB282</f>
        <v>0</v>
      </c>
      <c r="G27" s="284">
        <f>'01  Pol zateplení'!BC282</f>
        <v>0</v>
      </c>
      <c r="H27" s="284">
        <f>'01  Pol zateplení'!BD282</f>
        <v>0</v>
      </c>
      <c r="I27" s="285">
        <f>'01  Pol zateplení'!BE282</f>
        <v>0</v>
      </c>
    </row>
    <row r="28" spans="1:9" s="115" customFormat="1" ht="12.75">
      <c r="A28" s="282" t="str">
        <f>'01  Pol zateplení'!B283</f>
        <v>766</v>
      </c>
      <c r="B28" s="62" t="str">
        <f>'01  Pol zateplení'!C283</f>
        <v>Konstrukce truhlářské</v>
      </c>
      <c r="D28" s="192"/>
      <c r="E28" s="283">
        <f>'01  Pol zateplení'!BA319</f>
        <v>0</v>
      </c>
      <c r="F28" s="284">
        <f>'01  Pol zateplení'!BB319</f>
        <v>0</v>
      </c>
      <c r="G28" s="284">
        <f>'01  Pol zateplení'!BC319</f>
        <v>0</v>
      </c>
      <c r="H28" s="284">
        <f>'01  Pol zateplení'!BD319</f>
        <v>0</v>
      </c>
      <c r="I28" s="285">
        <f>'01  Pol zateplení'!BE319</f>
        <v>0</v>
      </c>
    </row>
    <row r="29" spans="1:9" s="115" customFormat="1" ht="12.75">
      <c r="A29" s="282" t="str">
        <f>'01  Pol zateplení'!B320</f>
        <v>767</v>
      </c>
      <c r="B29" s="62" t="str">
        <f>'01  Pol zateplení'!C320</f>
        <v>Konstrukce zámečnické</v>
      </c>
      <c r="D29" s="192"/>
      <c r="E29" s="283">
        <f>'01  Pol zateplení'!BA328</f>
        <v>0</v>
      </c>
      <c r="F29" s="284">
        <f>'01  Pol zateplení'!BB328</f>
        <v>0</v>
      </c>
      <c r="G29" s="284">
        <f>'01  Pol zateplení'!BC328</f>
        <v>0</v>
      </c>
      <c r="H29" s="284">
        <f>'01  Pol zateplení'!BD328</f>
        <v>0</v>
      </c>
      <c r="I29" s="285">
        <f>'01  Pol zateplení'!BE328</f>
        <v>0</v>
      </c>
    </row>
    <row r="30" spans="1:9" s="115" customFormat="1" ht="12.75">
      <c r="A30" s="282" t="str">
        <f>'01  Pol zateplení'!B329</f>
        <v>781</v>
      </c>
      <c r="B30" s="62" t="str">
        <f>'01  Pol zateplení'!C329</f>
        <v>Obklady keramické</v>
      </c>
      <c r="D30" s="192"/>
      <c r="E30" s="283">
        <f>'01  Pol zateplení'!BA333</f>
        <v>0</v>
      </c>
      <c r="F30" s="284">
        <f>'01  Pol zateplení'!BB333</f>
        <v>0</v>
      </c>
      <c r="G30" s="284">
        <f>'01  Pol zateplení'!BC333</f>
        <v>0</v>
      </c>
      <c r="H30" s="284">
        <f>'01  Pol zateplení'!BD333</f>
        <v>0</v>
      </c>
      <c r="I30" s="285">
        <f>'01  Pol zateplení'!BE333</f>
        <v>0</v>
      </c>
    </row>
    <row r="31" spans="1:9" s="115" customFormat="1" ht="12.75">
      <c r="A31" s="282" t="str">
        <f>'01  Pol zateplení'!B334</f>
        <v>784</v>
      </c>
      <c r="B31" s="62" t="str">
        <f>'01  Pol zateplení'!C334</f>
        <v>Malby</v>
      </c>
      <c r="D31" s="192"/>
      <c r="E31" s="283">
        <f>'01  Pol zateplení'!BA337</f>
        <v>0</v>
      </c>
      <c r="F31" s="284">
        <f>'01  Pol zateplení'!BB337</f>
        <v>0</v>
      </c>
      <c r="G31" s="284">
        <f>'01  Pol zateplení'!BC337</f>
        <v>0</v>
      </c>
      <c r="H31" s="284">
        <f>'01  Pol zateplení'!BD337</f>
        <v>0</v>
      </c>
      <c r="I31" s="285">
        <f>'01  Pol zateplení'!BE337</f>
        <v>0</v>
      </c>
    </row>
    <row r="32" spans="1:9" s="115" customFormat="1" ht="12.75">
      <c r="A32" s="282" t="str">
        <f>'01  Pol zateplení'!B338</f>
        <v>M21</v>
      </c>
      <c r="B32" s="62" t="str">
        <f>'01  Pol zateplení'!C338</f>
        <v>Elektromontáže</v>
      </c>
      <c r="D32" s="192"/>
      <c r="E32" s="283">
        <f>'01  Pol zateplení'!BA340</f>
        <v>0</v>
      </c>
      <c r="F32" s="284">
        <f>'01  Pol zateplení'!BB340</f>
        <v>0</v>
      </c>
      <c r="G32" s="284">
        <f>'01  Pol zateplení'!BC340</f>
        <v>0</v>
      </c>
      <c r="H32" s="284">
        <f>'01  Pol zateplení'!BD340</f>
        <v>0</v>
      </c>
      <c r="I32" s="285">
        <f>'01  Pol zateplení'!BE340</f>
        <v>0</v>
      </c>
    </row>
    <row r="33" spans="1:9" s="115" customFormat="1" ht="13.5" thickBot="1">
      <c r="A33" s="282" t="str">
        <f>'01  Pol zateplení'!B341</f>
        <v>D96</v>
      </c>
      <c r="B33" s="62" t="str">
        <f>'01  Pol zateplení'!C341</f>
        <v>Přesuny suti a vybouraných hmot</v>
      </c>
      <c r="D33" s="192"/>
      <c r="E33" s="283">
        <f>'01  Pol zateplení'!BA349</f>
        <v>0</v>
      </c>
      <c r="F33" s="284">
        <f>'01  Pol zateplení'!BB349</f>
        <v>0</v>
      </c>
      <c r="G33" s="284">
        <f>'01  Pol zateplení'!BC349</f>
        <v>0</v>
      </c>
      <c r="H33" s="284">
        <f>'01  Pol zateplení'!BD349</f>
        <v>0</v>
      </c>
      <c r="I33" s="285">
        <f>'01  Pol zateplení'!BE349</f>
        <v>0</v>
      </c>
    </row>
    <row r="34" spans="1:9" s="14" customFormat="1" ht="13.5" thickBot="1">
      <c r="A34" s="193"/>
      <c r="B34" s="194" t="s">
        <v>77</v>
      </c>
      <c r="C34" s="194"/>
      <c r="D34" s="195"/>
      <c r="E34" s="196">
        <f>SUM(E7:E33)</f>
        <v>0</v>
      </c>
      <c r="F34" s="197">
        <f>SUM(F7:F33)</f>
        <v>0</v>
      </c>
      <c r="G34" s="197">
        <f>SUM(G7:G33)</f>
        <v>0</v>
      </c>
      <c r="H34" s="197">
        <f>SUM(H7:H33)</f>
        <v>0</v>
      </c>
      <c r="I34" s="198">
        <f>SUM(I7:I33)</f>
        <v>0</v>
      </c>
    </row>
    <row r="35" spans="1:9" ht="12.75">
      <c r="A35" s="115"/>
      <c r="B35" s="115"/>
      <c r="C35" s="115"/>
      <c r="D35" s="115"/>
      <c r="E35" s="115"/>
      <c r="F35" s="115"/>
      <c r="G35" s="115"/>
      <c r="H35" s="115"/>
      <c r="I35" s="115"/>
    </row>
    <row r="36" spans="1:57" ht="19.5" customHeight="1">
      <c r="A36" s="184" t="s">
        <v>78</v>
      </c>
      <c r="B36" s="184"/>
      <c r="C36" s="184"/>
      <c r="D36" s="184"/>
      <c r="E36" s="184"/>
      <c r="F36" s="184"/>
      <c r="G36" s="199"/>
      <c r="H36" s="184"/>
      <c r="I36" s="184"/>
      <c r="BA36" s="121"/>
      <c r="BB36" s="121"/>
      <c r="BC36" s="121"/>
      <c r="BD36" s="121"/>
      <c r="BE36" s="121"/>
    </row>
    <row r="37" ht="13.5" thickBot="1"/>
    <row r="38" spans="1:9" ht="12.75">
      <c r="A38" s="150" t="s">
        <v>79</v>
      </c>
      <c r="B38" s="151"/>
      <c r="C38" s="151"/>
      <c r="D38" s="200"/>
      <c r="E38" s="201" t="s">
        <v>80</v>
      </c>
      <c r="F38" s="202" t="s">
        <v>13</v>
      </c>
      <c r="G38" s="203" t="s">
        <v>81</v>
      </c>
      <c r="H38" s="204"/>
      <c r="I38" s="205" t="s">
        <v>80</v>
      </c>
    </row>
    <row r="39" spans="1:53" ht="12.75">
      <c r="A39" s="144" t="s">
        <v>573</v>
      </c>
      <c r="B39" s="135"/>
      <c r="C39" s="135"/>
      <c r="D39" s="206"/>
      <c r="E39" s="207">
        <v>0</v>
      </c>
      <c r="F39" s="208">
        <v>0</v>
      </c>
      <c r="G39" s="209">
        <f>$E$34+$F$34</f>
        <v>0</v>
      </c>
      <c r="H39" s="210"/>
      <c r="I39" s="211">
        <f aca="true" t="shared" si="0" ref="I39:I46">E39+F39*G39/100</f>
        <v>0</v>
      </c>
      <c r="BA39" s="1">
        <v>0</v>
      </c>
    </row>
    <row r="40" spans="1:53" ht="12.75">
      <c r="A40" s="144" t="s">
        <v>574</v>
      </c>
      <c r="B40" s="135"/>
      <c r="C40" s="135"/>
      <c r="D40" s="206"/>
      <c r="E40" s="207">
        <v>0</v>
      </c>
      <c r="F40" s="208">
        <v>0</v>
      </c>
      <c r="G40" s="209">
        <f>$E$34+$F$34</f>
        <v>0</v>
      </c>
      <c r="H40" s="210"/>
      <c r="I40" s="211">
        <f t="shared" si="0"/>
        <v>0</v>
      </c>
      <c r="BA40" s="1">
        <v>0</v>
      </c>
    </row>
    <row r="41" spans="1:53" ht="12.75">
      <c r="A41" s="144" t="s">
        <v>575</v>
      </c>
      <c r="B41" s="135"/>
      <c r="C41" s="135"/>
      <c r="D41" s="206"/>
      <c r="E41" s="207">
        <v>0</v>
      </c>
      <c r="F41" s="208">
        <v>0</v>
      </c>
      <c r="G41" s="209">
        <f>$E$34+$F$34</f>
        <v>0</v>
      </c>
      <c r="H41" s="210"/>
      <c r="I41" s="211">
        <f t="shared" si="0"/>
        <v>0</v>
      </c>
      <c r="BA41" s="1">
        <v>0</v>
      </c>
    </row>
    <row r="42" spans="1:53" ht="12.75">
      <c r="A42" s="144" t="s">
        <v>576</v>
      </c>
      <c r="B42" s="135"/>
      <c r="C42" s="135"/>
      <c r="D42" s="206"/>
      <c r="E42" s="207">
        <v>0</v>
      </c>
      <c r="F42" s="208"/>
      <c r="G42" s="209">
        <f>$E$34+$F$34</f>
        <v>0</v>
      </c>
      <c r="H42" s="210"/>
      <c r="I42" s="211">
        <f t="shared" si="0"/>
        <v>0</v>
      </c>
      <c r="BA42" s="1">
        <v>0</v>
      </c>
    </row>
    <row r="43" spans="1:53" ht="12.75">
      <c r="A43" s="144" t="s">
        <v>577</v>
      </c>
      <c r="B43" s="135"/>
      <c r="C43" s="135"/>
      <c r="D43" s="206"/>
      <c r="E43" s="207">
        <v>0</v>
      </c>
      <c r="F43" s="208"/>
      <c r="G43" s="209">
        <f>$E$34+$F$34+$H$34</f>
        <v>0</v>
      </c>
      <c r="H43" s="210"/>
      <c r="I43" s="211">
        <f t="shared" si="0"/>
        <v>0</v>
      </c>
      <c r="BA43" s="1">
        <v>1</v>
      </c>
    </row>
    <row r="44" spans="1:53" ht="12.75">
      <c r="A44" s="144" t="s">
        <v>578</v>
      </c>
      <c r="B44" s="135"/>
      <c r="C44" s="135"/>
      <c r="D44" s="206"/>
      <c r="E44" s="207">
        <v>0</v>
      </c>
      <c r="F44" s="208"/>
      <c r="G44" s="209">
        <f>$E$34+$F$34+$H$34</f>
        <v>0</v>
      </c>
      <c r="H44" s="210"/>
      <c r="I44" s="211">
        <f t="shared" si="0"/>
        <v>0</v>
      </c>
      <c r="BA44" s="1">
        <v>1</v>
      </c>
    </row>
    <row r="45" spans="1:53" ht="12.75">
      <c r="A45" s="144" t="s">
        <v>579</v>
      </c>
      <c r="B45" s="135"/>
      <c r="C45" s="135"/>
      <c r="D45" s="206"/>
      <c r="E45" s="207">
        <v>0</v>
      </c>
      <c r="F45" s="208"/>
      <c r="G45" s="209">
        <f>$E$34+$F$34+$H$34</f>
        <v>0</v>
      </c>
      <c r="H45" s="210"/>
      <c r="I45" s="211">
        <f t="shared" si="0"/>
        <v>0</v>
      </c>
      <c r="BA45" s="1">
        <v>2</v>
      </c>
    </row>
    <row r="46" spans="1:53" ht="12.75">
      <c r="A46" s="144" t="s">
        <v>580</v>
      </c>
      <c r="B46" s="135"/>
      <c r="C46" s="135"/>
      <c r="D46" s="206"/>
      <c r="E46" s="207">
        <v>0</v>
      </c>
      <c r="F46" s="208">
        <v>0</v>
      </c>
      <c r="G46" s="209">
        <f>$E$34+$F$34+$H$34</f>
        <v>0</v>
      </c>
      <c r="H46" s="210"/>
      <c r="I46" s="211">
        <f t="shared" si="0"/>
        <v>0</v>
      </c>
      <c r="BA46" s="1">
        <v>2</v>
      </c>
    </row>
    <row r="47" spans="1:9" ht="13.5" thickBot="1">
      <c r="A47" s="212"/>
      <c r="B47" s="213" t="s">
        <v>82</v>
      </c>
      <c r="C47" s="214"/>
      <c r="D47" s="215"/>
      <c r="E47" s="216"/>
      <c r="F47" s="217"/>
      <c r="G47" s="217"/>
      <c r="H47" s="441">
        <f>SUM(I39:I46)</f>
        <v>0</v>
      </c>
      <c r="I47" s="442"/>
    </row>
    <row r="49" spans="2:9" ht="12.75">
      <c r="B49" s="14"/>
      <c r="F49" s="218"/>
      <c r="G49" s="219"/>
      <c r="H49" s="219"/>
      <c r="I49" s="46"/>
    </row>
    <row r="50" spans="6:9" ht="12.75">
      <c r="F50" s="218"/>
      <c r="G50" s="219"/>
      <c r="H50" s="219"/>
      <c r="I50" s="46"/>
    </row>
    <row r="51" spans="6:9" ht="12.75">
      <c r="F51" s="218"/>
      <c r="G51" s="219"/>
      <c r="H51" s="219"/>
      <c r="I51" s="46"/>
    </row>
    <row r="52" spans="6:9" ht="12.75">
      <c r="F52" s="218"/>
      <c r="G52" s="219"/>
      <c r="H52" s="219"/>
      <c r="I52" s="46"/>
    </row>
    <row r="53" spans="6:9" ht="12.75">
      <c r="F53" s="218"/>
      <c r="G53" s="219"/>
      <c r="H53" s="219"/>
      <c r="I53" s="46"/>
    </row>
    <row r="54" spans="6:9" ht="12.75">
      <c r="F54" s="218"/>
      <c r="G54" s="219"/>
      <c r="H54" s="219"/>
      <c r="I54" s="46"/>
    </row>
    <row r="55" spans="6:9" ht="12.75">
      <c r="F55" s="218"/>
      <c r="G55" s="219"/>
      <c r="H55" s="219"/>
      <c r="I55" s="46"/>
    </row>
    <row r="56" spans="6:9" ht="12.75">
      <c r="F56" s="218"/>
      <c r="G56" s="219"/>
      <c r="H56" s="219"/>
      <c r="I56" s="46"/>
    </row>
    <row r="57" spans="6:9" ht="12.75">
      <c r="F57" s="218"/>
      <c r="G57" s="219"/>
      <c r="H57" s="219"/>
      <c r="I57" s="46"/>
    </row>
    <row r="58" spans="6:9" ht="12.75">
      <c r="F58" s="218"/>
      <c r="G58" s="219"/>
      <c r="H58" s="219"/>
      <c r="I58" s="46"/>
    </row>
    <row r="59" spans="6:9" ht="12.75">
      <c r="F59" s="218"/>
      <c r="G59" s="219"/>
      <c r="H59" s="219"/>
      <c r="I59" s="46"/>
    </row>
    <row r="60" spans="6:9" ht="12.75">
      <c r="F60" s="218"/>
      <c r="G60" s="219"/>
      <c r="H60" s="219"/>
      <c r="I60" s="46"/>
    </row>
    <row r="61" spans="6:9" ht="12.75">
      <c r="F61" s="218"/>
      <c r="G61" s="219"/>
      <c r="H61" s="219"/>
      <c r="I61" s="46"/>
    </row>
    <row r="62" spans="6:9" ht="12.75">
      <c r="F62" s="218"/>
      <c r="G62" s="219"/>
      <c r="H62" s="219"/>
      <c r="I62" s="46"/>
    </row>
    <row r="63" spans="6:9" ht="12.75">
      <c r="F63" s="218"/>
      <c r="G63" s="219"/>
      <c r="H63" s="219"/>
      <c r="I63" s="46"/>
    </row>
    <row r="64" spans="6:9" ht="12.75">
      <c r="F64" s="218"/>
      <c r="G64" s="219"/>
      <c r="H64" s="219"/>
      <c r="I64" s="46"/>
    </row>
    <row r="65" spans="6:9" ht="12.75">
      <c r="F65" s="218"/>
      <c r="G65" s="219"/>
      <c r="H65" s="219"/>
      <c r="I65" s="46"/>
    </row>
    <row r="66" spans="6:9" ht="12.75">
      <c r="F66" s="218"/>
      <c r="G66" s="219"/>
      <c r="H66" s="219"/>
      <c r="I66" s="46"/>
    </row>
    <row r="67" spans="6:9" ht="12.75">
      <c r="F67" s="218"/>
      <c r="G67" s="219"/>
      <c r="H67" s="219"/>
      <c r="I67" s="46"/>
    </row>
    <row r="68" spans="6:9" ht="12.75">
      <c r="F68" s="218"/>
      <c r="G68" s="219"/>
      <c r="H68" s="219"/>
      <c r="I68" s="46"/>
    </row>
    <row r="69" spans="6:9" ht="12.75">
      <c r="F69" s="218"/>
      <c r="G69" s="219"/>
      <c r="H69" s="219"/>
      <c r="I69" s="46"/>
    </row>
    <row r="70" spans="6:9" ht="12.75">
      <c r="F70" s="218"/>
      <c r="G70" s="219"/>
      <c r="H70" s="219"/>
      <c r="I70" s="46"/>
    </row>
    <row r="71" spans="6:9" ht="12.75">
      <c r="F71" s="218"/>
      <c r="G71" s="219"/>
      <c r="H71" s="219"/>
      <c r="I71" s="46"/>
    </row>
    <row r="72" spans="6:9" ht="12.75">
      <c r="F72" s="218"/>
      <c r="G72" s="219"/>
      <c r="H72" s="219"/>
      <c r="I72" s="46"/>
    </row>
    <row r="73" spans="6:9" ht="12.75">
      <c r="F73" s="218"/>
      <c r="G73" s="219"/>
      <c r="H73" s="219"/>
      <c r="I73" s="46"/>
    </row>
    <row r="74" spans="6:9" ht="12.75">
      <c r="F74" s="218"/>
      <c r="G74" s="219"/>
      <c r="H74" s="219"/>
      <c r="I74" s="46"/>
    </row>
    <row r="75" spans="6:9" ht="12.75">
      <c r="F75" s="218"/>
      <c r="G75" s="219"/>
      <c r="H75" s="219"/>
      <c r="I75" s="46"/>
    </row>
    <row r="76" spans="6:9" ht="12.75">
      <c r="F76" s="218"/>
      <c r="G76" s="219"/>
      <c r="H76" s="219"/>
      <c r="I76" s="46"/>
    </row>
    <row r="77" spans="6:9" ht="12.75">
      <c r="F77" s="218"/>
      <c r="G77" s="219"/>
      <c r="H77" s="219"/>
      <c r="I77" s="46"/>
    </row>
    <row r="78" spans="6:9" ht="12.75">
      <c r="F78" s="218"/>
      <c r="G78" s="219"/>
      <c r="H78" s="219"/>
      <c r="I78" s="46"/>
    </row>
    <row r="79" spans="6:9" ht="12.75">
      <c r="F79" s="218"/>
      <c r="G79" s="219"/>
      <c r="H79" s="219"/>
      <c r="I79" s="46"/>
    </row>
    <row r="80" spans="6:9" ht="12.75">
      <c r="F80" s="218"/>
      <c r="G80" s="219"/>
      <c r="H80" s="219"/>
      <c r="I80" s="46"/>
    </row>
    <row r="81" spans="6:9" ht="12.75">
      <c r="F81" s="218"/>
      <c r="G81" s="219"/>
      <c r="H81" s="219"/>
      <c r="I81" s="46"/>
    </row>
    <row r="82" spans="6:9" ht="12.75">
      <c r="F82" s="218"/>
      <c r="G82" s="219"/>
      <c r="H82" s="219"/>
      <c r="I82" s="46"/>
    </row>
    <row r="83" spans="6:9" ht="12.75">
      <c r="F83" s="218"/>
      <c r="G83" s="219"/>
      <c r="H83" s="219"/>
      <c r="I83" s="46"/>
    </row>
    <row r="84" spans="6:9" ht="12.75">
      <c r="F84" s="218"/>
      <c r="G84" s="219"/>
      <c r="H84" s="219"/>
      <c r="I84" s="46"/>
    </row>
    <row r="85" spans="6:9" ht="12.75">
      <c r="F85" s="218"/>
      <c r="G85" s="219"/>
      <c r="H85" s="219"/>
      <c r="I85" s="46"/>
    </row>
    <row r="86" spans="6:9" ht="12.75">
      <c r="F86" s="218"/>
      <c r="G86" s="219"/>
      <c r="H86" s="219"/>
      <c r="I86" s="46"/>
    </row>
    <row r="87" spans="6:9" ht="12.75">
      <c r="F87" s="218"/>
      <c r="G87" s="219"/>
      <c r="H87" s="219"/>
      <c r="I87" s="46"/>
    </row>
    <row r="88" spans="6:9" ht="12.75">
      <c r="F88" s="218"/>
      <c r="G88" s="219"/>
      <c r="H88" s="219"/>
      <c r="I88" s="46"/>
    </row>
    <row r="89" spans="6:9" ht="12.75">
      <c r="F89" s="218"/>
      <c r="G89" s="219"/>
      <c r="H89" s="219"/>
      <c r="I89" s="46"/>
    </row>
    <row r="90" spans="6:9" ht="12.75">
      <c r="F90" s="218"/>
      <c r="G90" s="219"/>
      <c r="H90" s="219"/>
      <c r="I90" s="46"/>
    </row>
    <row r="91" spans="6:9" ht="12.75">
      <c r="F91" s="218"/>
      <c r="G91" s="219"/>
      <c r="H91" s="219"/>
      <c r="I91" s="46"/>
    </row>
    <row r="92" spans="6:9" ht="12.75">
      <c r="F92" s="218"/>
      <c r="G92" s="219"/>
      <c r="H92" s="219"/>
      <c r="I92" s="46"/>
    </row>
    <row r="93" spans="6:9" ht="12.75">
      <c r="F93" s="218"/>
      <c r="G93" s="219"/>
      <c r="H93" s="219"/>
      <c r="I93" s="46"/>
    </row>
    <row r="94" spans="6:9" ht="12.75">
      <c r="F94" s="218"/>
      <c r="G94" s="219"/>
      <c r="H94" s="219"/>
      <c r="I94" s="46"/>
    </row>
    <row r="95" spans="6:9" ht="12.75">
      <c r="F95" s="218"/>
      <c r="G95" s="219"/>
      <c r="H95" s="219"/>
      <c r="I95" s="46"/>
    </row>
    <row r="96" spans="6:9" ht="12.75">
      <c r="F96" s="218"/>
      <c r="G96" s="219"/>
      <c r="H96" s="219"/>
      <c r="I96" s="46"/>
    </row>
    <row r="97" spans="6:9" ht="12.75">
      <c r="F97" s="218"/>
      <c r="G97" s="219"/>
      <c r="H97" s="219"/>
      <c r="I97" s="46"/>
    </row>
    <row r="98" spans="6:9" ht="12.75">
      <c r="F98" s="218"/>
      <c r="G98" s="219"/>
      <c r="H98" s="219"/>
      <c r="I98" s="46"/>
    </row>
  </sheetData>
  <sheetProtection/>
  <mergeCells count="4">
    <mergeCell ref="A1:B1"/>
    <mergeCell ref="A2:B2"/>
    <mergeCell ref="G2:I2"/>
    <mergeCell ref="H47:I4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422"/>
  <sheetViews>
    <sheetView showGridLines="0" showZeros="0" tabSelected="1" zoomScaleSheetLayoutView="100" zoomScalePageLayoutView="0" workbookViewId="0" topLeftCell="A297">
      <selection activeCell="C312" sqref="C312"/>
    </sheetView>
  </sheetViews>
  <sheetFormatPr defaultColWidth="9.00390625" defaultRowHeight="12.75"/>
  <cols>
    <col min="1" max="1" width="4.375" style="220" customWidth="1"/>
    <col min="2" max="2" width="11.625" style="220" customWidth="1"/>
    <col min="3" max="3" width="40.375" style="220" customWidth="1"/>
    <col min="4" max="4" width="5.625" style="220" customWidth="1"/>
    <col min="5" max="5" width="8.625" style="230" customWidth="1"/>
    <col min="6" max="6" width="9.875" style="220" customWidth="1"/>
    <col min="7" max="7" width="13.875" style="220" customWidth="1"/>
    <col min="8" max="8" width="11.75390625" style="220" hidden="1" customWidth="1"/>
    <col min="9" max="9" width="11.625" style="220" hidden="1" customWidth="1"/>
    <col min="10" max="10" width="11.00390625" style="220" hidden="1" customWidth="1"/>
    <col min="11" max="11" width="10.375" style="220" hidden="1" customWidth="1"/>
    <col min="12" max="12" width="75.375" style="220" customWidth="1"/>
    <col min="13" max="13" width="45.25390625" style="220" customWidth="1"/>
    <col min="14" max="16384" width="9.125" style="220" customWidth="1"/>
  </cols>
  <sheetData>
    <row r="1" spans="1:7" ht="15.75">
      <c r="A1" s="446" t="s">
        <v>83</v>
      </c>
      <c r="B1" s="446"/>
      <c r="C1" s="446"/>
      <c r="D1" s="446"/>
      <c r="E1" s="446"/>
      <c r="F1" s="446"/>
      <c r="G1" s="446"/>
    </row>
    <row r="2" spans="2:7" ht="14.25" customHeight="1" thickBot="1">
      <c r="B2" s="221"/>
      <c r="C2" s="222"/>
      <c r="D2" s="222"/>
      <c r="E2" s="223"/>
      <c r="F2" s="222"/>
      <c r="G2" s="222"/>
    </row>
    <row r="3" spans="1:7" ht="13.5" thickTop="1">
      <c r="A3" s="434" t="s">
        <v>3</v>
      </c>
      <c r="B3" s="435"/>
      <c r="C3" s="174" t="s">
        <v>102</v>
      </c>
      <c r="D3" s="224"/>
      <c r="E3" s="225" t="s">
        <v>84</v>
      </c>
      <c r="F3" s="226">
        <f>'01  Rek zateplení'!H1</f>
      </c>
      <c r="G3" s="227"/>
    </row>
    <row r="4" spans="1:7" ht="13.5" thickBot="1">
      <c r="A4" s="447" t="s">
        <v>74</v>
      </c>
      <c r="B4" s="437"/>
      <c r="C4" s="180" t="s">
        <v>105</v>
      </c>
      <c r="D4" s="228"/>
      <c r="E4" s="448">
        <f>'01  Rek zateplení'!G2</f>
        <v>0</v>
      </c>
      <c r="F4" s="449"/>
      <c r="G4" s="450"/>
    </row>
    <row r="5" spans="1:7" ht="13.5" thickTop="1">
      <c r="A5" s="229"/>
      <c r="G5" s="231"/>
    </row>
    <row r="6" spans="1:11" ht="27" customHeight="1">
      <c r="A6" s="232" t="s">
        <v>85</v>
      </c>
      <c r="B6" s="233" t="s">
        <v>86</v>
      </c>
      <c r="C6" s="233" t="s">
        <v>87</v>
      </c>
      <c r="D6" s="233" t="s">
        <v>88</v>
      </c>
      <c r="E6" s="234" t="s">
        <v>89</v>
      </c>
      <c r="F6" s="233" t="s">
        <v>90</v>
      </c>
      <c r="G6" s="235" t="s">
        <v>91</v>
      </c>
      <c r="H6" s="236" t="s">
        <v>92</v>
      </c>
      <c r="I6" s="236" t="s">
        <v>93</v>
      </c>
      <c r="J6" s="236" t="s">
        <v>94</v>
      </c>
      <c r="K6" s="236" t="s">
        <v>95</v>
      </c>
    </row>
    <row r="7" spans="1:15" ht="12.75">
      <c r="A7" s="237" t="s">
        <v>96</v>
      </c>
      <c r="B7" s="238" t="s">
        <v>97</v>
      </c>
      <c r="C7" s="239" t="s">
        <v>98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 ht="12.75">
      <c r="A8" s="248">
        <v>1</v>
      </c>
      <c r="B8" s="249" t="s">
        <v>108</v>
      </c>
      <c r="C8" s="250" t="s">
        <v>109</v>
      </c>
      <c r="D8" s="251" t="s">
        <v>110</v>
      </c>
      <c r="E8" s="252">
        <v>30.525</v>
      </c>
      <c r="F8" s="252"/>
      <c r="G8" s="253">
        <f>E8*F8</f>
        <v>0</v>
      </c>
      <c r="H8" s="254">
        <v>0</v>
      </c>
      <c r="I8" s="255">
        <f>E8*H8</f>
        <v>0</v>
      </c>
      <c r="J8" s="254">
        <v>-0.225</v>
      </c>
      <c r="K8" s="255">
        <f>E8*J8</f>
        <v>-6.868125</v>
      </c>
      <c r="O8" s="247">
        <v>2</v>
      </c>
      <c r="AA8" s="220">
        <v>1</v>
      </c>
      <c r="AB8" s="220">
        <v>1</v>
      </c>
      <c r="AC8" s="220">
        <v>1</v>
      </c>
      <c r="AZ8" s="220">
        <v>1</v>
      </c>
      <c r="BA8" s="220">
        <f>IF(AZ8=1,G8,0)</f>
        <v>0</v>
      </c>
      <c r="BB8" s="220">
        <f>IF(AZ8=2,G8,0)</f>
        <v>0</v>
      </c>
      <c r="BC8" s="220">
        <f>IF(AZ8=3,G8,0)</f>
        <v>0</v>
      </c>
      <c r="BD8" s="220">
        <f>IF(AZ8=4,G8,0)</f>
        <v>0</v>
      </c>
      <c r="BE8" s="220">
        <f>IF(AZ8=5,G8,0)</f>
        <v>0</v>
      </c>
      <c r="CA8" s="247">
        <v>1</v>
      </c>
      <c r="CB8" s="247">
        <v>1</v>
      </c>
    </row>
    <row r="9" spans="1:15" ht="12.75">
      <c r="A9" s="256"/>
      <c r="B9" s="260"/>
      <c r="C9" s="443" t="s">
        <v>111</v>
      </c>
      <c r="D9" s="444"/>
      <c r="E9" s="261">
        <v>24.575</v>
      </c>
      <c r="F9" s="262"/>
      <c r="G9" s="263"/>
      <c r="H9" s="264"/>
      <c r="I9" s="258"/>
      <c r="J9" s="265"/>
      <c r="K9" s="258"/>
      <c r="M9" s="259" t="s">
        <v>111</v>
      </c>
      <c r="O9" s="247"/>
    </row>
    <row r="10" spans="1:15" ht="12.75">
      <c r="A10" s="256"/>
      <c r="B10" s="260"/>
      <c r="C10" s="443" t="s">
        <v>112</v>
      </c>
      <c r="D10" s="444"/>
      <c r="E10" s="261">
        <v>5.95</v>
      </c>
      <c r="F10" s="262"/>
      <c r="G10" s="263"/>
      <c r="H10" s="264"/>
      <c r="I10" s="258"/>
      <c r="J10" s="265"/>
      <c r="K10" s="258"/>
      <c r="M10" s="259" t="s">
        <v>112</v>
      </c>
      <c r="O10" s="247"/>
    </row>
    <row r="11" spans="1:80" ht="12.75">
      <c r="A11" s="248">
        <v>2</v>
      </c>
      <c r="B11" s="249" t="s">
        <v>113</v>
      </c>
      <c r="C11" s="250" t="s">
        <v>114</v>
      </c>
      <c r="D11" s="251" t="s">
        <v>110</v>
      </c>
      <c r="E11" s="252">
        <v>10.125</v>
      </c>
      <c r="F11" s="252"/>
      <c r="G11" s="253">
        <f>E11*F11</f>
        <v>0</v>
      </c>
      <c r="H11" s="254">
        <v>0</v>
      </c>
      <c r="I11" s="255">
        <f>E11*H11</f>
        <v>0</v>
      </c>
      <c r="J11" s="254">
        <v>-0.198</v>
      </c>
      <c r="K11" s="255">
        <f>E11*J11</f>
        <v>-2.00475</v>
      </c>
      <c r="O11" s="247">
        <v>2</v>
      </c>
      <c r="AA11" s="220">
        <v>1</v>
      </c>
      <c r="AB11" s="220">
        <v>1</v>
      </c>
      <c r="AC11" s="220">
        <v>1</v>
      </c>
      <c r="AZ11" s="220">
        <v>1</v>
      </c>
      <c r="BA11" s="220">
        <f>IF(AZ11=1,G11,0)</f>
        <v>0</v>
      </c>
      <c r="BB11" s="220">
        <f>IF(AZ11=2,G11,0)</f>
        <v>0</v>
      </c>
      <c r="BC11" s="220">
        <f>IF(AZ11=3,G11,0)</f>
        <v>0</v>
      </c>
      <c r="BD11" s="220">
        <f>IF(AZ11=4,G11,0)</f>
        <v>0</v>
      </c>
      <c r="BE11" s="220">
        <f>IF(AZ11=5,G11,0)</f>
        <v>0</v>
      </c>
      <c r="CA11" s="247">
        <v>1</v>
      </c>
      <c r="CB11" s="247">
        <v>1</v>
      </c>
    </row>
    <row r="12" spans="1:15" ht="12.75">
      <c r="A12" s="256"/>
      <c r="B12" s="260"/>
      <c r="C12" s="443" t="s">
        <v>115</v>
      </c>
      <c r="D12" s="444"/>
      <c r="E12" s="261">
        <v>10.125</v>
      </c>
      <c r="F12" s="262"/>
      <c r="G12" s="263"/>
      <c r="H12" s="264"/>
      <c r="I12" s="258"/>
      <c r="J12" s="265"/>
      <c r="K12" s="258"/>
      <c r="M12" s="259" t="s">
        <v>115</v>
      </c>
      <c r="O12" s="247"/>
    </row>
    <row r="13" spans="1:80" ht="12.75">
      <c r="A13" s="248">
        <v>3</v>
      </c>
      <c r="B13" s="249" t="s">
        <v>116</v>
      </c>
      <c r="C13" s="250" t="s">
        <v>117</v>
      </c>
      <c r="D13" s="251" t="s">
        <v>118</v>
      </c>
      <c r="E13" s="252">
        <v>173.708</v>
      </c>
      <c r="F13" s="252"/>
      <c r="G13" s="253">
        <f>E13*F13</f>
        <v>0</v>
      </c>
      <c r="H13" s="254">
        <v>0</v>
      </c>
      <c r="I13" s="255">
        <f>E13*H13</f>
        <v>0</v>
      </c>
      <c r="J13" s="254">
        <v>0</v>
      </c>
      <c r="K13" s="255">
        <f>E13*J13</f>
        <v>0</v>
      </c>
      <c r="O13" s="247">
        <v>2</v>
      </c>
      <c r="AA13" s="220">
        <v>1</v>
      </c>
      <c r="AB13" s="220">
        <v>1</v>
      </c>
      <c r="AC13" s="220">
        <v>1</v>
      </c>
      <c r="AZ13" s="220">
        <v>1</v>
      </c>
      <c r="BA13" s="220">
        <f>IF(AZ13=1,G13,0)</f>
        <v>0</v>
      </c>
      <c r="BB13" s="220">
        <f>IF(AZ13=2,G13,0)</f>
        <v>0</v>
      </c>
      <c r="BC13" s="220">
        <f>IF(AZ13=3,G13,0)</f>
        <v>0</v>
      </c>
      <c r="BD13" s="220">
        <f>IF(AZ13=4,G13,0)</f>
        <v>0</v>
      </c>
      <c r="BE13" s="220">
        <f>IF(AZ13=5,G13,0)</f>
        <v>0</v>
      </c>
      <c r="CA13" s="247">
        <v>1</v>
      </c>
      <c r="CB13" s="247">
        <v>1</v>
      </c>
    </row>
    <row r="14" spans="1:15" ht="12.75">
      <c r="A14" s="256"/>
      <c r="B14" s="260"/>
      <c r="C14" s="443" t="s">
        <v>119</v>
      </c>
      <c r="D14" s="444"/>
      <c r="E14" s="261">
        <v>47.824</v>
      </c>
      <c r="F14" s="262"/>
      <c r="G14" s="263"/>
      <c r="H14" s="264"/>
      <c r="I14" s="258"/>
      <c r="J14" s="265"/>
      <c r="K14" s="258"/>
      <c r="M14" s="259" t="s">
        <v>119</v>
      </c>
      <c r="O14" s="247"/>
    </row>
    <row r="15" spans="1:15" ht="12.75">
      <c r="A15" s="256"/>
      <c r="B15" s="260"/>
      <c r="C15" s="443" t="s">
        <v>120</v>
      </c>
      <c r="D15" s="444"/>
      <c r="E15" s="261">
        <v>2.8</v>
      </c>
      <c r="F15" s="262"/>
      <c r="G15" s="263"/>
      <c r="H15" s="264"/>
      <c r="I15" s="258"/>
      <c r="J15" s="265"/>
      <c r="K15" s="258"/>
      <c r="M15" s="259" t="s">
        <v>120</v>
      </c>
      <c r="O15" s="247"/>
    </row>
    <row r="16" spans="1:15" ht="12.75">
      <c r="A16" s="256"/>
      <c r="B16" s="260"/>
      <c r="C16" s="443" t="s">
        <v>121</v>
      </c>
      <c r="D16" s="444"/>
      <c r="E16" s="261">
        <v>123.084</v>
      </c>
      <c r="F16" s="262"/>
      <c r="G16" s="263"/>
      <c r="H16" s="264"/>
      <c r="I16" s="258"/>
      <c r="J16" s="265"/>
      <c r="K16" s="258"/>
      <c r="M16" s="259" t="s">
        <v>121</v>
      </c>
      <c r="O16" s="247"/>
    </row>
    <row r="17" spans="1:80" ht="12.75">
      <c r="A17" s="248">
        <v>4</v>
      </c>
      <c r="B17" s="249" t="s">
        <v>122</v>
      </c>
      <c r="C17" s="250" t="s">
        <v>123</v>
      </c>
      <c r="D17" s="251" t="s">
        <v>110</v>
      </c>
      <c r="E17" s="252">
        <v>102.57</v>
      </c>
      <c r="F17" s="252"/>
      <c r="G17" s="253">
        <f>E17*F17</f>
        <v>0</v>
      </c>
      <c r="H17" s="254">
        <v>0.00086</v>
      </c>
      <c r="I17" s="255">
        <f>E17*H17</f>
        <v>0.08821019999999999</v>
      </c>
      <c r="J17" s="254">
        <v>0</v>
      </c>
      <c r="K17" s="255">
        <f>E17*J17</f>
        <v>0</v>
      </c>
      <c r="O17" s="247">
        <v>2</v>
      </c>
      <c r="AA17" s="220">
        <v>1</v>
      </c>
      <c r="AB17" s="220">
        <v>1</v>
      </c>
      <c r="AC17" s="220">
        <v>1</v>
      </c>
      <c r="AZ17" s="220">
        <v>1</v>
      </c>
      <c r="BA17" s="220">
        <f>IF(AZ17=1,G17,0)</f>
        <v>0</v>
      </c>
      <c r="BB17" s="220">
        <f>IF(AZ17=2,G17,0)</f>
        <v>0</v>
      </c>
      <c r="BC17" s="220">
        <f>IF(AZ17=3,G17,0)</f>
        <v>0</v>
      </c>
      <c r="BD17" s="220">
        <f>IF(AZ17=4,G17,0)</f>
        <v>0</v>
      </c>
      <c r="BE17" s="220">
        <f>IF(AZ17=5,G17,0)</f>
        <v>0</v>
      </c>
      <c r="CA17" s="247">
        <v>1</v>
      </c>
      <c r="CB17" s="247">
        <v>1</v>
      </c>
    </row>
    <row r="18" spans="1:15" ht="12.75">
      <c r="A18" s="256"/>
      <c r="B18" s="260"/>
      <c r="C18" s="443" t="s">
        <v>124</v>
      </c>
      <c r="D18" s="444"/>
      <c r="E18" s="261">
        <v>102.57</v>
      </c>
      <c r="F18" s="262"/>
      <c r="G18" s="263"/>
      <c r="H18" s="264"/>
      <c r="I18" s="258"/>
      <c r="J18" s="265"/>
      <c r="K18" s="258"/>
      <c r="M18" s="259" t="s">
        <v>124</v>
      </c>
      <c r="O18" s="247"/>
    </row>
    <row r="19" spans="1:80" ht="12.75">
      <c r="A19" s="248">
        <v>5</v>
      </c>
      <c r="B19" s="249" t="s">
        <v>125</v>
      </c>
      <c r="C19" s="250" t="s">
        <v>126</v>
      </c>
      <c r="D19" s="251" t="s">
        <v>110</v>
      </c>
      <c r="E19" s="252">
        <v>102.57</v>
      </c>
      <c r="F19" s="252"/>
      <c r="G19" s="253">
        <f>E19*F19</f>
        <v>0</v>
      </c>
      <c r="H19" s="254">
        <v>0</v>
      </c>
      <c r="I19" s="255">
        <f>E19*H19</f>
        <v>0</v>
      </c>
      <c r="J19" s="254">
        <v>0</v>
      </c>
      <c r="K19" s="255">
        <f>E19*J19</f>
        <v>0</v>
      </c>
      <c r="O19" s="247">
        <v>2</v>
      </c>
      <c r="AA19" s="220">
        <v>1</v>
      </c>
      <c r="AB19" s="220">
        <v>1</v>
      </c>
      <c r="AC19" s="220">
        <v>1</v>
      </c>
      <c r="AZ19" s="220">
        <v>1</v>
      </c>
      <c r="BA19" s="220">
        <f>IF(AZ19=1,G19,0)</f>
        <v>0</v>
      </c>
      <c r="BB19" s="220">
        <f>IF(AZ19=2,G19,0)</f>
        <v>0</v>
      </c>
      <c r="BC19" s="220">
        <f>IF(AZ19=3,G19,0)</f>
        <v>0</v>
      </c>
      <c r="BD19" s="220">
        <f>IF(AZ19=4,G19,0)</f>
        <v>0</v>
      </c>
      <c r="BE19" s="220">
        <f>IF(AZ19=5,G19,0)</f>
        <v>0</v>
      </c>
      <c r="CA19" s="247">
        <v>1</v>
      </c>
      <c r="CB19" s="247">
        <v>1</v>
      </c>
    </row>
    <row r="20" spans="1:15" ht="12.75">
      <c r="A20" s="256"/>
      <c r="B20" s="260"/>
      <c r="C20" s="443" t="s">
        <v>124</v>
      </c>
      <c r="D20" s="444"/>
      <c r="E20" s="261">
        <v>102.57</v>
      </c>
      <c r="F20" s="262"/>
      <c r="G20" s="263"/>
      <c r="H20" s="264"/>
      <c r="I20" s="258"/>
      <c r="J20" s="265"/>
      <c r="K20" s="258"/>
      <c r="M20" s="259" t="s">
        <v>124</v>
      </c>
      <c r="O20" s="247"/>
    </row>
    <row r="21" spans="1:80" ht="12.75">
      <c r="A21" s="248">
        <v>6</v>
      </c>
      <c r="B21" s="249" t="s">
        <v>127</v>
      </c>
      <c r="C21" s="250" t="s">
        <v>128</v>
      </c>
      <c r="D21" s="251" t="s">
        <v>118</v>
      </c>
      <c r="E21" s="252">
        <v>28.4335</v>
      </c>
      <c r="F21" s="252"/>
      <c r="G21" s="253">
        <f>E21*F21</f>
        <v>0</v>
      </c>
      <c r="H21" s="254">
        <v>0</v>
      </c>
      <c r="I21" s="255">
        <f>E21*H21</f>
        <v>0</v>
      </c>
      <c r="J21" s="254">
        <v>0</v>
      </c>
      <c r="K21" s="255">
        <f>E21*J21</f>
        <v>0</v>
      </c>
      <c r="O21" s="247">
        <v>2</v>
      </c>
      <c r="AA21" s="220">
        <v>1</v>
      </c>
      <c r="AB21" s="220">
        <v>1</v>
      </c>
      <c r="AC21" s="220">
        <v>1</v>
      </c>
      <c r="AZ21" s="220">
        <v>1</v>
      </c>
      <c r="BA21" s="220">
        <f>IF(AZ21=1,G21,0)</f>
        <v>0</v>
      </c>
      <c r="BB21" s="220">
        <f>IF(AZ21=2,G21,0)</f>
        <v>0</v>
      </c>
      <c r="BC21" s="220">
        <f>IF(AZ21=3,G21,0)</f>
        <v>0</v>
      </c>
      <c r="BD21" s="220">
        <f>IF(AZ21=4,G21,0)</f>
        <v>0</v>
      </c>
      <c r="BE21" s="220">
        <f>IF(AZ21=5,G21,0)</f>
        <v>0</v>
      </c>
      <c r="CA21" s="247">
        <v>1</v>
      </c>
      <c r="CB21" s="247">
        <v>1</v>
      </c>
    </row>
    <row r="22" spans="1:15" ht="12.75">
      <c r="A22" s="256"/>
      <c r="B22" s="260"/>
      <c r="C22" s="443" t="s">
        <v>129</v>
      </c>
      <c r="D22" s="444"/>
      <c r="E22" s="261">
        <v>28.4335</v>
      </c>
      <c r="F22" s="262"/>
      <c r="G22" s="263"/>
      <c r="H22" s="264"/>
      <c r="I22" s="258"/>
      <c r="J22" s="265"/>
      <c r="K22" s="258"/>
      <c r="M22" s="259" t="s">
        <v>129</v>
      </c>
      <c r="O22" s="247"/>
    </row>
    <row r="23" spans="1:80" ht="12.75">
      <c r="A23" s="248">
        <v>7</v>
      </c>
      <c r="B23" s="249" t="s">
        <v>130</v>
      </c>
      <c r="C23" s="250" t="s">
        <v>131</v>
      </c>
      <c r="D23" s="251" t="s">
        <v>118</v>
      </c>
      <c r="E23" s="252">
        <v>56.867</v>
      </c>
      <c r="F23" s="252"/>
      <c r="G23" s="253">
        <f>E23*F23</f>
        <v>0</v>
      </c>
      <c r="H23" s="254">
        <v>0</v>
      </c>
      <c r="I23" s="255">
        <f>E23*H23</f>
        <v>0</v>
      </c>
      <c r="J23" s="254">
        <v>0</v>
      </c>
      <c r="K23" s="255">
        <f>E23*J23</f>
        <v>0</v>
      </c>
      <c r="O23" s="247">
        <v>2</v>
      </c>
      <c r="AA23" s="220">
        <v>1</v>
      </c>
      <c r="AB23" s="220">
        <v>1</v>
      </c>
      <c r="AC23" s="220">
        <v>1</v>
      </c>
      <c r="AZ23" s="220">
        <v>1</v>
      </c>
      <c r="BA23" s="220">
        <f>IF(AZ23=1,G23,0)</f>
        <v>0</v>
      </c>
      <c r="BB23" s="220">
        <f>IF(AZ23=2,G23,0)</f>
        <v>0</v>
      </c>
      <c r="BC23" s="220">
        <f>IF(AZ23=3,G23,0)</f>
        <v>0</v>
      </c>
      <c r="BD23" s="220">
        <f>IF(AZ23=4,G23,0)</f>
        <v>0</v>
      </c>
      <c r="BE23" s="220">
        <f>IF(AZ23=5,G23,0)</f>
        <v>0</v>
      </c>
      <c r="CA23" s="247">
        <v>1</v>
      </c>
      <c r="CB23" s="247">
        <v>1</v>
      </c>
    </row>
    <row r="24" spans="1:15" ht="12.75">
      <c r="A24" s="256"/>
      <c r="B24" s="260"/>
      <c r="C24" s="443" t="s">
        <v>132</v>
      </c>
      <c r="D24" s="444"/>
      <c r="E24" s="261">
        <v>56.867</v>
      </c>
      <c r="F24" s="262"/>
      <c r="G24" s="263"/>
      <c r="H24" s="264"/>
      <c r="I24" s="258"/>
      <c r="J24" s="265"/>
      <c r="K24" s="258"/>
      <c r="M24" s="259" t="s">
        <v>132</v>
      </c>
      <c r="O24" s="247"/>
    </row>
    <row r="25" spans="1:80" ht="22.5">
      <c r="A25" s="248">
        <v>8</v>
      </c>
      <c r="B25" s="249" t="s">
        <v>133</v>
      </c>
      <c r="C25" s="250" t="s">
        <v>134</v>
      </c>
      <c r="D25" s="251" t="s">
        <v>118</v>
      </c>
      <c r="E25" s="252">
        <v>28.4335</v>
      </c>
      <c r="F25" s="252"/>
      <c r="G25" s="253">
        <f>E25*F25</f>
        <v>0</v>
      </c>
      <c r="H25" s="254">
        <v>0</v>
      </c>
      <c r="I25" s="255">
        <f>E25*H25</f>
        <v>0</v>
      </c>
      <c r="J25" s="254">
        <v>0</v>
      </c>
      <c r="K25" s="255">
        <f>E25*J25</f>
        <v>0</v>
      </c>
      <c r="O25" s="247">
        <v>2</v>
      </c>
      <c r="AA25" s="220">
        <v>1</v>
      </c>
      <c r="AB25" s="220">
        <v>1</v>
      </c>
      <c r="AC25" s="220">
        <v>1</v>
      </c>
      <c r="AZ25" s="220">
        <v>1</v>
      </c>
      <c r="BA25" s="220">
        <f>IF(AZ25=1,G25,0)</f>
        <v>0</v>
      </c>
      <c r="BB25" s="220">
        <f>IF(AZ25=2,G25,0)</f>
        <v>0</v>
      </c>
      <c r="BC25" s="220">
        <f>IF(AZ25=3,G25,0)</f>
        <v>0</v>
      </c>
      <c r="BD25" s="220">
        <f>IF(AZ25=4,G25,0)</f>
        <v>0</v>
      </c>
      <c r="BE25" s="220">
        <f>IF(AZ25=5,G25,0)</f>
        <v>0</v>
      </c>
      <c r="CA25" s="247">
        <v>1</v>
      </c>
      <c r="CB25" s="247">
        <v>1</v>
      </c>
    </row>
    <row r="26" spans="1:80" ht="12.75">
      <c r="A26" s="248">
        <v>9</v>
      </c>
      <c r="B26" s="249" t="s">
        <v>135</v>
      </c>
      <c r="C26" s="250" t="s">
        <v>136</v>
      </c>
      <c r="D26" s="251" t="s">
        <v>118</v>
      </c>
      <c r="E26" s="252">
        <v>28.4335</v>
      </c>
      <c r="F26" s="252"/>
      <c r="G26" s="253">
        <f>E26*F26</f>
        <v>0</v>
      </c>
      <c r="H26" s="254">
        <v>0</v>
      </c>
      <c r="I26" s="255">
        <f>E26*H26</f>
        <v>0</v>
      </c>
      <c r="J26" s="254">
        <v>0</v>
      </c>
      <c r="K26" s="255">
        <f>E26*J26</f>
        <v>0</v>
      </c>
      <c r="O26" s="247">
        <v>2</v>
      </c>
      <c r="AA26" s="220">
        <v>1</v>
      </c>
      <c r="AB26" s="220">
        <v>1</v>
      </c>
      <c r="AC26" s="220">
        <v>1</v>
      </c>
      <c r="AZ26" s="220">
        <v>1</v>
      </c>
      <c r="BA26" s="220">
        <f>IF(AZ26=1,G26,0)</f>
        <v>0</v>
      </c>
      <c r="BB26" s="220">
        <f>IF(AZ26=2,G26,0)</f>
        <v>0</v>
      </c>
      <c r="BC26" s="220">
        <f>IF(AZ26=3,G26,0)</f>
        <v>0</v>
      </c>
      <c r="BD26" s="220">
        <f>IF(AZ26=4,G26,0)</f>
        <v>0</v>
      </c>
      <c r="BE26" s="220">
        <f>IF(AZ26=5,G26,0)</f>
        <v>0</v>
      </c>
      <c r="CA26" s="247">
        <v>1</v>
      </c>
      <c r="CB26" s="247">
        <v>1</v>
      </c>
    </row>
    <row r="27" spans="1:80" ht="12.75">
      <c r="A27" s="248">
        <v>10</v>
      </c>
      <c r="B27" s="249" t="s">
        <v>137</v>
      </c>
      <c r="C27" s="250" t="s">
        <v>138</v>
      </c>
      <c r="D27" s="251" t="s">
        <v>118</v>
      </c>
      <c r="E27" s="252">
        <v>145.2745</v>
      </c>
      <c r="F27" s="252"/>
      <c r="G27" s="253">
        <f>E27*F27</f>
        <v>0</v>
      </c>
      <c r="H27" s="254">
        <v>0</v>
      </c>
      <c r="I27" s="255">
        <f>E27*H27</f>
        <v>0</v>
      </c>
      <c r="J27" s="254">
        <v>0</v>
      </c>
      <c r="K27" s="255">
        <f>E27*J27</f>
        <v>0</v>
      </c>
      <c r="O27" s="247">
        <v>2</v>
      </c>
      <c r="AA27" s="220">
        <v>1</v>
      </c>
      <c r="AB27" s="220">
        <v>1</v>
      </c>
      <c r="AC27" s="220">
        <v>1</v>
      </c>
      <c r="AZ27" s="220">
        <v>1</v>
      </c>
      <c r="BA27" s="220">
        <f>IF(AZ27=1,G27,0)</f>
        <v>0</v>
      </c>
      <c r="BB27" s="220">
        <f>IF(AZ27=2,G27,0)</f>
        <v>0</v>
      </c>
      <c r="BC27" s="220">
        <f>IF(AZ27=3,G27,0)</f>
        <v>0</v>
      </c>
      <c r="BD27" s="220">
        <f>IF(AZ27=4,G27,0)</f>
        <v>0</v>
      </c>
      <c r="BE27" s="220">
        <f>IF(AZ27=5,G27,0)</f>
        <v>0</v>
      </c>
      <c r="CA27" s="247">
        <v>1</v>
      </c>
      <c r="CB27" s="247">
        <v>1</v>
      </c>
    </row>
    <row r="28" spans="1:15" ht="12.75">
      <c r="A28" s="256"/>
      <c r="B28" s="260"/>
      <c r="C28" s="443" t="s">
        <v>139</v>
      </c>
      <c r="D28" s="444"/>
      <c r="E28" s="261">
        <v>37.576</v>
      </c>
      <c r="F28" s="262"/>
      <c r="G28" s="263"/>
      <c r="H28" s="264"/>
      <c r="I28" s="258"/>
      <c r="J28" s="265"/>
      <c r="K28" s="258"/>
      <c r="M28" s="259" t="s">
        <v>139</v>
      </c>
      <c r="O28" s="247"/>
    </row>
    <row r="29" spans="1:15" ht="22.5">
      <c r="A29" s="256"/>
      <c r="B29" s="260"/>
      <c r="C29" s="443" t="s">
        <v>140</v>
      </c>
      <c r="D29" s="444"/>
      <c r="E29" s="261">
        <v>107.6985</v>
      </c>
      <c r="F29" s="262"/>
      <c r="G29" s="263"/>
      <c r="H29" s="264"/>
      <c r="I29" s="258"/>
      <c r="J29" s="265"/>
      <c r="K29" s="258"/>
      <c r="M29" s="259" t="s">
        <v>140</v>
      </c>
      <c r="O29" s="247"/>
    </row>
    <row r="30" spans="1:80" ht="12.75">
      <c r="A30" s="248">
        <v>11</v>
      </c>
      <c r="B30" s="249" t="s">
        <v>141</v>
      </c>
      <c r="C30" s="250" t="s">
        <v>142</v>
      </c>
      <c r="D30" s="251" t="s">
        <v>118</v>
      </c>
      <c r="E30" s="252">
        <v>28.4335</v>
      </c>
      <c r="F30" s="252"/>
      <c r="G30" s="253">
        <f>E30*F30</f>
        <v>0</v>
      </c>
      <c r="H30" s="254">
        <v>0</v>
      </c>
      <c r="I30" s="255">
        <f>E30*H30</f>
        <v>0</v>
      </c>
      <c r="J30" s="254">
        <v>0</v>
      </c>
      <c r="K30" s="255">
        <f>E30*J30</f>
        <v>0</v>
      </c>
      <c r="O30" s="247">
        <v>2</v>
      </c>
      <c r="AA30" s="220">
        <v>1</v>
      </c>
      <c r="AB30" s="220">
        <v>1</v>
      </c>
      <c r="AC30" s="220">
        <v>1</v>
      </c>
      <c r="AZ30" s="220">
        <v>1</v>
      </c>
      <c r="BA30" s="220">
        <f>IF(AZ30=1,G30,0)</f>
        <v>0</v>
      </c>
      <c r="BB30" s="220">
        <f>IF(AZ30=2,G30,0)</f>
        <v>0</v>
      </c>
      <c r="BC30" s="220">
        <f>IF(AZ30=3,G30,0)</f>
        <v>0</v>
      </c>
      <c r="BD30" s="220">
        <f>IF(AZ30=4,G30,0)</f>
        <v>0</v>
      </c>
      <c r="BE30" s="220">
        <f>IF(AZ30=5,G30,0)</f>
        <v>0</v>
      </c>
      <c r="CA30" s="247">
        <v>1</v>
      </c>
      <c r="CB30" s="247">
        <v>1</v>
      </c>
    </row>
    <row r="31" spans="1:57" ht="12.75">
      <c r="A31" s="266"/>
      <c r="B31" s="267" t="s">
        <v>99</v>
      </c>
      <c r="C31" s="268" t="s">
        <v>107</v>
      </c>
      <c r="D31" s="269"/>
      <c r="E31" s="270"/>
      <c r="F31" s="271"/>
      <c r="G31" s="272">
        <f>SUM(G7:G30)</f>
        <v>0</v>
      </c>
      <c r="H31" s="273"/>
      <c r="I31" s="274">
        <f>SUM(I7:I30)</f>
        <v>0.08821019999999999</v>
      </c>
      <c r="J31" s="273"/>
      <c r="K31" s="274">
        <f>SUM(K7:K30)</f>
        <v>-8.872875</v>
      </c>
      <c r="O31" s="247">
        <v>4</v>
      </c>
      <c r="BA31" s="275">
        <f>SUM(BA7:BA30)</f>
        <v>0</v>
      </c>
      <c r="BB31" s="275">
        <f>SUM(BB7:BB30)</f>
        <v>0</v>
      </c>
      <c r="BC31" s="275">
        <f>SUM(BC7:BC30)</f>
        <v>0</v>
      </c>
      <c r="BD31" s="275">
        <f>SUM(BD7:BD30)</f>
        <v>0</v>
      </c>
      <c r="BE31" s="275">
        <f>SUM(BE7:BE30)</f>
        <v>0</v>
      </c>
    </row>
    <row r="32" spans="1:15" ht="12.75">
      <c r="A32" s="237" t="s">
        <v>96</v>
      </c>
      <c r="B32" s="238" t="s">
        <v>143</v>
      </c>
      <c r="C32" s="239" t="s">
        <v>144</v>
      </c>
      <c r="D32" s="240"/>
      <c r="E32" s="241"/>
      <c r="F32" s="241"/>
      <c r="G32" s="242"/>
      <c r="H32" s="243"/>
      <c r="I32" s="244"/>
      <c r="J32" s="245"/>
      <c r="K32" s="246"/>
      <c r="O32" s="247">
        <v>1</v>
      </c>
    </row>
    <row r="33" spans="1:80" ht="12.75">
      <c r="A33" s="248">
        <v>12</v>
      </c>
      <c r="B33" s="249" t="s">
        <v>146</v>
      </c>
      <c r="C33" s="250" t="s">
        <v>147</v>
      </c>
      <c r="D33" s="251" t="s">
        <v>148</v>
      </c>
      <c r="E33" s="252">
        <v>85.4</v>
      </c>
      <c r="F33" s="252"/>
      <c r="G33" s="253">
        <f>E33*F33</f>
        <v>0</v>
      </c>
      <c r="H33" s="254">
        <v>0.22107</v>
      </c>
      <c r="I33" s="255">
        <f>E33*H33</f>
        <v>18.879378</v>
      </c>
      <c r="J33" s="254">
        <v>0</v>
      </c>
      <c r="K33" s="255">
        <f>E33*J33</f>
        <v>0</v>
      </c>
      <c r="O33" s="247">
        <v>2</v>
      </c>
      <c r="AA33" s="220">
        <v>1</v>
      </c>
      <c r="AB33" s="220">
        <v>1</v>
      </c>
      <c r="AC33" s="220">
        <v>1</v>
      </c>
      <c r="AZ33" s="220">
        <v>1</v>
      </c>
      <c r="BA33" s="220">
        <f>IF(AZ33=1,G33,0)</f>
        <v>0</v>
      </c>
      <c r="BB33" s="220">
        <f>IF(AZ33=2,G33,0)</f>
        <v>0</v>
      </c>
      <c r="BC33" s="220">
        <f>IF(AZ33=3,G33,0)</f>
        <v>0</v>
      </c>
      <c r="BD33" s="220">
        <f>IF(AZ33=4,G33,0)</f>
        <v>0</v>
      </c>
      <c r="BE33" s="220">
        <f>IF(AZ33=5,G33,0)</f>
        <v>0</v>
      </c>
      <c r="CA33" s="247">
        <v>1</v>
      </c>
      <c r="CB33" s="247">
        <v>1</v>
      </c>
    </row>
    <row r="34" spans="1:80" ht="12.75">
      <c r="A34" s="248">
        <v>13</v>
      </c>
      <c r="B34" s="249" t="s">
        <v>149</v>
      </c>
      <c r="C34" s="250" t="s">
        <v>150</v>
      </c>
      <c r="D34" s="251" t="s">
        <v>148</v>
      </c>
      <c r="E34" s="252">
        <v>93.94</v>
      </c>
      <c r="F34" s="252"/>
      <c r="G34" s="253">
        <f>E34*F34</f>
        <v>0</v>
      </c>
      <c r="H34" s="254">
        <v>0.00048</v>
      </c>
      <c r="I34" s="255">
        <f>E34*H34</f>
        <v>0.0450912</v>
      </c>
      <c r="J34" s="254"/>
      <c r="K34" s="255">
        <f>E34*J34</f>
        <v>0</v>
      </c>
      <c r="O34" s="247">
        <v>2</v>
      </c>
      <c r="AA34" s="220">
        <v>3</v>
      </c>
      <c r="AB34" s="220">
        <v>1</v>
      </c>
      <c r="AC34" s="220">
        <v>28611223</v>
      </c>
      <c r="AZ34" s="220">
        <v>1</v>
      </c>
      <c r="BA34" s="220">
        <f>IF(AZ34=1,G34,0)</f>
        <v>0</v>
      </c>
      <c r="BB34" s="220">
        <f>IF(AZ34=2,G34,0)</f>
        <v>0</v>
      </c>
      <c r="BC34" s="220">
        <f>IF(AZ34=3,G34,0)</f>
        <v>0</v>
      </c>
      <c r="BD34" s="220">
        <f>IF(AZ34=4,G34,0)</f>
        <v>0</v>
      </c>
      <c r="BE34" s="220">
        <f>IF(AZ34=5,G34,0)</f>
        <v>0</v>
      </c>
      <c r="CA34" s="247">
        <v>3</v>
      </c>
      <c r="CB34" s="247">
        <v>1</v>
      </c>
    </row>
    <row r="35" spans="1:15" ht="12.75">
      <c r="A35" s="256"/>
      <c r="B35" s="260"/>
      <c r="C35" s="443" t="s">
        <v>151</v>
      </c>
      <c r="D35" s="444"/>
      <c r="E35" s="261">
        <v>93.94</v>
      </c>
      <c r="F35" s="262"/>
      <c r="G35" s="263"/>
      <c r="H35" s="264"/>
      <c r="I35" s="258"/>
      <c r="J35" s="265"/>
      <c r="K35" s="258"/>
      <c r="M35" s="259" t="s">
        <v>151</v>
      </c>
      <c r="O35" s="247"/>
    </row>
    <row r="36" spans="1:57" ht="12.75">
      <c r="A36" s="266"/>
      <c r="B36" s="267" t="s">
        <v>99</v>
      </c>
      <c r="C36" s="268" t="s">
        <v>145</v>
      </c>
      <c r="D36" s="269"/>
      <c r="E36" s="270"/>
      <c r="F36" s="271"/>
      <c r="G36" s="272">
        <f>SUM(G32:G35)</f>
        <v>0</v>
      </c>
      <c r="H36" s="273"/>
      <c r="I36" s="274">
        <f>SUM(I32:I35)</f>
        <v>18.9244692</v>
      </c>
      <c r="J36" s="273"/>
      <c r="K36" s="274">
        <f>SUM(K32:K35)</f>
        <v>0</v>
      </c>
      <c r="O36" s="247">
        <v>4</v>
      </c>
      <c r="BA36" s="275">
        <f>SUM(BA32:BA35)</f>
        <v>0</v>
      </c>
      <c r="BB36" s="275">
        <f>SUM(BB32:BB35)</f>
        <v>0</v>
      </c>
      <c r="BC36" s="275">
        <f>SUM(BC32:BC35)</f>
        <v>0</v>
      </c>
      <c r="BD36" s="275">
        <f>SUM(BD32:BD35)</f>
        <v>0</v>
      </c>
      <c r="BE36" s="275">
        <f>SUM(BE32:BE35)</f>
        <v>0</v>
      </c>
    </row>
    <row r="37" spans="1:15" ht="12.75">
      <c r="A37" s="237" t="s">
        <v>96</v>
      </c>
      <c r="B37" s="238" t="s">
        <v>152</v>
      </c>
      <c r="C37" s="239" t="s">
        <v>153</v>
      </c>
      <c r="D37" s="240"/>
      <c r="E37" s="241"/>
      <c r="F37" s="241"/>
      <c r="G37" s="242"/>
      <c r="H37" s="243"/>
      <c r="I37" s="244"/>
      <c r="J37" s="245"/>
      <c r="K37" s="246"/>
      <c r="O37" s="247">
        <v>1</v>
      </c>
    </row>
    <row r="38" spans="1:80" ht="12.75">
      <c r="A38" s="248">
        <v>14</v>
      </c>
      <c r="B38" s="249" t="s">
        <v>155</v>
      </c>
      <c r="C38" s="250" t="s">
        <v>156</v>
      </c>
      <c r="D38" s="251" t="s">
        <v>110</v>
      </c>
      <c r="E38" s="252">
        <v>21.72</v>
      </c>
      <c r="F38" s="252"/>
      <c r="G38" s="253">
        <f>E38*F38</f>
        <v>0</v>
      </c>
      <c r="H38" s="254">
        <v>0.17522</v>
      </c>
      <c r="I38" s="255">
        <f>E38*H38</f>
        <v>3.8057783999999995</v>
      </c>
      <c r="J38" s="254">
        <v>0</v>
      </c>
      <c r="K38" s="255">
        <f>E38*J38</f>
        <v>0</v>
      </c>
      <c r="O38" s="247">
        <v>2</v>
      </c>
      <c r="AA38" s="220">
        <v>1</v>
      </c>
      <c r="AB38" s="220">
        <v>1</v>
      </c>
      <c r="AC38" s="220">
        <v>1</v>
      </c>
      <c r="AZ38" s="220">
        <v>1</v>
      </c>
      <c r="BA38" s="220">
        <f>IF(AZ38=1,G38,0)</f>
        <v>0</v>
      </c>
      <c r="BB38" s="220">
        <f>IF(AZ38=2,G38,0)</f>
        <v>0</v>
      </c>
      <c r="BC38" s="220">
        <f>IF(AZ38=3,G38,0)</f>
        <v>0</v>
      </c>
      <c r="BD38" s="220">
        <f>IF(AZ38=4,G38,0)</f>
        <v>0</v>
      </c>
      <c r="BE38" s="220">
        <f>IF(AZ38=5,G38,0)</f>
        <v>0</v>
      </c>
      <c r="CA38" s="247">
        <v>1</v>
      </c>
      <c r="CB38" s="247">
        <v>1</v>
      </c>
    </row>
    <row r="39" spans="1:15" ht="12.75">
      <c r="A39" s="256"/>
      <c r="B39" s="260"/>
      <c r="C39" s="443" t="s">
        <v>157</v>
      </c>
      <c r="D39" s="444"/>
      <c r="E39" s="261">
        <v>21.72</v>
      </c>
      <c r="F39" s="262"/>
      <c r="G39" s="263"/>
      <c r="H39" s="264"/>
      <c r="I39" s="258"/>
      <c r="J39" s="265"/>
      <c r="K39" s="258"/>
      <c r="M39" s="259" t="s">
        <v>157</v>
      </c>
      <c r="O39" s="247"/>
    </row>
    <row r="40" spans="1:80" ht="12.75">
      <c r="A40" s="248">
        <v>15</v>
      </c>
      <c r="B40" s="249" t="s">
        <v>158</v>
      </c>
      <c r="C40" s="250" t="s">
        <v>159</v>
      </c>
      <c r="D40" s="251" t="s">
        <v>118</v>
      </c>
      <c r="E40" s="252">
        <v>0.84</v>
      </c>
      <c r="F40" s="252"/>
      <c r="G40" s="253">
        <f>E40*F40</f>
        <v>0</v>
      </c>
      <c r="H40" s="254">
        <v>2.52767</v>
      </c>
      <c r="I40" s="255">
        <f>E40*H40</f>
        <v>2.1232428</v>
      </c>
      <c r="J40" s="254">
        <v>0</v>
      </c>
      <c r="K40" s="255">
        <f>E40*J40</f>
        <v>0</v>
      </c>
      <c r="O40" s="247">
        <v>2</v>
      </c>
      <c r="AA40" s="220">
        <v>1</v>
      </c>
      <c r="AB40" s="220">
        <v>1</v>
      </c>
      <c r="AC40" s="220">
        <v>1</v>
      </c>
      <c r="AZ40" s="220">
        <v>1</v>
      </c>
      <c r="BA40" s="220">
        <f>IF(AZ40=1,G40,0)</f>
        <v>0</v>
      </c>
      <c r="BB40" s="220">
        <f>IF(AZ40=2,G40,0)</f>
        <v>0</v>
      </c>
      <c r="BC40" s="220">
        <f>IF(AZ40=3,G40,0)</f>
        <v>0</v>
      </c>
      <c r="BD40" s="220">
        <f>IF(AZ40=4,G40,0)</f>
        <v>0</v>
      </c>
      <c r="BE40" s="220">
        <f>IF(AZ40=5,G40,0)</f>
        <v>0</v>
      </c>
      <c r="CA40" s="247">
        <v>1</v>
      </c>
      <c r="CB40" s="247">
        <v>1</v>
      </c>
    </row>
    <row r="41" spans="1:15" ht="12.75">
      <c r="A41" s="256"/>
      <c r="B41" s="260"/>
      <c r="C41" s="443" t="s">
        <v>160</v>
      </c>
      <c r="D41" s="444"/>
      <c r="E41" s="261">
        <v>0.84</v>
      </c>
      <c r="F41" s="262"/>
      <c r="G41" s="263"/>
      <c r="H41" s="264"/>
      <c r="I41" s="258"/>
      <c r="J41" s="265"/>
      <c r="K41" s="258"/>
      <c r="M41" s="259" t="s">
        <v>160</v>
      </c>
      <c r="O41" s="247"/>
    </row>
    <row r="42" spans="1:80" ht="12.75">
      <c r="A42" s="248">
        <v>16</v>
      </c>
      <c r="B42" s="249" t="s">
        <v>161</v>
      </c>
      <c r="C42" s="250" t="s">
        <v>162</v>
      </c>
      <c r="D42" s="251" t="s">
        <v>110</v>
      </c>
      <c r="E42" s="252">
        <v>4.2</v>
      </c>
      <c r="F42" s="252"/>
      <c r="G42" s="253">
        <f>E42*F42</f>
        <v>0</v>
      </c>
      <c r="H42" s="254">
        <v>0.03525</v>
      </c>
      <c r="I42" s="255">
        <f>E42*H42</f>
        <v>0.14805</v>
      </c>
      <c r="J42" s="254">
        <v>0</v>
      </c>
      <c r="K42" s="255">
        <f>E42*J42</f>
        <v>0</v>
      </c>
      <c r="O42" s="247">
        <v>2</v>
      </c>
      <c r="AA42" s="220">
        <v>1</v>
      </c>
      <c r="AB42" s="220">
        <v>1</v>
      </c>
      <c r="AC42" s="220">
        <v>1</v>
      </c>
      <c r="AZ42" s="220">
        <v>1</v>
      </c>
      <c r="BA42" s="220">
        <f>IF(AZ42=1,G42,0)</f>
        <v>0</v>
      </c>
      <c r="BB42" s="220">
        <f>IF(AZ42=2,G42,0)</f>
        <v>0</v>
      </c>
      <c r="BC42" s="220">
        <f>IF(AZ42=3,G42,0)</f>
        <v>0</v>
      </c>
      <c r="BD42" s="220">
        <f>IF(AZ42=4,G42,0)</f>
        <v>0</v>
      </c>
      <c r="BE42" s="220">
        <f>IF(AZ42=5,G42,0)</f>
        <v>0</v>
      </c>
      <c r="CA42" s="247">
        <v>1</v>
      </c>
      <c r="CB42" s="247">
        <v>1</v>
      </c>
    </row>
    <row r="43" spans="1:15" ht="12.75">
      <c r="A43" s="256"/>
      <c r="B43" s="260"/>
      <c r="C43" s="443" t="s">
        <v>163</v>
      </c>
      <c r="D43" s="444"/>
      <c r="E43" s="261">
        <v>4.2</v>
      </c>
      <c r="F43" s="262"/>
      <c r="G43" s="263"/>
      <c r="H43" s="264"/>
      <c r="I43" s="258"/>
      <c r="J43" s="265"/>
      <c r="K43" s="258"/>
      <c r="M43" s="259" t="s">
        <v>163</v>
      </c>
      <c r="O43" s="247"/>
    </row>
    <row r="44" spans="1:80" ht="22.5">
      <c r="A44" s="248">
        <v>17</v>
      </c>
      <c r="B44" s="249" t="s">
        <v>164</v>
      </c>
      <c r="C44" s="250" t="s">
        <v>165</v>
      </c>
      <c r="D44" s="251" t="s">
        <v>110</v>
      </c>
      <c r="E44" s="252">
        <v>4.2</v>
      </c>
      <c r="F44" s="252"/>
      <c r="G44" s="253">
        <f>E44*F44</f>
        <v>0</v>
      </c>
      <c r="H44" s="254">
        <v>0.03742</v>
      </c>
      <c r="I44" s="255">
        <f>E44*H44</f>
        <v>0.15716400000000003</v>
      </c>
      <c r="J44" s="254">
        <v>0</v>
      </c>
      <c r="K44" s="255">
        <f>E44*J44</f>
        <v>0</v>
      </c>
      <c r="O44" s="247">
        <v>2</v>
      </c>
      <c r="AA44" s="220">
        <v>1</v>
      </c>
      <c r="AB44" s="220">
        <v>1</v>
      </c>
      <c r="AC44" s="220">
        <v>1</v>
      </c>
      <c r="AZ44" s="220">
        <v>1</v>
      </c>
      <c r="BA44" s="220">
        <f>IF(AZ44=1,G44,0)</f>
        <v>0</v>
      </c>
      <c r="BB44" s="220">
        <f>IF(AZ44=2,G44,0)</f>
        <v>0</v>
      </c>
      <c r="BC44" s="220">
        <f>IF(AZ44=3,G44,0)</f>
        <v>0</v>
      </c>
      <c r="BD44" s="220">
        <f>IF(AZ44=4,G44,0)</f>
        <v>0</v>
      </c>
      <c r="BE44" s="220">
        <f>IF(AZ44=5,G44,0)</f>
        <v>0</v>
      </c>
      <c r="CA44" s="247">
        <v>1</v>
      </c>
      <c r="CB44" s="247">
        <v>1</v>
      </c>
    </row>
    <row r="45" spans="1:80" ht="12.75">
      <c r="A45" s="248">
        <v>18</v>
      </c>
      <c r="B45" s="249" t="s">
        <v>166</v>
      </c>
      <c r="C45" s="250" t="s">
        <v>167</v>
      </c>
      <c r="D45" s="251" t="s">
        <v>110</v>
      </c>
      <c r="E45" s="252">
        <v>68.32</v>
      </c>
      <c r="F45" s="252"/>
      <c r="G45" s="253">
        <f>E45*F45</f>
        <v>0</v>
      </c>
      <c r="H45" s="254">
        <v>0.00732</v>
      </c>
      <c r="I45" s="255">
        <f>E45*H45</f>
        <v>0.5001024</v>
      </c>
      <c r="J45" s="254">
        <v>0</v>
      </c>
      <c r="K45" s="255">
        <f>E45*J45</f>
        <v>0</v>
      </c>
      <c r="O45" s="247">
        <v>2</v>
      </c>
      <c r="AA45" s="220">
        <v>1</v>
      </c>
      <c r="AB45" s="220">
        <v>1</v>
      </c>
      <c r="AC45" s="220">
        <v>1</v>
      </c>
      <c r="AZ45" s="220">
        <v>1</v>
      </c>
      <c r="BA45" s="220">
        <f>IF(AZ45=1,G45,0)</f>
        <v>0</v>
      </c>
      <c r="BB45" s="220">
        <f>IF(AZ45=2,G45,0)</f>
        <v>0</v>
      </c>
      <c r="BC45" s="220">
        <f>IF(AZ45=3,G45,0)</f>
        <v>0</v>
      </c>
      <c r="BD45" s="220">
        <f>IF(AZ45=4,G45,0)</f>
        <v>0</v>
      </c>
      <c r="BE45" s="220">
        <f>IF(AZ45=5,G45,0)</f>
        <v>0</v>
      </c>
      <c r="CA45" s="247">
        <v>1</v>
      </c>
      <c r="CB45" s="247">
        <v>1</v>
      </c>
    </row>
    <row r="46" spans="1:15" ht="12.75">
      <c r="A46" s="256"/>
      <c r="B46" s="260"/>
      <c r="C46" s="443" t="s">
        <v>168</v>
      </c>
      <c r="D46" s="444"/>
      <c r="E46" s="261">
        <v>68.32</v>
      </c>
      <c r="F46" s="262"/>
      <c r="G46" s="263"/>
      <c r="H46" s="264"/>
      <c r="I46" s="258"/>
      <c r="J46" s="265"/>
      <c r="K46" s="258"/>
      <c r="M46" s="259" t="s">
        <v>168</v>
      </c>
      <c r="O46" s="247"/>
    </row>
    <row r="47" spans="1:57" ht="12.75">
      <c r="A47" s="266"/>
      <c r="B47" s="267" t="s">
        <v>99</v>
      </c>
      <c r="C47" s="268" t="s">
        <v>154</v>
      </c>
      <c r="D47" s="269"/>
      <c r="E47" s="270"/>
      <c r="F47" s="271"/>
      <c r="G47" s="272">
        <f>SUM(G37:G46)</f>
        <v>0</v>
      </c>
      <c r="H47" s="273"/>
      <c r="I47" s="274">
        <f>SUM(I37:I46)</f>
        <v>6.734337599999999</v>
      </c>
      <c r="J47" s="273"/>
      <c r="K47" s="274">
        <f>SUM(K37:K46)</f>
        <v>0</v>
      </c>
      <c r="O47" s="247">
        <v>4</v>
      </c>
      <c r="BA47" s="275">
        <f>SUM(BA37:BA46)</f>
        <v>0</v>
      </c>
      <c r="BB47" s="275">
        <f>SUM(BB37:BB46)</f>
        <v>0</v>
      </c>
      <c r="BC47" s="275">
        <f>SUM(BC37:BC46)</f>
        <v>0</v>
      </c>
      <c r="BD47" s="275">
        <f>SUM(BD37:BD46)</f>
        <v>0</v>
      </c>
      <c r="BE47" s="275">
        <f>SUM(BE37:BE46)</f>
        <v>0</v>
      </c>
    </row>
    <row r="48" spans="1:15" ht="12.75">
      <c r="A48" s="237" t="s">
        <v>96</v>
      </c>
      <c r="B48" s="238" t="s">
        <v>169</v>
      </c>
      <c r="C48" s="239" t="s">
        <v>170</v>
      </c>
      <c r="D48" s="240"/>
      <c r="E48" s="241"/>
      <c r="F48" s="241"/>
      <c r="G48" s="242"/>
      <c r="H48" s="243"/>
      <c r="I48" s="244"/>
      <c r="J48" s="245"/>
      <c r="K48" s="246"/>
      <c r="O48" s="247">
        <v>1</v>
      </c>
    </row>
    <row r="49" spans="1:80" ht="22.5">
      <c r="A49" s="248">
        <v>19</v>
      </c>
      <c r="B49" s="249" t="s">
        <v>172</v>
      </c>
      <c r="C49" s="250" t="s">
        <v>173</v>
      </c>
      <c r="D49" s="251" t="s">
        <v>110</v>
      </c>
      <c r="E49" s="252">
        <v>19.425</v>
      </c>
      <c r="F49" s="252"/>
      <c r="G49" s="253">
        <f>E49*F49</f>
        <v>0</v>
      </c>
      <c r="H49" s="254">
        <v>0.08096</v>
      </c>
      <c r="I49" s="255">
        <f>E49*H49</f>
        <v>1.572648</v>
      </c>
      <c r="J49" s="254">
        <v>0</v>
      </c>
      <c r="K49" s="255">
        <f>E49*J49</f>
        <v>0</v>
      </c>
      <c r="O49" s="247">
        <v>2</v>
      </c>
      <c r="AA49" s="220">
        <v>1</v>
      </c>
      <c r="AB49" s="220">
        <v>1</v>
      </c>
      <c r="AC49" s="220">
        <v>1</v>
      </c>
      <c r="AZ49" s="220">
        <v>1</v>
      </c>
      <c r="BA49" s="220">
        <f>IF(AZ49=1,G49,0)</f>
        <v>0</v>
      </c>
      <c r="BB49" s="220">
        <f>IF(AZ49=2,G49,0)</f>
        <v>0</v>
      </c>
      <c r="BC49" s="220">
        <f>IF(AZ49=3,G49,0)</f>
        <v>0</v>
      </c>
      <c r="BD49" s="220">
        <f>IF(AZ49=4,G49,0)</f>
        <v>0</v>
      </c>
      <c r="BE49" s="220">
        <f>IF(AZ49=5,G49,0)</f>
        <v>0</v>
      </c>
      <c r="CA49" s="247">
        <v>1</v>
      </c>
      <c r="CB49" s="247">
        <v>1</v>
      </c>
    </row>
    <row r="50" spans="1:15" ht="22.5">
      <c r="A50" s="256"/>
      <c r="B50" s="260"/>
      <c r="C50" s="443" t="s">
        <v>174</v>
      </c>
      <c r="D50" s="444"/>
      <c r="E50" s="261">
        <v>19.425</v>
      </c>
      <c r="F50" s="262"/>
      <c r="G50" s="263"/>
      <c r="H50" s="264"/>
      <c r="I50" s="258"/>
      <c r="J50" s="265"/>
      <c r="K50" s="258"/>
      <c r="M50" s="259" t="s">
        <v>174</v>
      </c>
      <c r="O50" s="247"/>
    </row>
    <row r="51" spans="1:80" ht="12.75">
      <c r="A51" s="248">
        <v>20</v>
      </c>
      <c r="B51" s="249" t="s">
        <v>175</v>
      </c>
      <c r="C51" s="250" t="s">
        <v>176</v>
      </c>
      <c r="D51" s="251" t="s">
        <v>110</v>
      </c>
      <c r="E51" s="252">
        <v>10.125</v>
      </c>
      <c r="F51" s="252"/>
      <c r="G51" s="253">
        <f>E51*F51</f>
        <v>0</v>
      </c>
      <c r="H51" s="254">
        <v>0.26376</v>
      </c>
      <c r="I51" s="255">
        <f>E51*H51</f>
        <v>2.67057</v>
      </c>
      <c r="J51" s="254">
        <v>0</v>
      </c>
      <c r="K51" s="255">
        <f>E51*J51</f>
        <v>0</v>
      </c>
      <c r="O51" s="247">
        <v>2</v>
      </c>
      <c r="AA51" s="220">
        <v>1</v>
      </c>
      <c r="AB51" s="220">
        <v>1</v>
      </c>
      <c r="AC51" s="220">
        <v>1</v>
      </c>
      <c r="AZ51" s="220">
        <v>1</v>
      </c>
      <c r="BA51" s="220">
        <f>IF(AZ51=1,G51,0)</f>
        <v>0</v>
      </c>
      <c r="BB51" s="220">
        <f>IF(AZ51=2,G51,0)</f>
        <v>0</v>
      </c>
      <c r="BC51" s="220">
        <f>IF(AZ51=3,G51,0)</f>
        <v>0</v>
      </c>
      <c r="BD51" s="220">
        <f>IF(AZ51=4,G51,0)</f>
        <v>0</v>
      </c>
      <c r="BE51" s="220">
        <f>IF(AZ51=5,G51,0)</f>
        <v>0</v>
      </c>
      <c r="CA51" s="247">
        <v>1</v>
      </c>
      <c r="CB51" s="247">
        <v>1</v>
      </c>
    </row>
    <row r="52" spans="1:15" ht="12.75">
      <c r="A52" s="256"/>
      <c r="B52" s="260"/>
      <c r="C52" s="443" t="s">
        <v>115</v>
      </c>
      <c r="D52" s="444"/>
      <c r="E52" s="261">
        <v>10.125</v>
      </c>
      <c r="F52" s="262"/>
      <c r="G52" s="263"/>
      <c r="H52" s="264"/>
      <c r="I52" s="258"/>
      <c r="J52" s="265"/>
      <c r="K52" s="258"/>
      <c r="M52" s="259" t="s">
        <v>115</v>
      </c>
      <c r="O52" s="247"/>
    </row>
    <row r="53" spans="1:80" ht="12.75">
      <c r="A53" s="248">
        <v>21</v>
      </c>
      <c r="B53" s="249" t="s">
        <v>177</v>
      </c>
      <c r="C53" s="250" t="s">
        <v>178</v>
      </c>
      <c r="D53" s="251" t="s">
        <v>110</v>
      </c>
      <c r="E53" s="252">
        <v>10.125</v>
      </c>
      <c r="F53" s="252"/>
      <c r="G53" s="253">
        <f>E53*F53</f>
        <v>0</v>
      </c>
      <c r="H53" s="254">
        <v>0.1392</v>
      </c>
      <c r="I53" s="255">
        <f>E53*H53</f>
        <v>1.4094</v>
      </c>
      <c r="J53" s="254">
        <v>0</v>
      </c>
      <c r="K53" s="255">
        <f>E53*J53</f>
        <v>0</v>
      </c>
      <c r="O53" s="247">
        <v>2</v>
      </c>
      <c r="AA53" s="220">
        <v>1</v>
      </c>
      <c r="AB53" s="220">
        <v>1</v>
      </c>
      <c r="AC53" s="220">
        <v>1</v>
      </c>
      <c r="AZ53" s="220">
        <v>1</v>
      </c>
      <c r="BA53" s="220">
        <f>IF(AZ53=1,G53,0)</f>
        <v>0</v>
      </c>
      <c r="BB53" s="220">
        <f>IF(AZ53=2,G53,0)</f>
        <v>0</v>
      </c>
      <c r="BC53" s="220">
        <f>IF(AZ53=3,G53,0)</f>
        <v>0</v>
      </c>
      <c r="BD53" s="220">
        <f>IF(AZ53=4,G53,0)</f>
        <v>0</v>
      </c>
      <c r="BE53" s="220">
        <f>IF(AZ53=5,G53,0)</f>
        <v>0</v>
      </c>
      <c r="CA53" s="247">
        <v>1</v>
      </c>
      <c r="CB53" s="247">
        <v>1</v>
      </c>
    </row>
    <row r="54" spans="1:15" ht="12.75">
      <c r="A54" s="256"/>
      <c r="B54" s="260"/>
      <c r="C54" s="443" t="s">
        <v>115</v>
      </c>
      <c r="D54" s="444"/>
      <c r="E54" s="261">
        <v>10.125</v>
      </c>
      <c r="F54" s="262"/>
      <c r="G54" s="263"/>
      <c r="H54" s="264"/>
      <c r="I54" s="258"/>
      <c r="J54" s="265"/>
      <c r="K54" s="258"/>
      <c r="M54" s="259" t="s">
        <v>115</v>
      </c>
      <c r="O54" s="247"/>
    </row>
    <row r="55" spans="1:80" ht="12.75">
      <c r="A55" s="248">
        <v>22</v>
      </c>
      <c r="B55" s="249" t="s">
        <v>179</v>
      </c>
      <c r="C55" s="250" t="s">
        <v>180</v>
      </c>
      <c r="D55" s="251" t="s">
        <v>110</v>
      </c>
      <c r="E55" s="252">
        <v>19.425</v>
      </c>
      <c r="F55" s="252"/>
      <c r="G55" s="253">
        <f>E55*F55</f>
        <v>0</v>
      </c>
      <c r="H55" s="254">
        <v>0.05545</v>
      </c>
      <c r="I55" s="255">
        <f>E55*H55</f>
        <v>1.07711625</v>
      </c>
      <c r="J55" s="254">
        <v>0</v>
      </c>
      <c r="K55" s="255">
        <f>E55*J55</f>
        <v>0</v>
      </c>
      <c r="O55" s="247">
        <v>2</v>
      </c>
      <c r="AA55" s="220">
        <v>1</v>
      </c>
      <c r="AB55" s="220">
        <v>1</v>
      </c>
      <c r="AC55" s="220">
        <v>1</v>
      </c>
      <c r="AZ55" s="220">
        <v>1</v>
      </c>
      <c r="BA55" s="220">
        <f>IF(AZ55=1,G55,0)</f>
        <v>0</v>
      </c>
      <c r="BB55" s="220">
        <f>IF(AZ55=2,G55,0)</f>
        <v>0</v>
      </c>
      <c r="BC55" s="220">
        <f>IF(AZ55=3,G55,0)</f>
        <v>0</v>
      </c>
      <c r="BD55" s="220">
        <f>IF(AZ55=4,G55,0)</f>
        <v>0</v>
      </c>
      <c r="BE55" s="220">
        <f>IF(AZ55=5,G55,0)</f>
        <v>0</v>
      </c>
      <c r="CA55" s="247">
        <v>1</v>
      </c>
      <c r="CB55" s="247">
        <v>1</v>
      </c>
    </row>
    <row r="56" spans="1:15" ht="22.5">
      <c r="A56" s="256"/>
      <c r="B56" s="260"/>
      <c r="C56" s="443" t="s">
        <v>174</v>
      </c>
      <c r="D56" s="444"/>
      <c r="E56" s="261">
        <v>19.425</v>
      </c>
      <c r="F56" s="262"/>
      <c r="G56" s="263"/>
      <c r="H56" s="264"/>
      <c r="I56" s="258"/>
      <c r="J56" s="265"/>
      <c r="K56" s="258"/>
      <c r="M56" s="259" t="s">
        <v>174</v>
      </c>
      <c r="O56" s="247"/>
    </row>
    <row r="57" spans="1:80" ht="12.75">
      <c r="A57" s="248">
        <v>23</v>
      </c>
      <c r="B57" s="249" t="s">
        <v>181</v>
      </c>
      <c r="C57" s="250" t="s">
        <v>182</v>
      </c>
      <c r="D57" s="251" t="s">
        <v>110</v>
      </c>
      <c r="E57" s="252">
        <v>20.3962</v>
      </c>
      <c r="F57" s="252"/>
      <c r="G57" s="253">
        <f>E57*F57</f>
        <v>0</v>
      </c>
      <c r="H57" s="254">
        <v>0.1296</v>
      </c>
      <c r="I57" s="255">
        <f>E57*H57</f>
        <v>2.64334752</v>
      </c>
      <c r="J57" s="254"/>
      <c r="K57" s="255">
        <f>E57*J57</f>
        <v>0</v>
      </c>
      <c r="O57" s="247">
        <v>2</v>
      </c>
      <c r="AA57" s="220">
        <v>3</v>
      </c>
      <c r="AB57" s="220">
        <v>1</v>
      </c>
      <c r="AC57" s="220">
        <v>59245020</v>
      </c>
      <c r="AZ57" s="220">
        <v>1</v>
      </c>
      <c r="BA57" s="220">
        <f>IF(AZ57=1,G57,0)</f>
        <v>0</v>
      </c>
      <c r="BB57" s="220">
        <f>IF(AZ57=2,G57,0)</f>
        <v>0</v>
      </c>
      <c r="BC57" s="220">
        <f>IF(AZ57=3,G57,0)</f>
        <v>0</v>
      </c>
      <c r="BD57" s="220">
        <f>IF(AZ57=4,G57,0)</f>
        <v>0</v>
      </c>
      <c r="BE57" s="220">
        <f>IF(AZ57=5,G57,0)</f>
        <v>0</v>
      </c>
      <c r="CA57" s="247">
        <v>3</v>
      </c>
      <c r="CB57" s="247">
        <v>1</v>
      </c>
    </row>
    <row r="58" spans="1:15" ht="22.5">
      <c r="A58" s="256"/>
      <c r="B58" s="260"/>
      <c r="C58" s="443" t="s">
        <v>183</v>
      </c>
      <c r="D58" s="444"/>
      <c r="E58" s="261">
        <v>20.3962</v>
      </c>
      <c r="F58" s="262"/>
      <c r="G58" s="263"/>
      <c r="H58" s="264"/>
      <c r="I58" s="258"/>
      <c r="J58" s="265"/>
      <c r="K58" s="258"/>
      <c r="M58" s="259" t="s">
        <v>183</v>
      </c>
      <c r="O58" s="247"/>
    </row>
    <row r="59" spans="1:57" ht="12.75">
      <c r="A59" s="266"/>
      <c r="B59" s="267" t="s">
        <v>99</v>
      </c>
      <c r="C59" s="268" t="s">
        <v>171</v>
      </c>
      <c r="D59" s="269"/>
      <c r="E59" s="270"/>
      <c r="F59" s="271"/>
      <c r="G59" s="272">
        <f>SUM(G48:G58)</f>
        <v>0</v>
      </c>
      <c r="H59" s="273"/>
      <c r="I59" s="274">
        <f>SUM(I48:I58)</f>
        <v>9.373081769999999</v>
      </c>
      <c r="J59" s="273"/>
      <c r="K59" s="274">
        <f>SUM(K48:K58)</f>
        <v>0</v>
      </c>
      <c r="O59" s="247">
        <v>4</v>
      </c>
      <c r="BA59" s="275">
        <f>SUM(BA48:BA58)</f>
        <v>0</v>
      </c>
      <c r="BB59" s="275">
        <f>SUM(BB48:BB58)</f>
        <v>0</v>
      </c>
      <c r="BC59" s="275">
        <f>SUM(BC48:BC58)</f>
        <v>0</v>
      </c>
      <c r="BD59" s="275">
        <f>SUM(BD48:BD58)</f>
        <v>0</v>
      </c>
      <c r="BE59" s="275">
        <f>SUM(BE48:BE58)</f>
        <v>0</v>
      </c>
    </row>
    <row r="60" spans="1:15" ht="12.75">
      <c r="A60" s="237" t="s">
        <v>96</v>
      </c>
      <c r="B60" s="238" t="s">
        <v>184</v>
      </c>
      <c r="C60" s="239" t="s">
        <v>185</v>
      </c>
      <c r="D60" s="240"/>
      <c r="E60" s="241"/>
      <c r="F60" s="241"/>
      <c r="G60" s="242"/>
      <c r="H60" s="243"/>
      <c r="I60" s="244"/>
      <c r="J60" s="245"/>
      <c r="K60" s="246"/>
      <c r="O60" s="247">
        <v>1</v>
      </c>
    </row>
    <row r="61" spans="1:80" ht="22.5">
      <c r="A61" s="248">
        <v>24</v>
      </c>
      <c r="B61" s="249" t="s">
        <v>187</v>
      </c>
      <c r="C61" s="250" t="s">
        <v>188</v>
      </c>
      <c r="D61" s="251" t="s">
        <v>148</v>
      </c>
      <c r="E61" s="252">
        <v>204.8</v>
      </c>
      <c r="F61" s="252"/>
      <c r="G61" s="253">
        <f>E61*F61</f>
        <v>0</v>
      </c>
      <c r="H61" s="254">
        <v>0.00238</v>
      </c>
      <c r="I61" s="255">
        <f>E61*H61</f>
        <v>0.4874240000000001</v>
      </c>
      <c r="J61" s="254">
        <v>0</v>
      </c>
      <c r="K61" s="255">
        <f>E61*J61</f>
        <v>0</v>
      </c>
      <c r="O61" s="247">
        <v>2</v>
      </c>
      <c r="AA61" s="220">
        <v>1</v>
      </c>
      <c r="AB61" s="220">
        <v>1</v>
      </c>
      <c r="AC61" s="220">
        <v>1</v>
      </c>
      <c r="AZ61" s="220">
        <v>1</v>
      </c>
      <c r="BA61" s="220">
        <f>IF(AZ61=1,G61,0)</f>
        <v>0</v>
      </c>
      <c r="BB61" s="220">
        <f>IF(AZ61=2,G61,0)</f>
        <v>0</v>
      </c>
      <c r="BC61" s="220">
        <f>IF(AZ61=3,G61,0)</f>
        <v>0</v>
      </c>
      <c r="BD61" s="220">
        <f>IF(AZ61=4,G61,0)</f>
        <v>0</v>
      </c>
      <c r="BE61" s="220">
        <f>IF(AZ61=5,G61,0)</f>
        <v>0</v>
      </c>
      <c r="CA61" s="247">
        <v>1</v>
      </c>
      <c r="CB61" s="247">
        <v>1</v>
      </c>
    </row>
    <row r="62" spans="1:15" ht="12.75">
      <c r="A62" s="256"/>
      <c r="B62" s="260"/>
      <c r="C62" s="443" t="s">
        <v>189</v>
      </c>
      <c r="D62" s="444"/>
      <c r="E62" s="261">
        <v>204.8</v>
      </c>
      <c r="F62" s="262"/>
      <c r="G62" s="263"/>
      <c r="H62" s="264"/>
      <c r="I62" s="258"/>
      <c r="J62" s="265"/>
      <c r="K62" s="258"/>
      <c r="M62" s="259" t="s">
        <v>189</v>
      </c>
      <c r="O62" s="247"/>
    </row>
    <row r="63" spans="1:57" ht="12.75">
      <c r="A63" s="266"/>
      <c r="B63" s="267" t="s">
        <v>99</v>
      </c>
      <c r="C63" s="268" t="s">
        <v>186</v>
      </c>
      <c r="D63" s="269"/>
      <c r="E63" s="270"/>
      <c r="F63" s="271"/>
      <c r="G63" s="272">
        <f>SUM(G60:G62)</f>
        <v>0</v>
      </c>
      <c r="H63" s="273"/>
      <c r="I63" s="274">
        <f>SUM(I60:I62)</f>
        <v>0.4874240000000001</v>
      </c>
      <c r="J63" s="273"/>
      <c r="K63" s="274">
        <f>SUM(K60:K62)</f>
        <v>0</v>
      </c>
      <c r="O63" s="247">
        <v>4</v>
      </c>
      <c r="BA63" s="275">
        <f>SUM(BA60:BA62)</f>
        <v>0</v>
      </c>
      <c r="BB63" s="275">
        <f>SUM(BB60:BB62)</f>
        <v>0</v>
      </c>
      <c r="BC63" s="275">
        <f>SUM(BC60:BC62)</f>
        <v>0</v>
      </c>
      <c r="BD63" s="275">
        <f>SUM(BD60:BD62)</f>
        <v>0</v>
      </c>
      <c r="BE63" s="275">
        <f>SUM(BE60:BE62)</f>
        <v>0</v>
      </c>
    </row>
    <row r="64" spans="1:15" ht="12.75">
      <c r="A64" s="237" t="s">
        <v>96</v>
      </c>
      <c r="B64" s="238" t="s">
        <v>190</v>
      </c>
      <c r="C64" s="239" t="s">
        <v>191</v>
      </c>
      <c r="D64" s="240"/>
      <c r="E64" s="241"/>
      <c r="F64" s="241"/>
      <c r="G64" s="242"/>
      <c r="H64" s="243"/>
      <c r="I64" s="244"/>
      <c r="J64" s="245"/>
      <c r="K64" s="246"/>
      <c r="O64" s="247">
        <v>1</v>
      </c>
    </row>
    <row r="65" spans="1:80" ht="12.75">
      <c r="A65" s="248">
        <v>25</v>
      </c>
      <c r="B65" s="249" t="s">
        <v>193</v>
      </c>
      <c r="C65" s="250" t="s">
        <v>194</v>
      </c>
      <c r="D65" s="251" t="s">
        <v>110</v>
      </c>
      <c r="E65" s="252">
        <v>156.21</v>
      </c>
      <c r="F65" s="252"/>
      <c r="G65" s="253">
        <f>E65*F65</f>
        <v>0</v>
      </c>
      <c r="H65" s="254">
        <v>4E-05</v>
      </c>
      <c r="I65" s="255">
        <f>E65*H65</f>
        <v>0.006248400000000001</v>
      </c>
      <c r="J65" s="254">
        <v>0</v>
      </c>
      <c r="K65" s="255">
        <f>E65*J65</f>
        <v>0</v>
      </c>
      <c r="O65" s="247">
        <v>2</v>
      </c>
      <c r="AA65" s="220">
        <v>1</v>
      </c>
      <c r="AB65" s="220">
        <v>1</v>
      </c>
      <c r="AC65" s="220">
        <v>1</v>
      </c>
      <c r="AZ65" s="220">
        <v>1</v>
      </c>
      <c r="BA65" s="220">
        <f>IF(AZ65=1,G65,0)</f>
        <v>0</v>
      </c>
      <c r="BB65" s="220">
        <f>IF(AZ65=2,G65,0)</f>
        <v>0</v>
      </c>
      <c r="BC65" s="220">
        <f>IF(AZ65=3,G65,0)</f>
        <v>0</v>
      </c>
      <c r="BD65" s="220">
        <f>IF(AZ65=4,G65,0)</f>
        <v>0</v>
      </c>
      <c r="BE65" s="220">
        <f>IF(AZ65=5,G65,0)</f>
        <v>0</v>
      </c>
      <c r="CA65" s="247">
        <v>1</v>
      </c>
      <c r="CB65" s="247">
        <v>1</v>
      </c>
    </row>
    <row r="66" spans="1:15" ht="12.75">
      <c r="A66" s="256"/>
      <c r="B66" s="260"/>
      <c r="C66" s="443" t="s">
        <v>195</v>
      </c>
      <c r="D66" s="444"/>
      <c r="E66" s="261">
        <v>44.73</v>
      </c>
      <c r="F66" s="262"/>
      <c r="G66" s="263"/>
      <c r="H66" s="264"/>
      <c r="I66" s="258"/>
      <c r="J66" s="265"/>
      <c r="K66" s="258"/>
      <c r="M66" s="259" t="s">
        <v>195</v>
      </c>
      <c r="O66" s="247"/>
    </row>
    <row r="67" spans="1:15" ht="33.75">
      <c r="A67" s="256"/>
      <c r="B67" s="260"/>
      <c r="C67" s="443" t="s">
        <v>196</v>
      </c>
      <c r="D67" s="444"/>
      <c r="E67" s="261">
        <v>111.48</v>
      </c>
      <c r="F67" s="262"/>
      <c r="G67" s="263"/>
      <c r="H67" s="264"/>
      <c r="I67" s="258"/>
      <c r="J67" s="265"/>
      <c r="K67" s="258"/>
      <c r="M67" s="259" t="s">
        <v>196</v>
      </c>
      <c r="O67" s="247"/>
    </row>
    <row r="68" spans="1:80" ht="22.5">
      <c r="A68" s="248">
        <v>26</v>
      </c>
      <c r="B68" s="249" t="s">
        <v>1017</v>
      </c>
      <c r="C68" s="250" t="s">
        <v>1016</v>
      </c>
      <c r="D68" s="251" t="s">
        <v>110</v>
      </c>
      <c r="E68" s="252">
        <v>637.2825</v>
      </c>
      <c r="F68" s="252"/>
      <c r="G68" s="253">
        <f>E68*F68</f>
        <v>0</v>
      </c>
      <c r="H68" s="254">
        <v>0.0165</v>
      </c>
      <c r="I68" s="255">
        <f>E68*H68</f>
        <v>10.51516125</v>
      </c>
      <c r="J68" s="254">
        <v>0</v>
      </c>
      <c r="K68" s="255">
        <f>E68*J68</f>
        <v>0</v>
      </c>
      <c r="O68" s="247">
        <v>2</v>
      </c>
      <c r="AA68" s="220">
        <v>1</v>
      </c>
      <c r="AB68" s="220">
        <v>1</v>
      </c>
      <c r="AC68" s="220">
        <v>1</v>
      </c>
      <c r="AZ68" s="220">
        <v>1</v>
      </c>
      <c r="BA68" s="220">
        <f>IF(AZ68=1,G68,0)</f>
        <v>0</v>
      </c>
      <c r="BB68" s="220">
        <f>IF(AZ68=2,G68,0)</f>
        <v>0</v>
      </c>
      <c r="BC68" s="220">
        <f>IF(AZ68=3,G68,0)</f>
        <v>0</v>
      </c>
      <c r="BD68" s="220">
        <f>IF(AZ68=4,G68,0)</f>
        <v>0</v>
      </c>
      <c r="BE68" s="220">
        <f>IF(AZ68=5,G68,0)</f>
        <v>0</v>
      </c>
      <c r="CA68" s="247">
        <v>1</v>
      </c>
      <c r="CB68" s="247">
        <v>1</v>
      </c>
    </row>
    <row r="69" spans="1:15" ht="12.75">
      <c r="A69" s="256"/>
      <c r="B69" s="260"/>
      <c r="C69" s="443" t="s">
        <v>197</v>
      </c>
      <c r="D69" s="444"/>
      <c r="E69" s="261">
        <v>290.745</v>
      </c>
      <c r="F69" s="262"/>
      <c r="G69" s="263"/>
      <c r="H69" s="264"/>
      <c r="I69" s="258"/>
      <c r="J69" s="265"/>
      <c r="K69" s="258"/>
      <c r="M69" s="259" t="s">
        <v>197</v>
      </c>
      <c r="O69" s="247"/>
    </row>
    <row r="70" spans="1:15" ht="12.75">
      <c r="A70" s="256"/>
      <c r="B70" s="260"/>
      <c r="C70" s="443" t="s">
        <v>198</v>
      </c>
      <c r="D70" s="444"/>
      <c r="E70" s="261">
        <v>141.683</v>
      </c>
      <c r="F70" s="262"/>
      <c r="G70" s="263"/>
      <c r="H70" s="264"/>
      <c r="I70" s="258"/>
      <c r="J70" s="265"/>
      <c r="K70" s="258"/>
      <c r="M70" s="259" t="s">
        <v>198</v>
      </c>
      <c r="O70" s="247"/>
    </row>
    <row r="71" spans="1:15" ht="12.75">
      <c r="A71" s="256"/>
      <c r="B71" s="260"/>
      <c r="C71" s="443" t="s">
        <v>199</v>
      </c>
      <c r="D71" s="444"/>
      <c r="E71" s="261">
        <v>131.45</v>
      </c>
      <c r="F71" s="262"/>
      <c r="G71" s="263"/>
      <c r="H71" s="264"/>
      <c r="I71" s="258"/>
      <c r="J71" s="265"/>
      <c r="K71" s="258"/>
      <c r="M71" s="259" t="s">
        <v>199</v>
      </c>
      <c r="O71" s="247"/>
    </row>
    <row r="72" spans="1:15" ht="12.75">
      <c r="A72" s="256"/>
      <c r="B72" s="260"/>
      <c r="C72" s="443" t="s">
        <v>200</v>
      </c>
      <c r="D72" s="444"/>
      <c r="E72" s="261">
        <v>242.1345</v>
      </c>
      <c r="F72" s="262"/>
      <c r="G72" s="263"/>
      <c r="H72" s="264"/>
      <c r="I72" s="258"/>
      <c r="J72" s="265"/>
      <c r="K72" s="258"/>
      <c r="M72" s="259" t="s">
        <v>200</v>
      </c>
      <c r="O72" s="247"/>
    </row>
    <row r="73" spans="1:15" ht="12.75">
      <c r="A73" s="256"/>
      <c r="B73" s="260"/>
      <c r="C73" s="443" t="s">
        <v>201</v>
      </c>
      <c r="D73" s="444"/>
      <c r="E73" s="261">
        <v>-12.52</v>
      </c>
      <c r="F73" s="262"/>
      <c r="G73" s="263"/>
      <c r="H73" s="264"/>
      <c r="I73" s="258"/>
      <c r="J73" s="265"/>
      <c r="K73" s="258"/>
      <c r="M73" s="259" t="s">
        <v>201</v>
      </c>
      <c r="O73" s="247"/>
    </row>
    <row r="74" spans="1:15" ht="12.75">
      <c r="A74" s="256"/>
      <c r="B74" s="260"/>
      <c r="C74" s="443" t="s">
        <v>202</v>
      </c>
      <c r="D74" s="444"/>
      <c r="E74" s="261">
        <v>-156.21</v>
      </c>
      <c r="F74" s="262"/>
      <c r="G74" s="263"/>
      <c r="H74" s="264"/>
      <c r="I74" s="258"/>
      <c r="J74" s="265"/>
      <c r="K74" s="258"/>
      <c r="M74" s="259" t="s">
        <v>202</v>
      </c>
      <c r="O74" s="247"/>
    </row>
    <row r="75" spans="1:80" ht="22.5">
      <c r="A75" s="248">
        <v>27</v>
      </c>
      <c r="B75" s="249" t="s">
        <v>203</v>
      </c>
      <c r="C75" s="250" t="s">
        <v>204</v>
      </c>
      <c r="D75" s="251" t="s">
        <v>110</v>
      </c>
      <c r="E75" s="252">
        <v>79.38</v>
      </c>
      <c r="F75" s="252"/>
      <c r="G75" s="253">
        <f>E75*F75</f>
        <v>0</v>
      </c>
      <c r="H75" s="254">
        <v>0.01321</v>
      </c>
      <c r="I75" s="255">
        <f>E75*H75</f>
        <v>1.0486098</v>
      </c>
      <c r="J75" s="254">
        <v>0</v>
      </c>
      <c r="K75" s="255">
        <f>E75*J75</f>
        <v>0</v>
      </c>
      <c r="O75" s="247">
        <v>2</v>
      </c>
      <c r="AA75" s="220">
        <v>1</v>
      </c>
      <c r="AB75" s="220">
        <v>1</v>
      </c>
      <c r="AC75" s="220">
        <v>1</v>
      </c>
      <c r="AZ75" s="220">
        <v>1</v>
      </c>
      <c r="BA75" s="220">
        <f>IF(AZ75=1,G75,0)</f>
        <v>0</v>
      </c>
      <c r="BB75" s="220">
        <f>IF(AZ75=2,G75,0)</f>
        <v>0</v>
      </c>
      <c r="BC75" s="220">
        <f>IF(AZ75=3,G75,0)</f>
        <v>0</v>
      </c>
      <c r="BD75" s="220">
        <f>IF(AZ75=4,G75,0)</f>
        <v>0</v>
      </c>
      <c r="BE75" s="220">
        <f>IF(AZ75=5,G75,0)</f>
        <v>0</v>
      </c>
      <c r="CA75" s="247">
        <v>1</v>
      </c>
      <c r="CB75" s="247">
        <v>1</v>
      </c>
    </row>
    <row r="76" spans="1:15" ht="12.75">
      <c r="A76" s="256"/>
      <c r="B76" s="260"/>
      <c r="C76" s="443" t="s">
        <v>205</v>
      </c>
      <c r="D76" s="444"/>
      <c r="E76" s="261">
        <v>33.46</v>
      </c>
      <c r="F76" s="262"/>
      <c r="G76" s="263"/>
      <c r="H76" s="264"/>
      <c r="I76" s="258"/>
      <c r="J76" s="265"/>
      <c r="K76" s="258"/>
      <c r="M76" s="259" t="s">
        <v>205</v>
      </c>
      <c r="O76" s="247"/>
    </row>
    <row r="77" spans="1:15" ht="33.75">
      <c r="A77" s="256"/>
      <c r="B77" s="260"/>
      <c r="C77" s="443" t="s">
        <v>206</v>
      </c>
      <c r="D77" s="444"/>
      <c r="E77" s="261">
        <v>45.92</v>
      </c>
      <c r="F77" s="262"/>
      <c r="G77" s="263"/>
      <c r="H77" s="264"/>
      <c r="I77" s="258"/>
      <c r="J77" s="265"/>
      <c r="K77" s="258"/>
      <c r="M77" s="259" t="s">
        <v>206</v>
      </c>
      <c r="O77" s="247"/>
    </row>
    <row r="78" spans="1:80" ht="12.75">
      <c r="A78" s="248">
        <v>28</v>
      </c>
      <c r="B78" s="249" t="s">
        <v>207</v>
      </c>
      <c r="C78" s="250" t="s">
        <v>208</v>
      </c>
      <c r="D78" s="251" t="s">
        <v>110</v>
      </c>
      <c r="E78" s="252">
        <v>123.47</v>
      </c>
      <c r="F78" s="252"/>
      <c r="G78" s="253">
        <f>E78*F78</f>
        <v>0</v>
      </c>
      <c r="H78" s="254">
        <v>0.00807</v>
      </c>
      <c r="I78" s="255">
        <f>E78*H78</f>
        <v>0.9964029000000001</v>
      </c>
      <c r="J78" s="254">
        <v>0</v>
      </c>
      <c r="K78" s="255">
        <f>E78*J78</f>
        <v>0</v>
      </c>
      <c r="O78" s="247">
        <v>2</v>
      </c>
      <c r="AA78" s="220">
        <v>1</v>
      </c>
      <c r="AB78" s="220">
        <v>1</v>
      </c>
      <c r="AC78" s="220">
        <v>1</v>
      </c>
      <c r="AZ78" s="220">
        <v>1</v>
      </c>
      <c r="BA78" s="220">
        <f>IF(AZ78=1,G78,0)</f>
        <v>0</v>
      </c>
      <c r="BB78" s="220">
        <f>IF(AZ78=2,G78,0)</f>
        <v>0</v>
      </c>
      <c r="BC78" s="220">
        <f>IF(AZ78=3,G78,0)</f>
        <v>0</v>
      </c>
      <c r="BD78" s="220">
        <f>IF(AZ78=4,G78,0)</f>
        <v>0</v>
      </c>
      <c r="BE78" s="220">
        <f>IF(AZ78=5,G78,0)</f>
        <v>0</v>
      </c>
      <c r="CA78" s="247">
        <v>1</v>
      </c>
      <c r="CB78" s="247">
        <v>1</v>
      </c>
    </row>
    <row r="79" spans="1:15" ht="33.75">
      <c r="A79" s="256"/>
      <c r="B79" s="260"/>
      <c r="C79" s="443" t="s">
        <v>209</v>
      </c>
      <c r="D79" s="444"/>
      <c r="E79" s="261">
        <v>123.47</v>
      </c>
      <c r="F79" s="262"/>
      <c r="G79" s="263"/>
      <c r="H79" s="264"/>
      <c r="I79" s="258"/>
      <c r="J79" s="265"/>
      <c r="K79" s="258"/>
      <c r="M79" s="259" t="s">
        <v>209</v>
      </c>
      <c r="O79" s="247"/>
    </row>
    <row r="80" spans="1:15" ht="12.75">
      <c r="A80" s="256"/>
      <c r="B80" s="260"/>
      <c r="C80" s="443" t="s">
        <v>210</v>
      </c>
      <c r="D80" s="444"/>
      <c r="E80" s="261">
        <v>0</v>
      </c>
      <c r="F80" s="262"/>
      <c r="G80" s="263"/>
      <c r="H80" s="264"/>
      <c r="I80" s="258"/>
      <c r="J80" s="265"/>
      <c r="K80" s="258"/>
      <c r="M80" s="259" t="s">
        <v>210</v>
      </c>
      <c r="O80" s="247"/>
    </row>
    <row r="81" spans="1:80" ht="22.5">
      <c r="A81" s="248">
        <v>29</v>
      </c>
      <c r="B81" s="249" t="s">
        <v>211</v>
      </c>
      <c r="C81" s="250" t="s">
        <v>1019</v>
      </c>
      <c r="D81" s="251" t="s">
        <v>110</v>
      </c>
      <c r="E81" s="252">
        <v>14.0235</v>
      </c>
      <c r="F81" s="252"/>
      <c r="G81" s="253">
        <f>E81*F81</f>
        <v>0</v>
      </c>
      <c r="H81" s="254">
        <v>0.01466</v>
      </c>
      <c r="I81" s="255">
        <f>E81*H81</f>
        <v>0.20558451</v>
      </c>
      <c r="J81" s="254">
        <v>0</v>
      </c>
      <c r="K81" s="255">
        <f>E81*J81</f>
        <v>0</v>
      </c>
      <c r="O81" s="247">
        <v>2</v>
      </c>
      <c r="AA81" s="220">
        <v>1</v>
      </c>
      <c r="AB81" s="220">
        <v>1</v>
      </c>
      <c r="AC81" s="220">
        <v>1</v>
      </c>
      <c r="AZ81" s="220">
        <v>1</v>
      </c>
      <c r="BA81" s="220">
        <f>IF(AZ81=1,G81,0)</f>
        <v>0</v>
      </c>
      <c r="BB81" s="220">
        <f>IF(AZ81=2,G81,0)</f>
        <v>0</v>
      </c>
      <c r="BC81" s="220">
        <f>IF(AZ81=3,G81,0)</f>
        <v>0</v>
      </c>
      <c r="BD81" s="220">
        <f>IF(AZ81=4,G81,0)</f>
        <v>0</v>
      </c>
      <c r="BE81" s="220">
        <f>IF(AZ81=5,G81,0)</f>
        <v>0</v>
      </c>
      <c r="CA81" s="247">
        <v>1</v>
      </c>
      <c r="CB81" s="247">
        <v>1</v>
      </c>
    </row>
    <row r="82" spans="1:15" ht="12.75">
      <c r="A82" s="256"/>
      <c r="B82" s="260"/>
      <c r="C82" s="443" t="s">
        <v>212</v>
      </c>
      <c r="D82" s="444"/>
      <c r="E82" s="261">
        <v>4.095</v>
      </c>
      <c r="F82" s="262"/>
      <c r="G82" s="263"/>
      <c r="H82" s="264"/>
      <c r="I82" s="258"/>
      <c r="J82" s="265"/>
      <c r="K82" s="258"/>
      <c r="M82" s="259" t="s">
        <v>212</v>
      </c>
      <c r="O82" s="247"/>
    </row>
    <row r="83" spans="1:15" ht="12.75">
      <c r="A83" s="256"/>
      <c r="B83" s="260"/>
      <c r="C83" s="443" t="s">
        <v>1018</v>
      </c>
      <c r="D83" s="444"/>
      <c r="E83" s="261">
        <v>3.507</v>
      </c>
      <c r="F83" s="262"/>
      <c r="G83" s="263"/>
      <c r="H83" s="264"/>
      <c r="I83" s="258"/>
      <c r="J83" s="265"/>
      <c r="K83" s="258"/>
      <c r="M83" s="259" t="s">
        <v>213</v>
      </c>
      <c r="O83" s="247"/>
    </row>
    <row r="84" spans="1:15" ht="12.75">
      <c r="A84" s="256"/>
      <c r="B84" s="260"/>
      <c r="C84" s="443" t="s">
        <v>214</v>
      </c>
      <c r="D84" s="444"/>
      <c r="E84" s="261">
        <v>2.025</v>
      </c>
      <c r="F84" s="262"/>
      <c r="G84" s="263"/>
      <c r="H84" s="264"/>
      <c r="I84" s="258"/>
      <c r="J84" s="265"/>
      <c r="K84" s="258"/>
      <c r="M84" s="259" t="s">
        <v>214</v>
      </c>
      <c r="O84" s="247"/>
    </row>
    <row r="85" spans="1:15" ht="12.75">
      <c r="A85" s="256"/>
      <c r="B85" s="260"/>
      <c r="C85" s="443" t="s">
        <v>215</v>
      </c>
      <c r="D85" s="444"/>
      <c r="E85" s="261">
        <v>4.3965</v>
      </c>
      <c r="F85" s="262"/>
      <c r="G85" s="263"/>
      <c r="H85" s="264"/>
      <c r="I85" s="258"/>
      <c r="J85" s="265"/>
      <c r="K85" s="258"/>
      <c r="M85" s="259" t="s">
        <v>215</v>
      </c>
      <c r="O85" s="247"/>
    </row>
    <row r="86" spans="1:80" ht="12.75">
      <c r="A86" s="248">
        <v>30</v>
      </c>
      <c r="B86" s="249" t="s">
        <v>216</v>
      </c>
      <c r="C86" s="250" t="s">
        <v>217</v>
      </c>
      <c r="D86" s="251" t="s">
        <v>110</v>
      </c>
      <c r="E86" s="252">
        <v>20.76</v>
      </c>
      <c r="F86" s="252"/>
      <c r="G86" s="253">
        <f>E86*F86</f>
        <v>0</v>
      </c>
      <c r="H86" s="254">
        <v>0.00894</v>
      </c>
      <c r="I86" s="255">
        <f>E86*H86</f>
        <v>0.18559440000000002</v>
      </c>
      <c r="J86" s="254">
        <v>0</v>
      </c>
      <c r="K86" s="255">
        <f>E86*J86</f>
        <v>0</v>
      </c>
      <c r="O86" s="247">
        <v>2</v>
      </c>
      <c r="AA86" s="220">
        <v>1</v>
      </c>
      <c r="AB86" s="220">
        <v>1</v>
      </c>
      <c r="AC86" s="220">
        <v>1</v>
      </c>
      <c r="AZ86" s="220">
        <v>1</v>
      </c>
      <c r="BA86" s="220">
        <f>IF(AZ86=1,G86,0)</f>
        <v>0</v>
      </c>
      <c r="BB86" s="220">
        <f>IF(AZ86=2,G86,0)</f>
        <v>0</v>
      </c>
      <c r="BC86" s="220">
        <f>IF(AZ86=3,G86,0)</f>
        <v>0</v>
      </c>
      <c r="BD86" s="220">
        <f>IF(AZ86=4,G86,0)</f>
        <v>0</v>
      </c>
      <c r="BE86" s="220">
        <f>IF(AZ86=5,G86,0)</f>
        <v>0</v>
      </c>
      <c r="CA86" s="247">
        <v>1</v>
      </c>
      <c r="CB86" s="247">
        <v>1</v>
      </c>
    </row>
    <row r="87" spans="1:15" ht="12.75">
      <c r="A87" s="256"/>
      <c r="B87" s="260"/>
      <c r="C87" s="443" t="s">
        <v>218</v>
      </c>
      <c r="D87" s="444"/>
      <c r="E87" s="261">
        <v>7.5</v>
      </c>
      <c r="F87" s="262"/>
      <c r="G87" s="263"/>
      <c r="H87" s="264"/>
      <c r="I87" s="258"/>
      <c r="J87" s="265"/>
      <c r="K87" s="258"/>
      <c r="M87" s="259" t="s">
        <v>218</v>
      </c>
      <c r="O87" s="247"/>
    </row>
    <row r="88" spans="1:15" ht="12.75">
      <c r="A88" s="256"/>
      <c r="B88" s="260"/>
      <c r="C88" s="443" t="s">
        <v>219</v>
      </c>
      <c r="D88" s="444"/>
      <c r="E88" s="261">
        <v>13.26</v>
      </c>
      <c r="F88" s="262"/>
      <c r="G88" s="263"/>
      <c r="H88" s="264"/>
      <c r="I88" s="258"/>
      <c r="J88" s="265"/>
      <c r="K88" s="258"/>
      <c r="M88" s="259" t="s">
        <v>219</v>
      </c>
      <c r="O88" s="247"/>
    </row>
    <row r="89" spans="1:80" ht="12.75">
      <c r="A89" s="248">
        <v>31</v>
      </c>
      <c r="B89" s="249" t="s">
        <v>220</v>
      </c>
      <c r="C89" s="250" t="s">
        <v>221</v>
      </c>
      <c r="D89" s="251" t="s">
        <v>110</v>
      </c>
      <c r="E89" s="252">
        <v>123.47</v>
      </c>
      <c r="F89" s="252"/>
      <c r="G89" s="253">
        <f>E89*F89</f>
        <v>0</v>
      </c>
      <c r="H89" s="254">
        <v>0.021</v>
      </c>
      <c r="I89" s="255">
        <f>E89*H89</f>
        <v>2.59287</v>
      </c>
      <c r="J89" s="254">
        <v>0</v>
      </c>
      <c r="K89" s="255">
        <f>E89*J89</f>
        <v>0</v>
      </c>
      <c r="O89" s="247">
        <v>2</v>
      </c>
      <c r="AA89" s="220">
        <v>1</v>
      </c>
      <c r="AB89" s="220">
        <v>1</v>
      </c>
      <c r="AC89" s="220">
        <v>1</v>
      </c>
      <c r="AZ89" s="220">
        <v>1</v>
      </c>
      <c r="BA89" s="220">
        <f>IF(AZ89=1,G89,0)</f>
        <v>0</v>
      </c>
      <c r="BB89" s="220">
        <f>IF(AZ89=2,G89,0)</f>
        <v>0</v>
      </c>
      <c r="BC89" s="220">
        <f>IF(AZ89=3,G89,0)</f>
        <v>0</v>
      </c>
      <c r="BD89" s="220">
        <f>IF(AZ89=4,G89,0)</f>
        <v>0</v>
      </c>
      <c r="BE89" s="220">
        <f>IF(AZ89=5,G89,0)</f>
        <v>0</v>
      </c>
      <c r="CA89" s="247">
        <v>1</v>
      </c>
      <c r="CB89" s="247">
        <v>1</v>
      </c>
    </row>
    <row r="90" spans="1:15" ht="33.75">
      <c r="A90" s="256"/>
      <c r="B90" s="260"/>
      <c r="C90" s="443" t="s">
        <v>209</v>
      </c>
      <c r="D90" s="444"/>
      <c r="E90" s="261">
        <v>123.47</v>
      </c>
      <c r="F90" s="262"/>
      <c r="G90" s="263"/>
      <c r="H90" s="264"/>
      <c r="I90" s="258"/>
      <c r="J90" s="265"/>
      <c r="K90" s="258"/>
      <c r="M90" s="259" t="s">
        <v>209</v>
      </c>
      <c r="O90" s="247"/>
    </row>
    <row r="91" spans="1:15" ht="12.75">
      <c r="A91" s="256"/>
      <c r="B91" s="260"/>
      <c r="C91" s="443" t="s">
        <v>210</v>
      </c>
      <c r="D91" s="444"/>
      <c r="E91" s="261">
        <v>0</v>
      </c>
      <c r="F91" s="262"/>
      <c r="G91" s="263"/>
      <c r="H91" s="264"/>
      <c r="I91" s="258"/>
      <c r="J91" s="265"/>
      <c r="K91" s="258"/>
      <c r="M91" s="259" t="s">
        <v>210</v>
      </c>
      <c r="O91" s="247"/>
    </row>
    <row r="92" spans="1:80" ht="12.75">
      <c r="A92" s="248">
        <v>32</v>
      </c>
      <c r="B92" s="249" t="s">
        <v>222</v>
      </c>
      <c r="C92" s="250" t="s">
        <v>223</v>
      </c>
      <c r="D92" s="251" t="s">
        <v>110</v>
      </c>
      <c r="E92" s="252">
        <v>649.8</v>
      </c>
      <c r="F92" s="252"/>
      <c r="G92" s="253">
        <f>E92*F92</f>
        <v>0</v>
      </c>
      <c r="H92" s="254">
        <v>0.02001</v>
      </c>
      <c r="I92" s="255">
        <f>E92*H92</f>
        <v>13.002498</v>
      </c>
      <c r="J92" s="254">
        <v>0</v>
      </c>
      <c r="K92" s="255">
        <f>E92*J92</f>
        <v>0</v>
      </c>
      <c r="O92" s="247">
        <v>2</v>
      </c>
      <c r="AA92" s="220">
        <v>1</v>
      </c>
      <c r="AB92" s="220">
        <v>1</v>
      </c>
      <c r="AC92" s="220">
        <v>1</v>
      </c>
      <c r="AZ92" s="220">
        <v>1</v>
      </c>
      <c r="BA92" s="220">
        <f>IF(AZ92=1,G92,0)</f>
        <v>0</v>
      </c>
      <c r="BB92" s="220">
        <f>IF(AZ92=2,G92,0)</f>
        <v>0</v>
      </c>
      <c r="BC92" s="220">
        <f>IF(AZ92=3,G92,0)</f>
        <v>0</v>
      </c>
      <c r="BD92" s="220">
        <f>IF(AZ92=4,G92,0)</f>
        <v>0</v>
      </c>
      <c r="BE92" s="220">
        <f>IF(AZ92=5,G92,0)</f>
        <v>0</v>
      </c>
      <c r="CA92" s="247">
        <v>1</v>
      </c>
      <c r="CB92" s="247">
        <v>1</v>
      </c>
    </row>
    <row r="93" spans="1:15" ht="22.5">
      <c r="A93" s="256"/>
      <c r="B93" s="260"/>
      <c r="C93" s="443" t="s">
        <v>224</v>
      </c>
      <c r="D93" s="444"/>
      <c r="E93" s="261">
        <v>649.8</v>
      </c>
      <c r="F93" s="262"/>
      <c r="G93" s="263"/>
      <c r="H93" s="264"/>
      <c r="I93" s="258"/>
      <c r="J93" s="265"/>
      <c r="K93" s="258"/>
      <c r="M93" s="259" t="s">
        <v>224</v>
      </c>
      <c r="O93" s="247"/>
    </row>
    <row r="94" spans="1:80" ht="22.5">
      <c r="A94" s="248">
        <v>33</v>
      </c>
      <c r="B94" s="249" t="s">
        <v>225</v>
      </c>
      <c r="C94" s="250" t="s">
        <v>226</v>
      </c>
      <c r="D94" s="251" t="s">
        <v>148</v>
      </c>
      <c r="E94" s="252">
        <v>167.3</v>
      </c>
      <c r="F94" s="252"/>
      <c r="G94" s="253">
        <f>E94*F94</f>
        <v>0</v>
      </c>
      <c r="H94" s="254">
        <v>0.00015</v>
      </c>
      <c r="I94" s="255">
        <f>E94*H94</f>
        <v>0.025095</v>
      </c>
      <c r="J94" s="254">
        <v>0</v>
      </c>
      <c r="K94" s="255">
        <f>E94*J94</f>
        <v>0</v>
      </c>
      <c r="O94" s="247">
        <v>2</v>
      </c>
      <c r="AA94" s="220">
        <v>1</v>
      </c>
      <c r="AB94" s="220">
        <v>1</v>
      </c>
      <c r="AC94" s="220">
        <v>1</v>
      </c>
      <c r="AZ94" s="220">
        <v>1</v>
      </c>
      <c r="BA94" s="220">
        <f>IF(AZ94=1,G94,0)</f>
        <v>0</v>
      </c>
      <c r="BB94" s="220">
        <f>IF(AZ94=2,G94,0)</f>
        <v>0</v>
      </c>
      <c r="BC94" s="220">
        <f>IF(AZ94=3,G94,0)</f>
        <v>0</v>
      </c>
      <c r="BD94" s="220">
        <f>IF(AZ94=4,G94,0)</f>
        <v>0</v>
      </c>
      <c r="BE94" s="220">
        <f>IF(AZ94=5,G94,0)</f>
        <v>0</v>
      </c>
      <c r="CA94" s="247">
        <v>1</v>
      </c>
      <c r="CB94" s="247">
        <v>1</v>
      </c>
    </row>
    <row r="95" spans="1:80" ht="12.75">
      <c r="A95" s="248">
        <v>34</v>
      </c>
      <c r="B95" s="249" t="s">
        <v>227</v>
      </c>
      <c r="C95" s="250" t="s">
        <v>228</v>
      </c>
      <c r="D95" s="251" t="s">
        <v>110</v>
      </c>
      <c r="E95" s="252">
        <v>68.32</v>
      </c>
      <c r="F95" s="252"/>
      <c r="G95" s="253">
        <f>E95*F95</f>
        <v>0</v>
      </c>
      <c r="H95" s="254">
        <v>0</v>
      </c>
      <c r="I95" s="255">
        <f>E95*H95</f>
        <v>0</v>
      </c>
      <c r="J95" s="254">
        <v>0</v>
      </c>
      <c r="K95" s="255">
        <f>E95*J95</f>
        <v>0</v>
      </c>
      <c r="O95" s="247">
        <v>2</v>
      </c>
      <c r="AA95" s="220">
        <v>1</v>
      </c>
      <c r="AB95" s="220">
        <v>1</v>
      </c>
      <c r="AC95" s="220">
        <v>1</v>
      </c>
      <c r="AZ95" s="220">
        <v>1</v>
      </c>
      <c r="BA95" s="220">
        <f>IF(AZ95=1,G95,0)</f>
        <v>0</v>
      </c>
      <c r="BB95" s="220">
        <f>IF(AZ95=2,G95,0)</f>
        <v>0</v>
      </c>
      <c r="BC95" s="220">
        <f>IF(AZ95=3,G95,0)</f>
        <v>0</v>
      </c>
      <c r="BD95" s="220">
        <f>IF(AZ95=4,G95,0)</f>
        <v>0</v>
      </c>
      <c r="BE95" s="220">
        <f>IF(AZ95=5,G95,0)</f>
        <v>0</v>
      </c>
      <c r="CA95" s="247">
        <v>1</v>
      </c>
      <c r="CB95" s="247">
        <v>1</v>
      </c>
    </row>
    <row r="96" spans="1:15" ht="12.75">
      <c r="A96" s="256"/>
      <c r="B96" s="260"/>
      <c r="C96" s="443" t="s">
        <v>168</v>
      </c>
      <c r="D96" s="444"/>
      <c r="E96" s="261">
        <v>68.32</v>
      </c>
      <c r="F96" s="262"/>
      <c r="G96" s="263"/>
      <c r="H96" s="264"/>
      <c r="I96" s="258"/>
      <c r="J96" s="265"/>
      <c r="K96" s="258"/>
      <c r="M96" s="259" t="s">
        <v>168</v>
      </c>
      <c r="O96" s="247"/>
    </row>
    <row r="97" spans="1:80" ht="12.75">
      <c r="A97" s="248">
        <v>35</v>
      </c>
      <c r="B97" s="249" t="s">
        <v>229</v>
      </c>
      <c r="C97" s="250" t="s">
        <v>230</v>
      </c>
      <c r="D97" s="251" t="s">
        <v>110</v>
      </c>
      <c r="E97" s="252">
        <v>649.8</v>
      </c>
      <c r="F97" s="252"/>
      <c r="G97" s="253">
        <f>E97*F97</f>
        <v>0</v>
      </c>
      <c r="H97" s="254">
        <v>2E-05</v>
      </c>
      <c r="I97" s="255">
        <f>E97*H97</f>
        <v>0.012996</v>
      </c>
      <c r="J97" s="254">
        <v>0</v>
      </c>
      <c r="K97" s="255">
        <f>E97*J97</f>
        <v>0</v>
      </c>
      <c r="O97" s="247">
        <v>2</v>
      </c>
      <c r="AA97" s="220">
        <v>1</v>
      </c>
      <c r="AB97" s="220">
        <v>1</v>
      </c>
      <c r="AC97" s="220">
        <v>1</v>
      </c>
      <c r="AZ97" s="220">
        <v>1</v>
      </c>
      <c r="BA97" s="220">
        <f>IF(AZ97=1,G97,0)</f>
        <v>0</v>
      </c>
      <c r="BB97" s="220">
        <f>IF(AZ97=2,G97,0)</f>
        <v>0</v>
      </c>
      <c r="BC97" s="220">
        <f>IF(AZ97=3,G97,0)</f>
        <v>0</v>
      </c>
      <c r="BD97" s="220">
        <f>IF(AZ97=4,G97,0)</f>
        <v>0</v>
      </c>
      <c r="BE97" s="220">
        <f>IF(AZ97=5,G97,0)</f>
        <v>0</v>
      </c>
      <c r="CA97" s="247">
        <v>1</v>
      </c>
      <c r="CB97" s="247">
        <v>1</v>
      </c>
    </row>
    <row r="98" spans="1:57" ht="12.75">
      <c r="A98" s="266"/>
      <c r="B98" s="267" t="s">
        <v>99</v>
      </c>
      <c r="C98" s="268" t="s">
        <v>192</v>
      </c>
      <c r="D98" s="269"/>
      <c r="E98" s="270"/>
      <c r="F98" s="271"/>
      <c r="G98" s="272">
        <f>SUM(G64:G97)</f>
        <v>0</v>
      </c>
      <c r="H98" s="273"/>
      <c r="I98" s="274">
        <f>SUM(I64:I97)</f>
        <v>28.59106026</v>
      </c>
      <c r="J98" s="273"/>
      <c r="K98" s="274">
        <f>SUM(K64:K97)</f>
        <v>0</v>
      </c>
      <c r="O98" s="247">
        <v>4</v>
      </c>
      <c r="BA98" s="275">
        <f>SUM(BA64:BA97)</f>
        <v>0</v>
      </c>
      <c r="BB98" s="275">
        <f>SUM(BB64:BB97)</f>
        <v>0</v>
      </c>
      <c r="BC98" s="275">
        <f>SUM(BC64:BC97)</f>
        <v>0</v>
      </c>
      <c r="BD98" s="275">
        <f>SUM(BD64:BD97)</f>
        <v>0</v>
      </c>
      <c r="BE98" s="275">
        <f>SUM(BE64:BE97)</f>
        <v>0</v>
      </c>
    </row>
    <row r="99" spans="1:15" ht="12.75">
      <c r="A99" s="237" t="s">
        <v>96</v>
      </c>
      <c r="B99" s="238" t="s">
        <v>231</v>
      </c>
      <c r="C99" s="239" t="s">
        <v>232</v>
      </c>
      <c r="D99" s="240"/>
      <c r="E99" s="241"/>
      <c r="F99" s="241"/>
      <c r="G99" s="242"/>
      <c r="H99" s="243"/>
      <c r="I99" s="244"/>
      <c r="J99" s="245"/>
      <c r="K99" s="246"/>
      <c r="O99" s="247">
        <v>1</v>
      </c>
    </row>
    <row r="100" spans="1:80" ht="12.75">
      <c r="A100" s="248">
        <v>36</v>
      </c>
      <c r="B100" s="249" t="s">
        <v>234</v>
      </c>
      <c r="C100" s="250" t="s">
        <v>235</v>
      </c>
      <c r="D100" s="251" t="s">
        <v>118</v>
      </c>
      <c r="E100" s="252">
        <v>1.3598</v>
      </c>
      <c r="F100" s="252"/>
      <c r="G100" s="253">
        <f>E100*F100</f>
        <v>0</v>
      </c>
      <c r="H100" s="254">
        <v>2.525</v>
      </c>
      <c r="I100" s="255">
        <f>E100*H100</f>
        <v>3.4334949999999997</v>
      </c>
      <c r="J100" s="254">
        <v>0</v>
      </c>
      <c r="K100" s="255">
        <f>E100*J100</f>
        <v>0</v>
      </c>
      <c r="O100" s="247">
        <v>2</v>
      </c>
      <c r="AA100" s="220">
        <v>1</v>
      </c>
      <c r="AB100" s="220">
        <v>1</v>
      </c>
      <c r="AC100" s="220">
        <v>1</v>
      </c>
      <c r="AZ100" s="220">
        <v>1</v>
      </c>
      <c r="BA100" s="220">
        <f>IF(AZ100=1,G100,0)</f>
        <v>0</v>
      </c>
      <c r="BB100" s="220">
        <f>IF(AZ100=2,G100,0)</f>
        <v>0</v>
      </c>
      <c r="BC100" s="220">
        <f>IF(AZ100=3,G100,0)</f>
        <v>0</v>
      </c>
      <c r="BD100" s="220">
        <f>IF(AZ100=4,G100,0)</f>
        <v>0</v>
      </c>
      <c r="BE100" s="220">
        <f>IF(AZ100=5,G100,0)</f>
        <v>0</v>
      </c>
      <c r="CA100" s="247">
        <v>1</v>
      </c>
      <c r="CB100" s="247">
        <v>1</v>
      </c>
    </row>
    <row r="101" spans="1:15" ht="12.75">
      <c r="A101" s="256"/>
      <c r="B101" s="260"/>
      <c r="C101" s="443" t="s">
        <v>236</v>
      </c>
      <c r="D101" s="444"/>
      <c r="E101" s="261">
        <v>0</v>
      </c>
      <c r="F101" s="262"/>
      <c r="G101" s="263"/>
      <c r="H101" s="264"/>
      <c r="I101" s="258"/>
      <c r="J101" s="265"/>
      <c r="K101" s="258"/>
      <c r="M101" s="259" t="s">
        <v>236</v>
      </c>
      <c r="O101" s="247"/>
    </row>
    <row r="102" spans="1:15" ht="22.5">
      <c r="A102" s="256"/>
      <c r="B102" s="260"/>
      <c r="C102" s="443" t="s">
        <v>237</v>
      </c>
      <c r="D102" s="444"/>
      <c r="E102" s="261">
        <v>1.3598</v>
      </c>
      <c r="F102" s="262"/>
      <c r="G102" s="263"/>
      <c r="H102" s="264"/>
      <c r="I102" s="258"/>
      <c r="J102" s="265"/>
      <c r="K102" s="258"/>
      <c r="M102" s="259" t="s">
        <v>237</v>
      </c>
      <c r="O102" s="247"/>
    </row>
    <row r="103" spans="1:80" ht="12.75">
      <c r="A103" s="248">
        <v>37</v>
      </c>
      <c r="B103" s="249" t="s">
        <v>238</v>
      </c>
      <c r="C103" s="250" t="s">
        <v>239</v>
      </c>
      <c r="D103" s="251" t="s">
        <v>118</v>
      </c>
      <c r="E103" s="252">
        <v>34.405</v>
      </c>
      <c r="F103" s="252"/>
      <c r="G103" s="253">
        <f>E103*F103</f>
        <v>0</v>
      </c>
      <c r="H103" s="254">
        <v>2.525</v>
      </c>
      <c r="I103" s="255">
        <f>E103*H103</f>
        <v>86.872625</v>
      </c>
      <c r="J103" s="254">
        <v>0</v>
      </c>
      <c r="K103" s="255">
        <f>E103*J103</f>
        <v>0</v>
      </c>
      <c r="O103" s="247">
        <v>2</v>
      </c>
      <c r="AA103" s="220">
        <v>1</v>
      </c>
      <c r="AB103" s="220">
        <v>1</v>
      </c>
      <c r="AC103" s="220">
        <v>1</v>
      </c>
      <c r="AZ103" s="220">
        <v>1</v>
      </c>
      <c r="BA103" s="220">
        <f>IF(AZ103=1,G103,0)</f>
        <v>0</v>
      </c>
      <c r="BB103" s="220">
        <f>IF(AZ103=2,G103,0)</f>
        <v>0</v>
      </c>
      <c r="BC103" s="220">
        <f>IF(AZ103=3,G103,0)</f>
        <v>0</v>
      </c>
      <c r="BD103" s="220">
        <f>IF(AZ103=4,G103,0)</f>
        <v>0</v>
      </c>
      <c r="BE103" s="220">
        <f>IF(AZ103=5,G103,0)</f>
        <v>0</v>
      </c>
      <c r="CA103" s="247">
        <v>1</v>
      </c>
      <c r="CB103" s="247">
        <v>1</v>
      </c>
    </row>
    <row r="104" spans="1:15" ht="12.75">
      <c r="A104" s="256"/>
      <c r="B104" s="260"/>
      <c r="C104" s="443" t="s">
        <v>240</v>
      </c>
      <c r="D104" s="444"/>
      <c r="E104" s="261">
        <v>34.405</v>
      </c>
      <c r="F104" s="262"/>
      <c r="G104" s="263"/>
      <c r="H104" s="264"/>
      <c r="I104" s="258"/>
      <c r="J104" s="265"/>
      <c r="K104" s="258"/>
      <c r="M104" s="259" t="s">
        <v>240</v>
      </c>
      <c r="O104" s="247"/>
    </row>
    <row r="105" spans="1:80" ht="12.75">
      <c r="A105" s="248">
        <v>38</v>
      </c>
      <c r="B105" s="249" t="s">
        <v>241</v>
      </c>
      <c r="C105" s="250" t="s">
        <v>242</v>
      </c>
      <c r="D105" s="251" t="s">
        <v>118</v>
      </c>
      <c r="E105" s="252">
        <v>1.9425</v>
      </c>
      <c r="F105" s="252"/>
      <c r="G105" s="253">
        <f>E105*F105</f>
        <v>0</v>
      </c>
      <c r="H105" s="254">
        <v>2.525</v>
      </c>
      <c r="I105" s="255">
        <f>E105*H105</f>
        <v>4.904812499999999</v>
      </c>
      <c r="J105" s="254">
        <v>0</v>
      </c>
      <c r="K105" s="255">
        <f>E105*J105</f>
        <v>0</v>
      </c>
      <c r="O105" s="247">
        <v>2</v>
      </c>
      <c r="AA105" s="220">
        <v>1</v>
      </c>
      <c r="AB105" s="220">
        <v>1</v>
      </c>
      <c r="AC105" s="220">
        <v>1</v>
      </c>
      <c r="AZ105" s="220">
        <v>1</v>
      </c>
      <c r="BA105" s="220">
        <f>IF(AZ105=1,G105,0)</f>
        <v>0</v>
      </c>
      <c r="BB105" s="220">
        <f>IF(AZ105=2,G105,0)</f>
        <v>0</v>
      </c>
      <c r="BC105" s="220">
        <f>IF(AZ105=3,G105,0)</f>
        <v>0</v>
      </c>
      <c r="BD105" s="220">
        <f>IF(AZ105=4,G105,0)</f>
        <v>0</v>
      </c>
      <c r="BE105" s="220">
        <f>IF(AZ105=5,G105,0)</f>
        <v>0</v>
      </c>
      <c r="CA105" s="247">
        <v>1</v>
      </c>
      <c r="CB105" s="247">
        <v>1</v>
      </c>
    </row>
    <row r="106" spans="1:15" ht="22.5">
      <c r="A106" s="256"/>
      <c r="B106" s="260"/>
      <c r="C106" s="443" t="s">
        <v>243</v>
      </c>
      <c r="D106" s="444"/>
      <c r="E106" s="261">
        <v>1.9425</v>
      </c>
      <c r="F106" s="262"/>
      <c r="G106" s="263"/>
      <c r="H106" s="264"/>
      <c r="I106" s="258"/>
      <c r="J106" s="265"/>
      <c r="K106" s="258"/>
      <c r="M106" s="259" t="s">
        <v>243</v>
      </c>
      <c r="O106" s="247"/>
    </row>
    <row r="107" spans="1:80" ht="12.75">
      <c r="A107" s="248">
        <v>39</v>
      </c>
      <c r="B107" s="249" t="s">
        <v>244</v>
      </c>
      <c r="C107" s="250" t="s">
        <v>245</v>
      </c>
      <c r="D107" s="251" t="s">
        <v>118</v>
      </c>
      <c r="E107" s="252">
        <v>1.3598</v>
      </c>
      <c r="F107" s="252"/>
      <c r="G107" s="253">
        <f>E107*F107</f>
        <v>0</v>
      </c>
      <c r="H107" s="254">
        <v>0</v>
      </c>
      <c r="I107" s="255">
        <f>E107*H107</f>
        <v>0</v>
      </c>
      <c r="J107" s="254">
        <v>0</v>
      </c>
      <c r="K107" s="255">
        <f>E107*J107</f>
        <v>0</v>
      </c>
      <c r="O107" s="247">
        <v>2</v>
      </c>
      <c r="AA107" s="220">
        <v>1</v>
      </c>
      <c r="AB107" s="220">
        <v>1</v>
      </c>
      <c r="AC107" s="220">
        <v>1</v>
      </c>
      <c r="AZ107" s="220">
        <v>1</v>
      </c>
      <c r="BA107" s="220">
        <f>IF(AZ107=1,G107,0)</f>
        <v>0</v>
      </c>
      <c r="BB107" s="220">
        <f>IF(AZ107=2,G107,0)</f>
        <v>0</v>
      </c>
      <c r="BC107" s="220">
        <f>IF(AZ107=3,G107,0)</f>
        <v>0</v>
      </c>
      <c r="BD107" s="220">
        <f>IF(AZ107=4,G107,0)</f>
        <v>0</v>
      </c>
      <c r="BE107" s="220">
        <f>IF(AZ107=5,G107,0)</f>
        <v>0</v>
      </c>
      <c r="CA107" s="247">
        <v>1</v>
      </c>
      <c r="CB107" s="247">
        <v>1</v>
      </c>
    </row>
    <row r="108" spans="1:15" ht="12.75">
      <c r="A108" s="256"/>
      <c r="B108" s="260"/>
      <c r="C108" s="443" t="s">
        <v>236</v>
      </c>
      <c r="D108" s="444"/>
      <c r="E108" s="261">
        <v>0</v>
      </c>
      <c r="F108" s="262"/>
      <c r="G108" s="263"/>
      <c r="H108" s="264"/>
      <c r="I108" s="258"/>
      <c r="J108" s="265"/>
      <c r="K108" s="258"/>
      <c r="M108" s="259" t="s">
        <v>236</v>
      </c>
      <c r="O108" s="247"/>
    </row>
    <row r="109" spans="1:15" ht="22.5">
      <c r="A109" s="256"/>
      <c r="B109" s="260"/>
      <c r="C109" s="443" t="s">
        <v>237</v>
      </c>
      <c r="D109" s="444"/>
      <c r="E109" s="261">
        <v>1.3598</v>
      </c>
      <c r="F109" s="262"/>
      <c r="G109" s="263"/>
      <c r="H109" s="264"/>
      <c r="I109" s="258"/>
      <c r="J109" s="265"/>
      <c r="K109" s="258"/>
      <c r="M109" s="259" t="s">
        <v>237</v>
      </c>
      <c r="O109" s="247"/>
    </row>
    <row r="110" spans="1:80" ht="12.75">
      <c r="A110" s="248">
        <v>40</v>
      </c>
      <c r="B110" s="249" t="s">
        <v>246</v>
      </c>
      <c r="C110" s="250" t="s">
        <v>247</v>
      </c>
      <c r="D110" s="251" t="s">
        <v>118</v>
      </c>
      <c r="E110" s="252">
        <v>19.425</v>
      </c>
      <c r="F110" s="252"/>
      <c r="G110" s="253">
        <f>E110*F110</f>
        <v>0</v>
      </c>
      <c r="H110" s="254">
        <v>0</v>
      </c>
      <c r="I110" s="255">
        <f>E110*H110</f>
        <v>0</v>
      </c>
      <c r="J110" s="254">
        <v>0</v>
      </c>
      <c r="K110" s="255">
        <f>E110*J110</f>
        <v>0</v>
      </c>
      <c r="O110" s="247">
        <v>2</v>
      </c>
      <c r="AA110" s="220">
        <v>1</v>
      </c>
      <c r="AB110" s="220">
        <v>1</v>
      </c>
      <c r="AC110" s="220">
        <v>1</v>
      </c>
      <c r="AZ110" s="220">
        <v>1</v>
      </c>
      <c r="BA110" s="220">
        <f>IF(AZ110=1,G110,0)</f>
        <v>0</v>
      </c>
      <c r="BB110" s="220">
        <f>IF(AZ110=2,G110,0)</f>
        <v>0</v>
      </c>
      <c r="BC110" s="220">
        <f>IF(AZ110=3,G110,0)</f>
        <v>0</v>
      </c>
      <c r="BD110" s="220">
        <f>IF(AZ110=4,G110,0)</f>
        <v>0</v>
      </c>
      <c r="BE110" s="220">
        <f>IF(AZ110=5,G110,0)</f>
        <v>0</v>
      </c>
      <c r="CA110" s="247">
        <v>1</v>
      </c>
      <c r="CB110" s="247">
        <v>1</v>
      </c>
    </row>
    <row r="111" spans="1:15" ht="22.5">
      <c r="A111" s="256"/>
      <c r="B111" s="260"/>
      <c r="C111" s="443" t="s">
        <v>174</v>
      </c>
      <c r="D111" s="444"/>
      <c r="E111" s="261">
        <v>19.425</v>
      </c>
      <c r="F111" s="262"/>
      <c r="G111" s="263"/>
      <c r="H111" s="264"/>
      <c r="I111" s="258"/>
      <c r="J111" s="265"/>
      <c r="K111" s="258"/>
      <c r="M111" s="259" t="s">
        <v>174</v>
      </c>
      <c r="O111" s="247"/>
    </row>
    <row r="112" spans="1:80" ht="22.5">
      <c r="A112" s="248">
        <v>41</v>
      </c>
      <c r="B112" s="249" t="s">
        <v>248</v>
      </c>
      <c r="C112" s="250" t="s">
        <v>249</v>
      </c>
      <c r="D112" s="251" t="s">
        <v>250</v>
      </c>
      <c r="E112" s="252">
        <v>0.1209</v>
      </c>
      <c r="F112" s="252"/>
      <c r="G112" s="253">
        <f>E112*F112</f>
        <v>0</v>
      </c>
      <c r="H112" s="254">
        <v>1.06625</v>
      </c>
      <c r="I112" s="255">
        <f>E112*H112</f>
        <v>0.12890962499999997</v>
      </c>
      <c r="J112" s="254">
        <v>0</v>
      </c>
      <c r="K112" s="255">
        <f>E112*J112</f>
        <v>0</v>
      </c>
      <c r="O112" s="247">
        <v>2</v>
      </c>
      <c r="AA112" s="220">
        <v>1</v>
      </c>
      <c r="AB112" s="220">
        <v>1</v>
      </c>
      <c r="AC112" s="220">
        <v>1</v>
      </c>
      <c r="AZ112" s="220">
        <v>1</v>
      </c>
      <c r="BA112" s="220">
        <f>IF(AZ112=1,G112,0)</f>
        <v>0</v>
      </c>
      <c r="BB112" s="220">
        <f>IF(AZ112=2,G112,0)</f>
        <v>0</v>
      </c>
      <c r="BC112" s="220">
        <f>IF(AZ112=3,G112,0)</f>
        <v>0</v>
      </c>
      <c r="BD112" s="220">
        <f>IF(AZ112=4,G112,0)</f>
        <v>0</v>
      </c>
      <c r="BE112" s="220">
        <f>IF(AZ112=5,G112,0)</f>
        <v>0</v>
      </c>
      <c r="CA112" s="247">
        <v>1</v>
      </c>
      <c r="CB112" s="247">
        <v>1</v>
      </c>
    </row>
    <row r="113" spans="1:15" ht="12.75">
      <c r="A113" s="256"/>
      <c r="B113" s="260"/>
      <c r="C113" s="443" t="s">
        <v>236</v>
      </c>
      <c r="D113" s="444"/>
      <c r="E113" s="261">
        <v>0</v>
      </c>
      <c r="F113" s="262"/>
      <c r="G113" s="263"/>
      <c r="H113" s="264"/>
      <c r="I113" s="258"/>
      <c r="J113" s="265"/>
      <c r="K113" s="258"/>
      <c r="M113" s="259" t="s">
        <v>236</v>
      </c>
      <c r="O113" s="247"/>
    </row>
    <row r="114" spans="1:15" ht="22.5">
      <c r="A114" s="256"/>
      <c r="B114" s="260"/>
      <c r="C114" s="443" t="s">
        <v>251</v>
      </c>
      <c r="D114" s="444"/>
      <c r="E114" s="261">
        <v>0.1209</v>
      </c>
      <c r="F114" s="262"/>
      <c r="G114" s="263"/>
      <c r="H114" s="264"/>
      <c r="I114" s="258"/>
      <c r="J114" s="265"/>
      <c r="K114" s="258"/>
      <c r="M114" s="259" t="s">
        <v>251</v>
      </c>
      <c r="O114" s="247"/>
    </row>
    <row r="115" spans="1:80" ht="12.75">
      <c r="A115" s="248">
        <v>42</v>
      </c>
      <c r="B115" s="249" t="s">
        <v>252</v>
      </c>
      <c r="C115" s="250" t="s">
        <v>253</v>
      </c>
      <c r="D115" s="251" t="s">
        <v>110</v>
      </c>
      <c r="E115" s="252">
        <v>11.25</v>
      </c>
      <c r="F115" s="252"/>
      <c r="G115" s="253">
        <f>E115*F115</f>
        <v>0</v>
      </c>
      <c r="H115" s="254">
        <v>0.04984</v>
      </c>
      <c r="I115" s="255">
        <f>E115*H115</f>
        <v>0.5607</v>
      </c>
      <c r="J115" s="254">
        <v>0</v>
      </c>
      <c r="K115" s="255">
        <f>E115*J115</f>
        <v>0</v>
      </c>
      <c r="O115" s="247">
        <v>2</v>
      </c>
      <c r="AA115" s="220">
        <v>1</v>
      </c>
      <c r="AB115" s="220">
        <v>1</v>
      </c>
      <c r="AC115" s="220">
        <v>1</v>
      </c>
      <c r="AZ115" s="220">
        <v>1</v>
      </c>
      <c r="BA115" s="220">
        <f>IF(AZ115=1,G115,0)</f>
        <v>0</v>
      </c>
      <c r="BB115" s="220">
        <f>IF(AZ115=2,G115,0)</f>
        <v>0</v>
      </c>
      <c r="BC115" s="220">
        <f>IF(AZ115=3,G115,0)</f>
        <v>0</v>
      </c>
      <c r="BD115" s="220">
        <f>IF(AZ115=4,G115,0)</f>
        <v>0</v>
      </c>
      <c r="BE115" s="220">
        <f>IF(AZ115=5,G115,0)</f>
        <v>0</v>
      </c>
      <c r="CA115" s="247">
        <v>1</v>
      </c>
      <c r="CB115" s="247">
        <v>1</v>
      </c>
    </row>
    <row r="116" spans="1:15" ht="12.75">
      <c r="A116" s="256"/>
      <c r="B116" s="260"/>
      <c r="C116" s="443" t="s">
        <v>254</v>
      </c>
      <c r="D116" s="444"/>
      <c r="E116" s="261">
        <v>11.25</v>
      </c>
      <c r="F116" s="262"/>
      <c r="G116" s="263"/>
      <c r="H116" s="264"/>
      <c r="I116" s="258"/>
      <c r="J116" s="265"/>
      <c r="K116" s="258"/>
      <c r="M116" s="259" t="s">
        <v>254</v>
      </c>
      <c r="O116" s="247"/>
    </row>
    <row r="117" spans="1:80" ht="12.75">
      <c r="A117" s="248">
        <v>43</v>
      </c>
      <c r="B117" s="249" t="s">
        <v>255</v>
      </c>
      <c r="C117" s="250" t="s">
        <v>256</v>
      </c>
      <c r="D117" s="251" t="s">
        <v>110</v>
      </c>
      <c r="E117" s="252">
        <v>317.694</v>
      </c>
      <c r="F117" s="252"/>
      <c r="G117" s="253">
        <f>E117*F117</f>
        <v>0</v>
      </c>
      <c r="H117" s="254">
        <v>0.1231</v>
      </c>
      <c r="I117" s="255">
        <f>E117*H117</f>
        <v>39.108131400000005</v>
      </c>
      <c r="J117" s="254">
        <v>0</v>
      </c>
      <c r="K117" s="255">
        <f>E117*J117</f>
        <v>0</v>
      </c>
      <c r="O117" s="247">
        <v>2</v>
      </c>
      <c r="AA117" s="220">
        <v>1</v>
      </c>
      <c r="AB117" s="220">
        <v>1</v>
      </c>
      <c r="AC117" s="220">
        <v>1</v>
      </c>
      <c r="AZ117" s="220">
        <v>1</v>
      </c>
      <c r="BA117" s="220">
        <f>IF(AZ117=1,G117,0)</f>
        <v>0</v>
      </c>
      <c r="BB117" s="220">
        <f>IF(AZ117=2,G117,0)</f>
        <v>0</v>
      </c>
      <c r="BC117" s="220">
        <f>IF(AZ117=3,G117,0)</f>
        <v>0</v>
      </c>
      <c r="BD117" s="220">
        <f>IF(AZ117=4,G117,0)</f>
        <v>0</v>
      </c>
      <c r="BE117" s="220">
        <f>IF(AZ117=5,G117,0)</f>
        <v>0</v>
      </c>
      <c r="CA117" s="247">
        <v>1</v>
      </c>
      <c r="CB117" s="247">
        <v>1</v>
      </c>
    </row>
    <row r="118" spans="1:15" ht="12.75">
      <c r="A118" s="256"/>
      <c r="B118" s="260"/>
      <c r="C118" s="443" t="s">
        <v>257</v>
      </c>
      <c r="D118" s="444"/>
      <c r="E118" s="261">
        <v>317.694</v>
      </c>
      <c r="F118" s="262"/>
      <c r="G118" s="263"/>
      <c r="H118" s="264"/>
      <c r="I118" s="258"/>
      <c r="J118" s="265"/>
      <c r="K118" s="258"/>
      <c r="M118" s="259" t="s">
        <v>257</v>
      </c>
      <c r="O118" s="247"/>
    </row>
    <row r="119" spans="1:57" ht="12.75">
      <c r="A119" s="266"/>
      <c r="B119" s="267" t="s">
        <v>99</v>
      </c>
      <c r="C119" s="268" t="s">
        <v>233</v>
      </c>
      <c r="D119" s="269"/>
      <c r="E119" s="270"/>
      <c r="F119" s="271"/>
      <c r="G119" s="272">
        <f>SUM(G99:G118)</f>
        <v>0</v>
      </c>
      <c r="H119" s="273"/>
      <c r="I119" s="274">
        <f>SUM(I99:I118)</f>
        <v>135.008673525</v>
      </c>
      <c r="J119" s="273"/>
      <c r="K119" s="274">
        <f>SUM(K99:K118)</f>
        <v>0</v>
      </c>
      <c r="O119" s="247">
        <v>4</v>
      </c>
      <c r="BA119" s="275">
        <f>SUM(BA99:BA118)</f>
        <v>0</v>
      </c>
      <c r="BB119" s="275">
        <f>SUM(BB99:BB118)</f>
        <v>0</v>
      </c>
      <c r="BC119" s="275">
        <f>SUM(BC99:BC118)</f>
        <v>0</v>
      </c>
      <c r="BD119" s="275">
        <f>SUM(BD99:BD118)</f>
        <v>0</v>
      </c>
      <c r="BE119" s="275">
        <f>SUM(BE99:BE118)</f>
        <v>0</v>
      </c>
    </row>
    <row r="120" spans="1:15" ht="12.75">
      <c r="A120" s="237" t="s">
        <v>96</v>
      </c>
      <c r="B120" s="238" t="s">
        <v>258</v>
      </c>
      <c r="C120" s="239" t="s">
        <v>259</v>
      </c>
      <c r="D120" s="240"/>
      <c r="E120" s="241"/>
      <c r="F120" s="241"/>
      <c r="G120" s="242"/>
      <c r="H120" s="243"/>
      <c r="I120" s="244"/>
      <c r="J120" s="245"/>
      <c r="K120" s="246"/>
      <c r="O120" s="247">
        <v>1</v>
      </c>
    </row>
    <row r="121" spans="1:80" ht="22.5">
      <c r="A121" s="248">
        <v>44</v>
      </c>
      <c r="B121" s="249" t="s">
        <v>261</v>
      </c>
      <c r="C121" s="250" t="s">
        <v>262</v>
      </c>
      <c r="D121" s="251" t="s">
        <v>148</v>
      </c>
      <c r="E121" s="252">
        <v>37.5</v>
      </c>
      <c r="F121" s="252"/>
      <c r="G121" s="253">
        <f>E121*F121</f>
        <v>0</v>
      </c>
      <c r="H121" s="254">
        <v>0.00616</v>
      </c>
      <c r="I121" s="255">
        <f>E121*H121</f>
        <v>0.23099999999999998</v>
      </c>
      <c r="J121" s="254">
        <v>0</v>
      </c>
      <c r="K121" s="255">
        <f>E121*J121</f>
        <v>0</v>
      </c>
      <c r="O121" s="247">
        <v>2</v>
      </c>
      <c r="AA121" s="220">
        <v>1</v>
      </c>
      <c r="AB121" s="220">
        <v>1</v>
      </c>
      <c r="AC121" s="220">
        <v>1</v>
      </c>
      <c r="AZ121" s="220">
        <v>1</v>
      </c>
      <c r="BA121" s="220">
        <f>IF(AZ121=1,G121,0)</f>
        <v>0</v>
      </c>
      <c r="BB121" s="220">
        <f>IF(AZ121=2,G121,0)</f>
        <v>0</v>
      </c>
      <c r="BC121" s="220">
        <f>IF(AZ121=3,G121,0)</f>
        <v>0</v>
      </c>
      <c r="BD121" s="220">
        <f>IF(AZ121=4,G121,0)</f>
        <v>0</v>
      </c>
      <c r="BE121" s="220">
        <f>IF(AZ121=5,G121,0)</f>
        <v>0</v>
      </c>
      <c r="CA121" s="247">
        <v>1</v>
      </c>
      <c r="CB121" s="247">
        <v>1</v>
      </c>
    </row>
    <row r="122" spans="1:15" ht="12.75">
      <c r="A122" s="256"/>
      <c r="B122" s="260"/>
      <c r="C122" s="443" t="s">
        <v>263</v>
      </c>
      <c r="D122" s="444"/>
      <c r="E122" s="261">
        <v>37.5</v>
      </c>
      <c r="F122" s="262"/>
      <c r="G122" s="263"/>
      <c r="H122" s="264"/>
      <c r="I122" s="258"/>
      <c r="J122" s="265"/>
      <c r="K122" s="258"/>
      <c r="M122" s="259" t="s">
        <v>263</v>
      </c>
      <c r="O122" s="247"/>
    </row>
    <row r="123" spans="1:57" ht="12.75">
      <c r="A123" s="266"/>
      <c r="B123" s="267" t="s">
        <v>99</v>
      </c>
      <c r="C123" s="268" t="s">
        <v>260</v>
      </c>
      <c r="D123" s="269"/>
      <c r="E123" s="270"/>
      <c r="F123" s="271"/>
      <c r="G123" s="272">
        <f>SUM(G120:G122)</f>
        <v>0</v>
      </c>
      <c r="H123" s="273"/>
      <c r="I123" s="274">
        <f>SUM(I120:I122)</f>
        <v>0.23099999999999998</v>
      </c>
      <c r="J123" s="273"/>
      <c r="K123" s="274">
        <f>SUM(K120:K122)</f>
        <v>0</v>
      </c>
      <c r="O123" s="247">
        <v>4</v>
      </c>
      <c r="BA123" s="275">
        <f>SUM(BA120:BA122)</f>
        <v>0</v>
      </c>
      <c r="BB123" s="275">
        <f>SUM(BB120:BB122)</f>
        <v>0</v>
      </c>
      <c r="BC123" s="275">
        <f>SUM(BC120:BC122)</f>
        <v>0</v>
      </c>
      <c r="BD123" s="275">
        <f>SUM(BD120:BD122)</f>
        <v>0</v>
      </c>
      <c r="BE123" s="275">
        <f>SUM(BE120:BE122)</f>
        <v>0</v>
      </c>
    </row>
    <row r="124" spans="1:15" ht="12.75">
      <c r="A124" s="237" t="s">
        <v>96</v>
      </c>
      <c r="B124" s="238" t="s">
        <v>264</v>
      </c>
      <c r="C124" s="239" t="s">
        <v>265</v>
      </c>
      <c r="D124" s="240"/>
      <c r="E124" s="241"/>
      <c r="F124" s="241"/>
      <c r="G124" s="242"/>
      <c r="H124" s="243"/>
      <c r="I124" s="244"/>
      <c r="J124" s="245"/>
      <c r="K124" s="246"/>
      <c r="O124" s="247">
        <v>1</v>
      </c>
    </row>
    <row r="125" spans="1:80" ht="22.5">
      <c r="A125" s="248">
        <v>45</v>
      </c>
      <c r="B125" s="249" t="s">
        <v>267</v>
      </c>
      <c r="C125" s="250" t="s">
        <v>268</v>
      </c>
      <c r="D125" s="251" t="s">
        <v>148</v>
      </c>
      <c r="E125" s="252">
        <v>49.15</v>
      </c>
      <c r="F125" s="252"/>
      <c r="G125" s="253">
        <f>E125*F125</f>
        <v>0</v>
      </c>
      <c r="H125" s="254">
        <v>0.12472</v>
      </c>
      <c r="I125" s="255">
        <f>E125*H125</f>
        <v>6.129988</v>
      </c>
      <c r="J125" s="254">
        <v>0</v>
      </c>
      <c r="K125" s="255">
        <f>E125*J125</f>
        <v>0</v>
      </c>
      <c r="O125" s="247">
        <v>2</v>
      </c>
      <c r="AA125" s="220">
        <v>1</v>
      </c>
      <c r="AB125" s="220">
        <v>1</v>
      </c>
      <c r="AC125" s="220">
        <v>1</v>
      </c>
      <c r="AZ125" s="220">
        <v>1</v>
      </c>
      <c r="BA125" s="220">
        <f>IF(AZ125=1,G125,0)</f>
        <v>0</v>
      </c>
      <c r="BB125" s="220">
        <f>IF(AZ125=2,G125,0)</f>
        <v>0</v>
      </c>
      <c r="BC125" s="220">
        <f>IF(AZ125=3,G125,0)</f>
        <v>0</v>
      </c>
      <c r="BD125" s="220">
        <f>IF(AZ125=4,G125,0)</f>
        <v>0</v>
      </c>
      <c r="BE125" s="220">
        <f>IF(AZ125=5,G125,0)</f>
        <v>0</v>
      </c>
      <c r="CA125" s="247">
        <v>1</v>
      </c>
      <c r="CB125" s="247">
        <v>1</v>
      </c>
    </row>
    <row r="126" spans="1:15" ht="12.75">
      <c r="A126" s="256"/>
      <c r="B126" s="260"/>
      <c r="C126" s="443" t="s">
        <v>269</v>
      </c>
      <c r="D126" s="444"/>
      <c r="E126" s="261">
        <v>49.15</v>
      </c>
      <c r="F126" s="262"/>
      <c r="G126" s="263"/>
      <c r="H126" s="264"/>
      <c r="I126" s="258"/>
      <c r="J126" s="265"/>
      <c r="K126" s="258"/>
      <c r="M126" s="259" t="s">
        <v>269</v>
      </c>
      <c r="O126" s="247"/>
    </row>
    <row r="127" spans="1:80" ht="12.75">
      <c r="A127" s="248">
        <v>46</v>
      </c>
      <c r="B127" s="249" t="s">
        <v>270</v>
      </c>
      <c r="C127" s="250" t="s">
        <v>271</v>
      </c>
      <c r="D127" s="251" t="s">
        <v>148</v>
      </c>
      <c r="E127" s="252">
        <v>6.75</v>
      </c>
      <c r="F127" s="252"/>
      <c r="G127" s="253">
        <f>E127*F127</f>
        <v>0</v>
      </c>
      <c r="H127" s="254">
        <v>0.0043</v>
      </c>
      <c r="I127" s="255">
        <f>E127*H127</f>
        <v>0.029025</v>
      </c>
      <c r="J127" s="254">
        <v>0</v>
      </c>
      <c r="K127" s="255">
        <f>E127*J127</f>
        <v>0</v>
      </c>
      <c r="O127" s="247">
        <v>2</v>
      </c>
      <c r="AA127" s="220">
        <v>1</v>
      </c>
      <c r="AB127" s="220">
        <v>1</v>
      </c>
      <c r="AC127" s="220">
        <v>1</v>
      </c>
      <c r="AZ127" s="220">
        <v>1</v>
      </c>
      <c r="BA127" s="220">
        <f>IF(AZ127=1,G127,0)</f>
        <v>0</v>
      </c>
      <c r="BB127" s="220">
        <f>IF(AZ127=2,G127,0)</f>
        <v>0</v>
      </c>
      <c r="BC127" s="220">
        <f>IF(AZ127=3,G127,0)</f>
        <v>0</v>
      </c>
      <c r="BD127" s="220">
        <f>IF(AZ127=4,G127,0)</f>
        <v>0</v>
      </c>
      <c r="BE127" s="220">
        <f>IF(AZ127=5,G127,0)</f>
        <v>0</v>
      </c>
      <c r="CA127" s="247">
        <v>1</v>
      </c>
      <c r="CB127" s="247">
        <v>1</v>
      </c>
    </row>
    <row r="128" spans="1:80" ht="12.75">
      <c r="A128" s="248">
        <v>47</v>
      </c>
      <c r="B128" s="249" t="s">
        <v>272</v>
      </c>
      <c r="C128" s="250" t="s">
        <v>273</v>
      </c>
      <c r="D128" s="251" t="s">
        <v>148</v>
      </c>
      <c r="E128" s="252">
        <v>13.5</v>
      </c>
      <c r="F128" s="252"/>
      <c r="G128" s="253">
        <f>E128*F128</f>
        <v>0</v>
      </c>
      <c r="H128" s="254">
        <v>0</v>
      </c>
      <c r="I128" s="255">
        <f>E128*H128</f>
        <v>0</v>
      </c>
      <c r="J128" s="254">
        <v>0</v>
      </c>
      <c r="K128" s="255">
        <f>E128*J128</f>
        <v>0</v>
      </c>
      <c r="O128" s="247">
        <v>2</v>
      </c>
      <c r="AA128" s="220">
        <v>1</v>
      </c>
      <c r="AB128" s="220">
        <v>1</v>
      </c>
      <c r="AC128" s="220">
        <v>1</v>
      </c>
      <c r="AZ128" s="220">
        <v>1</v>
      </c>
      <c r="BA128" s="220">
        <f>IF(AZ128=1,G128,0)</f>
        <v>0</v>
      </c>
      <c r="BB128" s="220">
        <f>IF(AZ128=2,G128,0)</f>
        <v>0</v>
      </c>
      <c r="BC128" s="220">
        <f>IF(AZ128=3,G128,0)</f>
        <v>0</v>
      </c>
      <c r="BD128" s="220">
        <f>IF(AZ128=4,G128,0)</f>
        <v>0</v>
      </c>
      <c r="BE128" s="220">
        <f>IF(AZ128=5,G128,0)</f>
        <v>0</v>
      </c>
      <c r="CA128" s="247">
        <v>1</v>
      </c>
      <c r="CB128" s="247">
        <v>1</v>
      </c>
    </row>
    <row r="129" spans="1:15" ht="12.75">
      <c r="A129" s="256"/>
      <c r="B129" s="260"/>
      <c r="C129" s="443" t="s">
        <v>274</v>
      </c>
      <c r="D129" s="444"/>
      <c r="E129" s="261">
        <v>6.75</v>
      </c>
      <c r="F129" s="262"/>
      <c r="G129" s="263"/>
      <c r="H129" s="264"/>
      <c r="I129" s="258"/>
      <c r="J129" s="265"/>
      <c r="K129" s="258"/>
      <c r="M129" s="259" t="s">
        <v>274</v>
      </c>
      <c r="O129" s="247"/>
    </row>
    <row r="130" spans="1:15" ht="12.75">
      <c r="A130" s="256"/>
      <c r="B130" s="260"/>
      <c r="C130" s="443" t="s">
        <v>275</v>
      </c>
      <c r="D130" s="444"/>
      <c r="E130" s="261">
        <v>6.75</v>
      </c>
      <c r="F130" s="262"/>
      <c r="G130" s="263"/>
      <c r="H130" s="264"/>
      <c r="I130" s="258"/>
      <c r="J130" s="265"/>
      <c r="K130" s="258"/>
      <c r="M130" s="259" t="s">
        <v>275</v>
      </c>
      <c r="O130" s="247"/>
    </row>
    <row r="131" spans="1:57" ht="12.75">
      <c r="A131" s="266"/>
      <c r="B131" s="267" t="s">
        <v>99</v>
      </c>
      <c r="C131" s="268" t="s">
        <v>266</v>
      </c>
      <c r="D131" s="269"/>
      <c r="E131" s="270"/>
      <c r="F131" s="271"/>
      <c r="G131" s="272">
        <f>SUM(G124:G130)</f>
        <v>0</v>
      </c>
      <c r="H131" s="273"/>
      <c r="I131" s="274">
        <f>SUM(I124:I130)</f>
        <v>6.159013</v>
      </c>
      <c r="J131" s="273"/>
      <c r="K131" s="274">
        <f>SUM(K124:K130)</f>
        <v>0</v>
      </c>
      <c r="O131" s="247">
        <v>4</v>
      </c>
      <c r="BA131" s="275">
        <f>SUM(BA124:BA130)</f>
        <v>0</v>
      </c>
      <c r="BB131" s="275">
        <f>SUM(BB124:BB130)</f>
        <v>0</v>
      </c>
      <c r="BC131" s="275">
        <f>SUM(BC124:BC130)</f>
        <v>0</v>
      </c>
      <c r="BD131" s="275">
        <f>SUM(BD124:BD130)</f>
        <v>0</v>
      </c>
      <c r="BE131" s="275">
        <f>SUM(BE124:BE130)</f>
        <v>0</v>
      </c>
    </row>
    <row r="132" spans="1:15" ht="12.75">
      <c r="A132" s="237" t="s">
        <v>96</v>
      </c>
      <c r="B132" s="238" t="s">
        <v>276</v>
      </c>
      <c r="C132" s="239" t="s">
        <v>277</v>
      </c>
      <c r="D132" s="240"/>
      <c r="E132" s="241"/>
      <c r="F132" s="241"/>
      <c r="G132" s="242"/>
      <c r="H132" s="243"/>
      <c r="I132" s="244"/>
      <c r="J132" s="245"/>
      <c r="K132" s="246"/>
      <c r="O132" s="247">
        <v>1</v>
      </c>
    </row>
    <row r="133" spans="1:80" ht="12.75">
      <c r="A133" s="248">
        <v>48</v>
      </c>
      <c r="B133" s="249" t="s">
        <v>279</v>
      </c>
      <c r="C133" s="250" t="s">
        <v>280</v>
      </c>
      <c r="D133" s="251" t="s">
        <v>110</v>
      </c>
      <c r="E133" s="252">
        <v>960.2</v>
      </c>
      <c r="F133" s="252"/>
      <c r="G133" s="253">
        <f>E133*F133</f>
        <v>0</v>
      </c>
      <c r="H133" s="254">
        <v>0.01838</v>
      </c>
      <c r="I133" s="255">
        <f>E133*H133</f>
        <v>17.648476000000002</v>
      </c>
      <c r="J133" s="254">
        <v>0</v>
      </c>
      <c r="K133" s="255">
        <f>E133*J133</f>
        <v>0</v>
      </c>
      <c r="O133" s="247">
        <v>2</v>
      </c>
      <c r="AA133" s="220">
        <v>1</v>
      </c>
      <c r="AB133" s="220">
        <v>1</v>
      </c>
      <c r="AC133" s="220">
        <v>1</v>
      </c>
      <c r="AZ133" s="220">
        <v>1</v>
      </c>
      <c r="BA133" s="220">
        <f>IF(AZ133=1,G133,0)</f>
        <v>0</v>
      </c>
      <c r="BB133" s="220">
        <f>IF(AZ133=2,G133,0)</f>
        <v>0</v>
      </c>
      <c r="BC133" s="220">
        <f>IF(AZ133=3,G133,0)</f>
        <v>0</v>
      </c>
      <c r="BD133" s="220">
        <f>IF(AZ133=4,G133,0)</f>
        <v>0</v>
      </c>
      <c r="BE133" s="220">
        <f>IF(AZ133=5,G133,0)</f>
        <v>0</v>
      </c>
      <c r="CA133" s="247">
        <v>1</v>
      </c>
      <c r="CB133" s="247">
        <v>1</v>
      </c>
    </row>
    <row r="134" spans="1:80" ht="12.75">
      <c r="A134" s="248">
        <v>49</v>
      </c>
      <c r="B134" s="249" t="s">
        <v>281</v>
      </c>
      <c r="C134" s="250" t="s">
        <v>282</v>
      </c>
      <c r="D134" s="251" t="s">
        <v>110</v>
      </c>
      <c r="E134" s="252">
        <v>3840.8</v>
      </c>
      <c r="F134" s="252"/>
      <c r="G134" s="253">
        <f>E134*F134</f>
        <v>0</v>
      </c>
      <c r="H134" s="254">
        <v>0.00095</v>
      </c>
      <c r="I134" s="255">
        <f>E134*H134</f>
        <v>3.6487600000000002</v>
      </c>
      <c r="J134" s="254">
        <v>0</v>
      </c>
      <c r="K134" s="255">
        <f>E134*J134</f>
        <v>0</v>
      </c>
      <c r="O134" s="247">
        <v>2</v>
      </c>
      <c r="AA134" s="220">
        <v>1</v>
      </c>
      <c r="AB134" s="220">
        <v>1</v>
      </c>
      <c r="AC134" s="220">
        <v>1</v>
      </c>
      <c r="AZ134" s="220">
        <v>1</v>
      </c>
      <c r="BA134" s="220">
        <f>IF(AZ134=1,G134,0)</f>
        <v>0</v>
      </c>
      <c r="BB134" s="220">
        <f>IF(AZ134=2,G134,0)</f>
        <v>0</v>
      </c>
      <c r="BC134" s="220">
        <f>IF(AZ134=3,G134,0)</f>
        <v>0</v>
      </c>
      <c r="BD134" s="220">
        <f>IF(AZ134=4,G134,0)</f>
        <v>0</v>
      </c>
      <c r="BE134" s="220">
        <f>IF(AZ134=5,G134,0)</f>
        <v>0</v>
      </c>
      <c r="CA134" s="247">
        <v>1</v>
      </c>
      <c r="CB134" s="247">
        <v>1</v>
      </c>
    </row>
    <row r="135" spans="1:15" ht="12.75">
      <c r="A135" s="256"/>
      <c r="B135" s="260"/>
      <c r="C135" s="443" t="s">
        <v>283</v>
      </c>
      <c r="D135" s="444"/>
      <c r="E135" s="261">
        <v>3840.8</v>
      </c>
      <c r="F135" s="262"/>
      <c r="G135" s="263"/>
      <c r="H135" s="264"/>
      <c r="I135" s="258"/>
      <c r="J135" s="265"/>
      <c r="K135" s="258"/>
      <c r="M135" s="259" t="s">
        <v>283</v>
      </c>
      <c r="O135" s="247"/>
    </row>
    <row r="136" spans="1:80" ht="12.75">
      <c r="A136" s="248">
        <v>50</v>
      </c>
      <c r="B136" s="249" t="s">
        <v>284</v>
      </c>
      <c r="C136" s="250" t="s">
        <v>285</v>
      </c>
      <c r="D136" s="251" t="s">
        <v>110</v>
      </c>
      <c r="E136" s="252">
        <v>960.2</v>
      </c>
      <c r="F136" s="252"/>
      <c r="G136" s="253">
        <f>E136*F136</f>
        <v>0</v>
      </c>
      <c r="H136" s="254">
        <v>0</v>
      </c>
      <c r="I136" s="255">
        <f>E136*H136</f>
        <v>0</v>
      </c>
      <c r="J136" s="254">
        <v>0</v>
      </c>
      <c r="K136" s="255">
        <f>E136*J136</f>
        <v>0</v>
      </c>
      <c r="O136" s="247">
        <v>2</v>
      </c>
      <c r="AA136" s="220">
        <v>1</v>
      </c>
      <c r="AB136" s="220">
        <v>1</v>
      </c>
      <c r="AC136" s="220">
        <v>1</v>
      </c>
      <c r="AZ136" s="220">
        <v>1</v>
      </c>
      <c r="BA136" s="220">
        <f>IF(AZ136=1,G136,0)</f>
        <v>0</v>
      </c>
      <c r="BB136" s="220">
        <f>IF(AZ136=2,G136,0)</f>
        <v>0</v>
      </c>
      <c r="BC136" s="220">
        <f>IF(AZ136=3,G136,0)</f>
        <v>0</v>
      </c>
      <c r="BD136" s="220">
        <f>IF(AZ136=4,G136,0)</f>
        <v>0</v>
      </c>
      <c r="BE136" s="220">
        <f>IF(AZ136=5,G136,0)</f>
        <v>0</v>
      </c>
      <c r="CA136" s="247">
        <v>1</v>
      </c>
      <c r="CB136" s="247">
        <v>1</v>
      </c>
    </row>
    <row r="137" spans="1:57" ht="12.75">
      <c r="A137" s="266"/>
      <c r="B137" s="267" t="s">
        <v>99</v>
      </c>
      <c r="C137" s="268" t="s">
        <v>278</v>
      </c>
      <c r="D137" s="269"/>
      <c r="E137" s="270"/>
      <c r="F137" s="271"/>
      <c r="G137" s="272">
        <f>SUM(G132:G136)</f>
        <v>0</v>
      </c>
      <c r="H137" s="273"/>
      <c r="I137" s="274">
        <f>SUM(I132:I136)</f>
        <v>21.297236</v>
      </c>
      <c r="J137" s="273"/>
      <c r="K137" s="274">
        <f>SUM(K132:K136)</f>
        <v>0</v>
      </c>
      <c r="O137" s="247">
        <v>4</v>
      </c>
      <c r="BA137" s="275">
        <f>SUM(BA132:BA136)</f>
        <v>0</v>
      </c>
      <c r="BB137" s="275">
        <f>SUM(BB132:BB136)</f>
        <v>0</v>
      </c>
      <c r="BC137" s="275">
        <f>SUM(BC132:BC136)</f>
        <v>0</v>
      </c>
      <c r="BD137" s="275">
        <f>SUM(BD132:BD136)</f>
        <v>0</v>
      </c>
      <c r="BE137" s="275">
        <f>SUM(BE132:BE136)</f>
        <v>0</v>
      </c>
    </row>
    <row r="138" spans="1:15" ht="12.75">
      <c r="A138" s="237" t="s">
        <v>96</v>
      </c>
      <c r="B138" s="238" t="s">
        <v>286</v>
      </c>
      <c r="C138" s="239" t="s">
        <v>287</v>
      </c>
      <c r="D138" s="240"/>
      <c r="E138" s="241"/>
      <c r="F138" s="241"/>
      <c r="G138" s="242"/>
      <c r="H138" s="243"/>
      <c r="I138" s="244"/>
      <c r="J138" s="245"/>
      <c r="K138" s="246"/>
      <c r="O138" s="247">
        <v>1</v>
      </c>
    </row>
    <row r="139" spans="1:80" ht="12.75">
      <c r="A139" s="248">
        <v>51</v>
      </c>
      <c r="B139" s="249" t="s">
        <v>289</v>
      </c>
      <c r="C139" s="250" t="s">
        <v>290</v>
      </c>
      <c r="D139" s="251" t="s">
        <v>291</v>
      </c>
      <c r="E139" s="252">
        <v>1</v>
      </c>
      <c r="F139" s="252"/>
      <c r="G139" s="253">
        <f>E139*F139</f>
        <v>0</v>
      </c>
      <c r="H139" s="254">
        <v>0</v>
      </c>
      <c r="I139" s="255">
        <f>E139*H139</f>
        <v>0</v>
      </c>
      <c r="J139" s="254">
        <v>0</v>
      </c>
      <c r="K139" s="255">
        <f>E139*J139</f>
        <v>0</v>
      </c>
      <c r="O139" s="247">
        <v>2</v>
      </c>
      <c r="AA139" s="220">
        <v>1</v>
      </c>
      <c r="AB139" s="220">
        <v>1</v>
      </c>
      <c r="AC139" s="220">
        <v>1</v>
      </c>
      <c r="AZ139" s="220">
        <v>1</v>
      </c>
      <c r="BA139" s="220">
        <f>IF(AZ139=1,G139,0)</f>
        <v>0</v>
      </c>
      <c r="BB139" s="220">
        <f>IF(AZ139=2,G139,0)</f>
        <v>0</v>
      </c>
      <c r="BC139" s="220">
        <f>IF(AZ139=3,G139,0)</f>
        <v>0</v>
      </c>
      <c r="BD139" s="220">
        <f>IF(AZ139=4,G139,0)</f>
        <v>0</v>
      </c>
      <c r="BE139" s="220">
        <f>IF(AZ139=5,G139,0)</f>
        <v>0</v>
      </c>
      <c r="CA139" s="247">
        <v>1</v>
      </c>
      <c r="CB139" s="247">
        <v>1</v>
      </c>
    </row>
    <row r="140" spans="1:15" ht="12.75">
      <c r="A140" s="256"/>
      <c r="B140" s="260"/>
      <c r="C140" s="443" t="s">
        <v>292</v>
      </c>
      <c r="D140" s="444"/>
      <c r="E140" s="261">
        <v>1</v>
      </c>
      <c r="F140" s="262"/>
      <c r="G140" s="263"/>
      <c r="H140" s="264"/>
      <c r="I140" s="258"/>
      <c r="J140" s="265"/>
      <c r="K140" s="258"/>
      <c r="M140" s="259" t="s">
        <v>292</v>
      </c>
      <c r="O140" s="247"/>
    </row>
    <row r="141" spans="1:80" ht="12.75">
      <c r="A141" s="248">
        <v>52</v>
      </c>
      <c r="B141" s="249" t="s">
        <v>293</v>
      </c>
      <c r="C141" s="250" t="s">
        <v>294</v>
      </c>
      <c r="D141" s="251" t="s">
        <v>110</v>
      </c>
      <c r="E141" s="252">
        <v>319.224</v>
      </c>
      <c r="F141" s="252"/>
      <c r="G141" s="253">
        <f>E141*F141</f>
        <v>0</v>
      </c>
      <c r="H141" s="254">
        <v>0</v>
      </c>
      <c r="I141" s="255">
        <f>E141*H141</f>
        <v>0</v>
      </c>
      <c r="J141" s="254">
        <v>0</v>
      </c>
      <c r="K141" s="255">
        <f>E141*J141</f>
        <v>0</v>
      </c>
      <c r="O141" s="247">
        <v>2</v>
      </c>
      <c r="AA141" s="220">
        <v>1</v>
      </c>
      <c r="AB141" s="220">
        <v>1</v>
      </c>
      <c r="AC141" s="220">
        <v>1</v>
      </c>
      <c r="AZ141" s="220">
        <v>1</v>
      </c>
      <c r="BA141" s="220">
        <f>IF(AZ141=1,G141,0)</f>
        <v>0</v>
      </c>
      <c r="BB141" s="220">
        <f>IF(AZ141=2,G141,0)</f>
        <v>0</v>
      </c>
      <c r="BC141" s="220">
        <f>IF(AZ141=3,G141,0)</f>
        <v>0</v>
      </c>
      <c r="BD141" s="220">
        <f>IF(AZ141=4,G141,0)</f>
        <v>0</v>
      </c>
      <c r="BE141" s="220">
        <f>IF(AZ141=5,G141,0)</f>
        <v>0</v>
      </c>
      <c r="CA141" s="247">
        <v>1</v>
      </c>
      <c r="CB141" s="247">
        <v>1</v>
      </c>
    </row>
    <row r="142" spans="1:57" ht="12.75">
      <c r="A142" s="266"/>
      <c r="B142" s="267" t="s">
        <v>99</v>
      </c>
      <c r="C142" s="268" t="s">
        <v>288</v>
      </c>
      <c r="D142" s="269"/>
      <c r="E142" s="270"/>
      <c r="F142" s="271"/>
      <c r="G142" s="272">
        <f>SUM(G138:G141)</f>
        <v>0</v>
      </c>
      <c r="H142" s="273"/>
      <c r="I142" s="274">
        <f>SUM(I138:I141)</f>
        <v>0</v>
      </c>
      <c r="J142" s="273"/>
      <c r="K142" s="274">
        <f>SUM(K138:K141)</f>
        <v>0</v>
      </c>
      <c r="O142" s="247">
        <v>4</v>
      </c>
      <c r="BA142" s="275">
        <f>SUM(BA138:BA141)</f>
        <v>0</v>
      </c>
      <c r="BB142" s="275">
        <f>SUM(BB138:BB141)</f>
        <v>0</v>
      </c>
      <c r="BC142" s="275">
        <f>SUM(BC138:BC141)</f>
        <v>0</v>
      </c>
      <c r="BD142" s="275">
        <f>SUM(BD138:BD141)</f>
        <v>0</v>
      </c>
      <c r="BE142" s="275">
        <f>SUM(BE138:BE141)</f>
        <v>0</v>
      </c>
    </row>
    <row r="143" spans="1:15" ht="12.75">
      <c r="A143" s="237" t="s">
        <v>96</v>
      </c>
      <c r="B143" s="238" t="s">
        <v>295</v>
      </c>
      <c r="C143" s="239" t="s">
        <v>296</v>
      </c>
      <c r="D143" s="240"/>
      <c r="E143" s="241"/>
      <c r="F143" s="241"/>
      <c r="G143" s="242"/>
      <c r="H143" s="243"/>
      <c r="I143" s="244"/>
      <c r="J143" s="245"/>
      <c r="K143" s="246"/>
      <c r="O143" s="247">
        <v>1</v>
      </c>
    </row>
    <row r="144" spans="1:80" ht="12.75">
      <c r="A144" s="248">
        <v>53</v>
      </c>
      <c r="B144" s="249" t="s">
        <v>298</v>
      </c>
      <c r="C144" s="250" t="s">
        <v>299</v>
      </c>
      <c r="D144" s="251" t="s">
        <v>118</v>
      </c>
      <c r="E144" s="252">
        <v>0.84</v>
      </c>
      <c r="F144" s="252"/>
      <c r="G144" s="253">
        <f>E144*F144</f>
        <v>0</v>
      </c>
      <c r="H144" s="254">
        <v>0.00128</v>
      </c>
      <c r="I144" s="255">
        <f>E144*H144</f>
        <v>0.0010752000000000001</v>
      </c>
      <c r="J144" s="254">
        <v>-1.8</v>
      </c>
      <c r="K144" s="255">
        <f>E144*J144</f>
        <v>-1.512</v>
      </c>
      <c r="O144" s="247">
        <v>2</v>
      </c>
      <c r="AA144" s="220">
        <v>1</v>
      </c>
      <c r="AB144" s="220">
        <v>1</v>
      </c>
      <c r="AC144" s="220">
        <v>1</v>
      </c>
      <c r="AZ144" s="220">
        <v>1</v>
      </c>
      <c r="BA144" s="220">
        <f>IF(AZ144=1,G144,0)</f>
        <v>0</v>
      </c>
      <c r="BB144" s="220">
        <f>IF(AZ144=2,G144,0)</f>
        <v>0</v>
      </c>
      <c r="BC144" s="220">
        <f>IF(AZ144=3,G144,0)</f>
        <v>0</v>
      </c>
      <c r="BD144" s="220">
        <f>IF(AZ144=4,G144,0)</f>
        <v>0</v>
      </c>
      <c r="BE144" s="220">
        <f>IF(AZ144=5,G144,0)</f>
        <v>0</v>
      </c>
      <c r="CA144" s="247">
        <v>1</v>
      </c>
      <c r="CB144" s="247">
        <v>1</v>
      </c>
    </row>
    <row r="145" spans="1:15" ht="12.75">
      <c r="A145" s="256"/>
      <c r="B145" s="260"/>
      <c r="C145" s="443" t="s">
        <v>160</v>
      </c>
      <c r="D145" s="444"/>
      <c r="E145" s="261">
        <v>0.84</v>
      </c>
      <c r="F145" s="262"/>
      <c r="G145" s="263"/>
      <c r="H145" s="264"/>
      <c r="I145" s="258"/>
      <c r="J145" s="265"/>
      <c r="K145" s="258"/>
      <c r="M145" s="259" t="s">
        <v>160</v>
      </c>
      <c r="O145" s="247"/>
    </row>
    <row r="146" spans="1:80" ht="22.5">
      <c r="A146" s="248">
        <v>54</v>
      </c>
      <c r="B146" s="249" t="s">
        <v>300</v>
      </c>
      <c r="C146" s="250" t="s">
        <v>301</v>
      </c>
      <c r="D146" s="251" t="s">
        <v>118</v>
      </c>
      <c r="E146" s="252">
        <v>19.0616</v>
      </c>
      <c r="F146" s="252"/>
      <c r="G146" s="253">
        <f>E146*F146</f>
        <v>0</v>
      </c>
      <c r="H146" s="254">
        <v>0</v>
      </c>
      <c r="I146" s="255">
        <f>E146*H146</f>
        <v>0</v>
      </c>
      <c r="J146" s="254">
        <v>-2.2</v>
      </c>
      <c r="K146" s="255">
        <f>E146*J146</f>
        <v>-41.93552</v>
      </c>
      <c r="O146" s="247">
        <v>2</v>
      </c>
      <c r="AA146" s="220">
        <v>1</v>
      </c>
      <c r="AB146" s="220">
        <v>1</v>
      </c>
      <c r="AC146" s="220">
        <v>1</v>
      </c>
      <c r="AZ146" s="220">
        <v>1</v>
      </c>
      <c r="BA146" s="220">
        <f>IF(AZ146=1,G146,0)</f>
        <v>0</v>
      </c>
      <c r="BB146" s="220">
        <f>IF(AZ146=2,G146,0)</f>
        <v>0</v>
      </c>
      <c r="BC146" s="220">
        <f>IF(AZ146=3,G146,0)</f>
        <v>0</v>
      </c>
      <c r="BD146" s="220">
        <f>IF(AZ146=4,G146,0)</f>
        <v>0</v>
      </c>
      <c r="BE146" s="220">
        <f>IF(AZ146=5,G146,0)</f>
        <v>0</v>
      </c>
      <c r="CA146" s="247">
        <v>1</v>
      </c>
      <c r="CB146" s="247">
        <v>1</v>
      </c>
    </row>
    <row r="147" spans="1:15" ht="12.75">
      <c r="A147" s="256"/>
      <c r="B147" s="260"/>
      <c r="C147" s="443" t="s">
        <v>302</v>
      </c>
      <c r="D147" s="444"/>
      <c r="E147" s="261">
        <v>19.0616</v>
      </c>
      <c r="F147" s="262"/>
      <c r="G147" s="263"/>
      <c r="H147" s="264"/>
      <c r="I147" s="258"/>
      <c r="J147" s="265"/>
      <c r="K147" s="258"/>
      <c r="M147" s="259" t="s">
        <v>302</v>
      </c>
      <c r="O147" s="247"/>
    </row>
    <row r="148" spans="1:80" ht="12.75">
      <c r="A148" s="248">
        <v>55</v>
      </c>
      <c r="B148" s="249" t="s">
        <v>303</v>
      </c>
      <c r="C148" s="250" t="s">
        <v>304</v>
      </c>
      <c r="D148" s="251" t="s">
        <v>118</v>
      </c>
      <c r="E148" s="252">
        <v>2.9137</v>
      </c>
      <c r="F148" s="252"/>
      <c r="G148" s="253">
        <f>E148*F148</f>
        <v>0</v>
      </c>
      <c r="H148" s="254">
        <v>0</v>
      </c>
      <c r="I148" s="255">
        <f>E148*H148</f>
        <v>0</v>
      </c>
      <c r="J148" s="254">
        <v>-2.2</v>
      </c>
      <c r="K148" s="255">
        <f>E148*J148</f>
        <v>-6.41014</v>
      </c>
      <c r="O148" s="247">
        <v>2</v>
      </c>
      <c r="AA148" s="220">
        <v>1</v>
      </c>
      <c r="AB148" s="220">
        <v>1</v>
      </c>
      <c r="AC148" s="220">
        <v>1</v>
      </c>
      <c r="AZ148" s="220">
        <v>1</v>
      </c>
      <c r="BA148" s="220">
        <f>IF(AZ148=1,G148,0)</f>
        <v>0</v>
      </c>
      <c r="BB148" s="220">
        <f>IF(AZ148=2,G148,0)</f>
        <v>0</v>
      </c>
      <c r="BC148" s="220">
        <f>IF(AZ148=3,G148,0)</f>
        <v>0</v>
      </c>
      <c r="BD148" s="220">
        <f>IF(AZ148=4,G148,0)</f>
        <v>0</v>
      </c>
      <c r="BE148" s="220">
        <f>IF(AZ148=5,G148,0)</f>
        <v>0</v>
      </c>
      <c r="CA148" s="247">
        <v>1</v>
      </c>
      <c r="CB148" s="247">
        <v>1</v>
      </c>
    </row>
    <row r="149" spans="1:15" ht="12.75">
      <c r="A149" s="256"/>
      <c r="B149" s="260"/>
      <c r="C149" s="443" t="s">
        <v>305</v>
      </c>
      <c r="D149" s="444"/>
      <c r="E149" s="261">
        <v>2.9137</v>
      </c>
      <c r="F149" s="262"/>
      <c r="G149" s="263"/>
      <c r="H149" s="264"/>
      <c r="I149" s="258"/>
      <c r="J149" s="265"/>
      <c r="K149" s="258"/>
      <c r="M149" s="259" t="s">
        <v>305</v>
      </c>
      <c r="O149" s="247"/>
    </row>
    <row r="150" spans="1:80" ht="12.75">
      <c r="A150" s="248">
        <v>56</v>
      </c>
      <c r="B150" s="249" t="s">
        <v>306</v>
      </c>
      <c r="C150" s="250" t="s">
        <v>307</v>
      </c>
      <c r="D150" s="251" t="s">
        <v>118</v>
      </c>
      <c r="E150" s="252">
        <v>33.3579</v>
      </c>
      <c r="F150" s="252"/>
      <c r="G150" s="253">
        <f>E150*F150</f>
        <v>0</v>
      </c>
      <c r="H150" s="254">
        <v>0</v>
      </c>
      <c r="I150" s="255">
        <f>E150*H150</f>
        <v>0</v>
      </c>
      <c r="J150" s="254">
        <v>-1.4</v>
      </c>
      <c r="K150" s="255">
        <f>E150*J150</f>
        <v>-46.70106</v>
      </c>
      <c r="O150" s="247">
        <v>2</v>
      </c>
      <c r="AA150" s="220">
        <v>1</v>
      </c>
      <c r="AB150" s="220">
        <v>1</v>
      </c>
      <c r="AC150" s="220">
        <v>1</v>
      </c>
      <c r="AZ150" s="220">
        <v>1</v>
      </c>
      <c r="BA150" s="220">
        <f>IF(AZ150=1,G150,0)</f>
        <v>0</v>
      </c>
      <c r="BB150" s="220">
        <f>IF(AZ150=2,G150,0)</f>
        <v>0</v>
      </c>
      <c r="BC150" s="220">
        <f>IF(AZ150=3,G150,0)</f>
        <v>0</v>
      </c>
      <c r="BD150" s="220">
        <f>IF(AZ150=4,G150,0)</f>
        <v>0</v>
      </c>
      <c r="BE150" s="220">
        <f>IF(AZ150=5,G150,0)</f>
        <v>0</v>
      </c>
      <c r="CA150" s="247">
        <v>1</v>
      </c>
      <c r="CB150" s="247">
        <v>1</v>
      </c>
    </row>
    <row r="151" spans="1:15" ht="12.75">
      <c r="A151" s="256"/>
      <c r="B151" s="260"/>
      <c r="C151" s="443" t="s">
        <v>308</v>
      </c>
      <c r="D151" s="444"/>
      <c r="E151" s="261">
        <v>33.3579</v>
      </c>
      <c r="F151" s="262"/>
      <c r="G151" s="263"/>
      <c r="H151" s="264"/>
      <c r="I151" s="258"/>
      <c r="J151" s="265"/>
      <c r="K151" s="258"/>
      <c r="M151" s="259" t="s">
        <v>308</v>
      </c>
      <c r="O151" s="247"/>
    </row>
    <row r="152" spans="1:80" ht="12.75">
      <c r="A152" s="248">
        <v>57</v>
      </c>
      <c r="B152" s="249" t="s">
        <v>309</v>
      </c>
      <c r="C152" s="250" t="s">
        <v>310</v>
      </c>
      <c r="D152" s="251" t="s">
        <v>311</v>
      </c>
      <c r="E152" s="252">
        <v>1</v>
      </c>
      <c r="F152" s="252"/>
      <c r="G152" s="253">
        <f>E152*F152</f>
        <v>0</v>
      </c>
      <c r="H152" s="254">
        <v>0</v>
      </c>
      <c r="I152" s="255">
        <f>E152*H152</f>
        <v>0</v>
      </c>
      <c r="J152" s="254">
        <v>0</v>
      </c>
      <c r="K152" s="255">
        <f>E152*J152</f>
        <v>0</v>
      </c>
      <c r="O152" s="247">
        <v>2</v>
      </c>
      <c r="AA152" s="220">
        <v>1</v>
      </c>
      <c r="AB152" s="220">
        <v>1</v>
      </c>
      <c r="AC152" s="220">
        <v>1</v>
      </c>
      <c r="AZ152" s="220">
        <v>1</v>
      </c>
      <c r="BA152" s="220">
        <f>IF(AZ152=1,G152,0)</f>
        <v>0</v>
      </c>
      <c r="BB152" s="220">
        <f>IF(AZ152=2,G152,0)</f>
        <v>0</v>
      </c>
      <c r="BC152" s="220">
        <f>IF(AZ152=3,G152,0)</f>
        <v>0</v>
      </c>
      <c r="BD152" s="220">
        <f>IF(AZ152=4,G152,0)</f>
        <v>0</v>
      </c>
      <c r="BE152" s="220">
        <f>IF(AZ152=5,G152,0)</f>
        <v>0</v>
      </c>
      <c r="CA152" s="247">
        <v>1</v>
      </c>
      <c r="CB152" s="247">
        <v>1</v>
      </c>
    </row>
    <row r="153" spans="1:80" ht="12.75">
      <c r="A153" s="248">
        <v>58</v>
      </c>
      <c r="B153" s="249" t="s">
        <v>312</v>
      </c>
      <c r="C153" s="250" t="s">
        <v>313</v>
      </c>
      <c r="D153" s="251" t="s">
        <v>311</v>
      </c>
      <c r="E153" s="252">
        <v>156</v>
      </c>
      <c r="F153" s="252"/>
      <c r="G153" s="253">
        <f>E153*F153</f>
        <v>0</v>
      </c>
      <c r="H153" s="254">
        <v>0</v>
      </c>
      <c r="I153" s="255">
        <f>E153*H153</f>
        <v>0</v>
      </c>
      <c r="J153" s="254">
        <v>0</v>
      </c>
      <c r="K153" s="255">
        <f>E153*J153</f>
        <v>0</v>
      </c>
      <c r="O153" s="247">
        <v>2</v>
      </c>
      <c r="AA153" s="220">
        <v>1</v>
      </c>
      <c r="AB153" s="220">
        <v>1</v>
      </c>
      <c r="AC153" s="220">
        <v>1</v>
      </c>
      <c r="AZ153" s="220">
        <v>1</v>
      </c>
      <c r="BA153" s="220">
        <f>IF(AZ153=1,G153,0)</f>
        <v>0</v>
      </c>
      <c r="BB153" s="220">
        <f>IF(AZ153=2,G153,0)</f>
        <v>0</v>
      </c>
      <c r="BC153" s="220">
        <f>IF(AZ153=3,G153,0)</f>
        <v>0</v>
      </c>
      <c r="BD153" s="220">
        <f>IF(AZ153=4,G153,0)</f>
        <v>0</v>
      </c>
      <c r="BE153" s="220">
        <f>IF(AZ153=5,G153,0)</f>
        <v>0</v>
      </c>
      <c r="CA153" s="247">
        <v>1</v>
      </c>
      <c r="CB153" s="247">
        <v>1</v>
      </c>
    </row>
    <row r="154" spans="1:15" ht="12.75">
      <c r="A154" s="256"/>
      <c r="B154" s="260"/>
      <c r="C154" s="443" t="s">
        <v>314</v>
      </c>
      <c r="D154" s="444"/>
      <c r="E154" s="261">
        <v>18</v>
      </c>
      <c r="F154" s="262"/>
      <c r="G154" s="263"/>
      <c r="H154" s="264"/>
      <c r="I154" s="258"/>
      <c r="J154" s="265"/>
      <c r="K154" s="258"/>
      <c r="M154" s="259" t="s">
        <v>314</v>
      </c>
      <c r="O154" s="247"/>
    </row>
    <row r="155" spans="1:15" ht="12.75">
      <c r="A155" s="256"/>
      <c r="B155" s="260"/>
      <c r="C155" s="443" t="s">
        <v>315</v>
      </c>
      <c r="D155" s="444"/>
      <c r="E155" s="261">
        <v>20</v>
      </c>
      <c r="F155" s="262"/>
      <c r="G155" s="263"/>
      <c r="H155" s="264"/>
      <c r="I155" s="258"/>
      <c r="J155" s="265"/>
      <c r="K155" s="258"/>
      <c r="M155" s="259" t="s">
        <v>315</v>
      </c>
      <c r="O155" s="247"/>
    </row>
    <row r="156" spans="1:15" ht="12.75">
      <c r="A156" s="256"/>
      <c r="B156" s="260"/>
      <c r="C156" s="443" t="s">
        <v>316</v>
      </c>
      <c r="D156" s="444"/>
      <c r="E156" s="261">
        <v>18</v>
      </c>
      <c r="F156" s="262"/>
      <c r="G156" s="263"/>
      <c r="H156" s="264"/>
      <c r="I156" s="258"/>
      <c r="J156" s="265"/>
      <c r="K156" s="258"/>
      <c r="M156" s="259" t="s">
        <v>316</v>
      </c>
      <c r="O156" s="247"/>
    </row>
    <row r="157" spans="1:15" ht="12.75">
      <c r="A157" s="256"/>
      <c r="B157" s="260"/>
      <c r="C157" s="443" t="s">
        <v>317</v>
      </c>
      <c r="D157" s="444"/>
      <c r="E157" s="261">
        <v>80</v>
      </c>
      <c r="F157" s="262"/>
      <c r="G157" s="263"/>
      <c r="H157" s="264"/>
      <c r="I157" s="258"/>
      <c r="J157" s="265"/>
      <c r="K157" s="258"/>
      <c r="M157" s="259" t="s">
        <v>317</v>
      </c>
      <c r="O157" s="247"/>
    </row>
    <row r="158" spans="1:15" ht="12.75">
      <c r="A158" s="256"/>
      <c r="B158" s="260"/>
      <c r="C158" s="443" t="s">
        <v>318</v>
      </c>
      <c r="D158" s="444"/>
      <c r="E158" s="261">
        <v>20</v>
      </c>
      <c r="F158" s="262"/>
      <c r="G158" s="263"/>
      <c r="H158" s="264"/>
      <c r="I158" s="258"/>
      <c r="J158" s="265"/>
      <c r="K158" s="258"/>
      <c r="M158" s="259" t="s">
        <v>318</v>
      </c>
      <c r="O158" s="247"/>
    </row>
    <row r="159" spans="1:80" ht="12.75">
      <c r="A159" s="248">
        <v>59</v>
      </c>
      <c r="B159" s="249" t="s">
        <v>319</v>
      </c>
      <c r="C159" s="250" t="s">
        <v>320</v>
      </c>
      <c r="D159" s="251" t="s">
        <v>110</v>
      </c>
      <c r="E159" s="252">
        <v>44.73</v>
      </c>
      <c r="F159" s="252"/>
      <c r="G159" s="253">
        <f>E159*F159</f>
        <v>0</v>
      </c>
      <c r="H159" s="254">
        <v>0.001</v>
      </c>
      <c r="I159" s="255">
        <f>E159*H159</f>
        <v>0.04473</v>
      </c>
      <c r="J159" s="254">
        <v>-0.062</v>
      </c>
      <c r="K159" s="255">
        <f>E159*J159</f>
        <v>-2.7732599999999996</v>
      </c>
      <c r="O159" s="247">
        <v>2</v>
      </c>
      <c r="AA159" s="220">
        <v>1</v>
      </c>
      <c r="AB159" s="220">
        <v>1</v>
      </c>
      <c r="AC159" s="220">
        <v>1</v>
      </c>
      <c r="AZ159" s="220">
        <v>1</v>
      </c>
      <c r="BA159" s="220">
        <f>IF(AZ159=1,G159,0)</f>
        <v>0</v>
      </c>
      <c r="BB159" s="220">
        <f>IF(AZ159=2,G159,0)</f>
        <v>0</v>
      </c>
      <c r="BC159" s="220">
        <f>IF(AZ159=3,G159,0)</f>
        <v>0</v>
      </c>
      <c r="BD159" s="220">
        <f>IF(AZ159=4,G159,0)</f>
        <v>0</v>
      </c>
      <c r="BE159" s="220">
        <f>IF(AZ159=5,G159,0)</f>
        <v>0</v>
      </c>
      <c r="CA159" s="247">
        <v>1</v>
      </c>
      <c r="CB159" s="247">
        <v>1</v>
      </c>
    </row>
    <row r="160" spans="1:15" ht="12.75">
      <c r="A160" s="256"/>
      <c r="B160" s="260"/>
      <c r="C160" s="443" t="s">
        <v>321</v>
      </c>
      <c r="D160" s="444"/>
      <c r="E160" s="261">
        <v>3.24</v>
      </c>
      <c r="F160" s="262"/>
      <c r="G160" s="263"/>
      <c r="H160" s="264"/>
      <c r="I160" s="258"/>
      <c r="J160" s="265"/>
      <c r="K160" s="258"/>
      <c r="M160" s="259" t="s">
        <v>321</v>
      </c>
      <c r="O160" s="247"/>
    </row>
    <row r="161" spans="1:15" ht="12.75">
      <c r="A161" s="256"/>
      <c r="B161" s="260"/>
      <c r="C161" s="443" t="s">
        <v>322</v>
      </c>
      <c r="D161" s="444"/>
      <c r="E161" s="261">
        <v>5.4</v>
      </c>
      <c r="F161" s="262"/>
      <c r="G161" s="263"/>
      <c r="H161" s="264"/>
      <c r="I161" s="258"/>
      <c r="J161" s="265"/>
      <c r="K161" s="258"/>
      <c r="M161" s="259" t="s">
        <v>322</v>
      </c>
      <c r="O161" s="247"/>
    </row>
    <row r="162" spans="1:15" ht="12.75">
      <c r="A162" s="256"/>
      <c r="B162" s="260"/>
      <c r="C162" s="443" t="s">
        <v>323</v>
      </c>
      <c r="D162" s="444"/>
      <c r="E162" s="261">
        <v>7.29</v>
      </c>
      <c r="F162" s="262"/>
      <c r="G162" s="263"/>
      <c r="H162" s="264"/>
      <c r="I162" s="258"/>
      <c r="J162" s="265"/>
      <c r="K162" s="258"/>
      <c r="M162" s="259" t="s">
        <v>323</v>
      </c>
      <c r="O162" s="247"/>
    </row>
    <row r="163" spans="1:15" ht="12.75">
      <c r="A163" s="256"/>
      <c r="B163" s="260"/>
      <c r="C163" s="443" t="s">
        <v>324</v>
      </c>
      <c r="D163" s="444"/>
      <c r="E163" s="261">
        <v>19.2</v>
      </c>
      <c r="F163" s="262"/>
      <c r="G163" s="263"/>
      <c r="H163" s="264"/>
      <c r="I163" s="258"/>
      <c r="J163" s="265"/>
      <c r="K163" s="258"/>
      <c r="M163" s="259" t="s">
        <v>324</v>
      </c>
      <c r="O163" s="247"/>
    </row>
    <row r="164" spans="1:15" ht="12.75">
      <c r="A164" s="256"/>
      <c r="B164" s="260"/>
      <c r="C164" s="443" t="s">
        <v>325</v>
      </c>
      <c r="D164" s="444"/>
      <c r="E164" s="261">
        <v>9.6</v>
      </c>
      <c r="F164" s="262"/>
      <c r="G164" s="263"/>
      <c r="H164" s="264"/>
      <c r="I164" s="258"/>
      <c r="J164" s="265"/>
      <c r="K164" s="258"/>
      <c r="M164" s="259" t="s">
        <v>325</v>
      </c>
      <c r="O164" s="247"/>
    </row>
    <row r="165" spans="1:80" ht="12.75">
      <c r="A165" s="248">
        <v>60</v>
      </c>
      <c r="B165" s="249" t="s">
        <v>326</v>
      </c>
      <c r="C165" s="250" t="s">
        <v>327</v>
      </c>
      <c r="D165" s="251" t="s">
        <v>110</v>
      </c>
      <c r="E165" s="252">
        <v>1.6</v>
      </c>
      <c r="F165" s="252"/>
      <c r="G165" s="253">
        <f>E165*F165</f>
        <v>0</v>
      </c>
      <c r="H165" s="254">
        <v>0.00117</v>
      </c>
      <c r="I165" s="255">
        <f>E165*H165</f>
        <v>0.0018720000000000002</v>
      </c>
      <c r="J165" s="254">
        <v>-0.088</v>
      </c>
      <c r="K165" s="255">
        <f>E165*J165</f>
        <v>-0.1408</v>
      </c>
      <c r="O165" s="247">
        <v>2</v>
      </c>
      <c r="AA165" s="220">
        <v>1</v>
      </c>
      <c r="AB165" s="220">
        <v>1</v>
      </c>
      <c r="AC165" s="220">
        <v>1</v>
      </c>
      <c r="AZ165" s="220">
        <v>1</v>
      </c>
      <c r="BA165" s="220">
        <f>IF(AZ165=1,G165,0)</f>
        <v>0</v>
      </c>
      <c r="BB165" s="220">
        <f>IF(AZ165=2,G165,0)</f>
        <v>0</v>
      </c>
      <c r="BC165" s="220">
        <f>IF(AZ165=3,G165,0)</f>
        <v>0</v>
      </c>
      <c r="BD165" s="220">
        <f>IF(AZ165=4,G165,0)</f>
        <v>0</v>
      </c>
      <c r="BE165" s="220">
        <f>IF(AZ165=5,G165,0)</f>
        <v>0</v>
      </c>
      <c r="CA165" s="247">
        <v>1</v>
      </c>
      <c r="CB165" s="247">
        <v>1</v>
      </c>
    </row>
    <row r="166" spans="1:15" ht="12.75">
      <c r="A166" s="256"/>
      <c r="B166" s="260"/>
      <c r="C166" s="443" t="s">
        <v>328</v>
      </c>
      <c r="D166" s="444"/>
      <c r="E166" s="261">
        <v>1.6</v>
      </c>
      <c r="F166" s="262"/>
      <c r="G166" s="263"/>
      <c r="H166" s="264"/>
      <c r="I166" s="258"/>
      <c r="J166" s="265"/>
      <c r="K166" s="258"/>
      <c r="M166" s="259" t="s">
        <v>328</v>
      </c>
      <c r="O166" s="247"/>
    </row>
    <row r="167" spans="1:57" ht="12.75">
      <c r="A167" s="266"/>
      <c r="B167" s="267" t="s">
        <v>99</v>
      </c>
      <c r="C167" s="268" t="s">
        <v>297</v>
      </c>
      <c r="D167" s="269"/>
      <c r="E167" s="270"/>
      <c r="F167" s="271"/>
      <c r="G167" s="272">
        <f>SUM(G143:G166)</f>
        <v>0</v>
      </c>
      <c r="H167" s="273"/>
      <c r="I167" s="274">
        <f>SUM(I143:I166)</f>
        <v>0.047677199999999996</v>
      </c>
      <c r="J167" s="273"/>
      <c r="K167" s="274">
        <f>SUM(K143:K166)</f>
        <v>-99.47277999999999</v>
      </c>
      <c r="O167" s="247">
        <v>4</v>
      </c>
      <c r="BA167" s="275">
        <f>SUM(BA143:BA166)</f>
        <v>0</v>
      </c>
      <c r="BB167" s="275">
        <f>SUM(BB143:BB166)</f>
        <v>0</v>
      </c>
      <c r="BC167" s="275">
        <f>SUM(BC143:BC166)</f>
        <v>0</v>
      </c>
      <c r="BD167" s="275">
        <f>SUM(BD143:BD166)</f>
        <v>0</v>
      </c>
      <c r="BE167" s="275">
        <f>SUM(BE143:BE166)</f>
        <v>0</v>
      </c>
    </row>
    <row r="168" spans="1:15" ht="12.75">
      <c r="A168" s="237" t="s">
        <v>96</v>
      </c>
      <c r="B168" s="238" t="s">
        <v>329</v>
      </c>
      <c r="C168" s="239" t="s">
        <v>330</v>
      </c>
      <c r="D168" s="240"/>
      <c r="E168" s="241"/>
      <c r="F168" s="241"/>
      <c r="G168" s="242"/>
      <c r="H168" s="243"/>
      <c r="I168" s="244"/>
      <c r="J168" s="245"/>
      <c r="K168" s="246"/>
      <c r="O168" s="247">
        <v>1</v>
      </c>
    </row>
    <row r="169" spans="1:80" ht="12.75">
      <c r="A169" s="248">
        <v>61</v>
      </c>
      <c r="B169" s="249" t="s">
        <v>332</v>
      </c>
      <c r="C169" s="250" t="s">
        <v>333</v>
      </c>
      <c r="D169" s="251" t="s">
        <v>110</v>
      </c>
      <c r="E169" s="252">
        <v>649.8</v>
      </c>
      <c r="F169" s="252"/>
      <c r="G169" s="253">
        <f>E169*F169</f>
        <v>0</v>
      </c>
      <c r="H169" s="254">
        <v>0</v>
      </c>
      <c r="I169" s="255">
        <f>E169*H169</f>
        <v>0</v>
      </c>
      <c r="J169" s="254">
        <v>-0.005</v>
      </c>
      <c r="K169" s="255">
        <f>E169*J169</f>
        <v>-3.2489999999999997</v>
      </c>
      <c r="O169" s="247">
        <v>2</v>
      </c>
      <c r="AA169" s="220">
        <v>1</v>
      </c>
      <c r="AB169" s="220">
        <v>1</v>
      </c>
      <c r="AC169" s="220">
        <v>1</v>
      </c>
      <c r="AZ169" s="220">
        <v>1</v>
      </c>
      <c r="BA169" s="220">
        <f>IF(AZ169=1,G169,0)</f>
        <v>0</v>
      </c>
      <c r="BB169" s="220">
        <f>IF(AZ169=2,G169,0)</f>
        <v>0</v>
      </c>
      <c r="BC169" s="220">
        <f>IF(AZ169=3,G169,0)</f>
        <v>0</v>
      </c>
      <c r="BD169" s="220">
        <f>IF(AZ169=4,G169,0)</f>
        <v>0</v>
      </c>
      <c r="BE169" s="220">
        <f>IF(AZ169=5,G169,0)</f>
        <v>0</v>
      </c>
      <c r="CA169" s="247">
        <v>1</v>
      </c>
      <c r="CB169" s="247">
        <v>1</v>
      </c>
    </row>
    <row r="170" spans="1:15" ht="22.5">
      <c r="A170" s="256"/>
      <c r="B170" s="260"/>
      <c r="C170" s="443" t="s">
        <v>334</v>
      </c>
      <c r="D170" s="444"/>
      <c r="E170" s="261">
        <v>649.8</v>
      </c>
      <c r="F170" s="262"/>
      <c r="G170" s="263"/>
      <c r="H170" s="264"/>
      <c r="I170" s="258"/>
      <c r="J170" s="265"/>
      <c r="K170" s="258"/>
      <c r="M170" s="259" t="s">
        <v>334</v>
      </c>
      <c r="O170" s="247"/>
    </row>
    <row r="171" spans="1:57" ht="12.75">
      <c r="A171" s="266"/>
      <c r="B171" s="267" t="s">
        <v>99</v>
      </c>
      <c r="C171" s="268" t="s">
        <v>331</v>
      </c>
      <c r="D171" s="269"/>
      <c r="E171" s="270"/>
      <c r="F171" s="271"/>
      <c r="G171" s="272">
        <f>SUM(G168:G170)</f>
        <v>0</v>
      </c>
      <c r="H171" s="273"/>
      <c r="I171" s="274">
        <f>SUM(I168:I170)</f>
        <v>0</v>
      </c>
      <c r="J171" s="273"/>
      <c r="K171" s="274">
        <f>SUM(K168:K170)</f>
        <v>-3.2489999999999997</v>
      </c>
      <c r="O171" s="247">
        <v>4</v>
      </c>
      <c r="BA171" s="275">
        <f>SUM(BA168:BA170)</f>
        <v>0</v>
      </c>
      <c r="BB171" s="275">
        <f>SUM(BB168:BB170)</f>
        <v>0</v>
      </c>
      <c r="BC171" s="275">
        <f>SUM(BC168:BC170)</f>
        <v>0</v>
      </c>
      <c r="BD171" s="275">
        <f>SUM(BD168:BD170)</f>
        <v>0</v>
      </c>
      <c r="BE171" s="275">
        <f>SUM(BE168:BE170)</f>
        <v>0</v>
      </c>
    </row>
    <row r="172" spans="1:15" ht="12.75">
      <c r="A172" s="237" t="s">
        <v>96</v>
      </c>
      <c r="B172" s="238" t="s">
        <v>335</v>
      </c>
      <c r="C172" s="239" t="s">
        <v>336</v>
      </c>
      <c r="D172" s="240"/>
      <c r="E172" s="241"/>
      <c r="F172" s="241"/>
      <c r="G172" s="242"/>
      <c r="H172" s="243"/>
      <c r="I172" s="244"/>
      <c r="J172" s="245"/>
      <c r="K172" s="246"/>
      <c r="O172" s="247">
        <v>1</v>
      </c>
    </row>
    <row r="173" spans="1:80" ht="12.75">
      <c r="A173" s="248">
        <v>62</v>
      </c>
      <c r="B173" s="249" t="s">
        <v>338</v>
      </c>
      <c r="C173" s="250" t="s">
        <v>339</v>
      </c>
      <c r="D173" s="251" t="s">
        <v>250</v>
      </c>
      <c r="E173" s="252">
        <v>226.920192755</v>
      </c>
      <c r="F173" s="252"/>
      <c r="G173" s="253">
        <f>E173*F173</f>
        <v>0</v>
      </c>
      <c r="H173" s="254">
        <v>0</v>
      </c>
      <c r="I173" s="255">
        <f>E173*H173</f>
        <v>0</v>
      </c>
      <c r="J173" s="254"/>
      <c r="K173" s="255">
        <f>E173*J173</f>
        <v>0</v>
      </c>
      <c r="O173" s="247">
        <v>2</v>
      </c>
      <c r="AA173" s="220">
        <v>7</v>
      </c>
      <c r="AB173" s="220">
        <v>1</v>
      </c>
      <c r="AC173" s="220">
        <v>2</v>
      </c>
      <c r="AZ173" s="220">
        <v>1</v>
      </c>
      <c r="BA173" s="220">
        <f>IF(AZ173=1,G173,0)</f>
        <v>0</v>
      </c>
      <c r="BB173" s="220">
        <f>IF(AZ173=2,G173,0)</f>
        <v>0</v>
      </c>
      <c r="BC173" s="220">
        <f>IF(AZ173=3,G173,0)</f>
        <v>0</v>
      </c>
      <c r="BD173" s="220">
        <f>IF(AZ173=4,G173,0)</f>
        <v>0</v>
      </c>
      <c r="BE173" s="220">
        <f>IF(AZ173=5,G173,0)</f>
        <v>0</v>
      </c>
      <c r="CA173" s="247">
        <v>7</v>
      </c>
      <c r="CB173" s="247">
        <v>1</v>
      </c>
    </row>
    <row r="174" spans="1:57" ht="12.75">
      <c r="A174" s="266"/>
      <c r="B174" s="267" t="s">
        <v>99</v>
      </c>
      <c r="C174" s="268" t="s">
        <v>337</v>
      </c>
      <c r="D174" s="269"/>
      <c r="E174" s="270"/>
      <c r="F174" s="271"/>
      <c r="G174" s="272">
        <f>SUM(G172:G173)</f>
        <v>0</v>
      </c>
      <c r="H174" s="273"/>
      <c r="I174" s="274">
        <f>SUM(I172:I173)</f>
        <v>0</v>
      </c>
      <c r="J174" s="273"/>
      <c r="K174" s="274">
        <f>SUM(K172:K173)</f>
        <v>0</v>
      </c>
      <c r="O174" s="247">
        <v>4</v>
      </c>
      <c r="BA174" s="275">
        <f>SUM(BA172:BA173)</f>
        <v>0</v>
      </c>
      <c r="BB174" s="275">
        <f>SUM(BB172:BB173)</f>
        <v>0</v>
      </c>
      <c r="BC174" s="275">
        <f>SUM(BC172:BC173)</f>
        <v>0</v>
      </c>
      <c r="BD174" s="275">
        <f>SUM(BD172:BD173)</f>
        <v>0</v>
      </c>
      <c r="BE174" s="275">
        <f>SUM(BE172:BE173)</f>
        <v>0</v>
      </c>
    </row>
    <row r="175" spans="1:15" ht="12.75">
      <c r="A175" s="237" t="s">
        <v>96</v>
      </c>
      <c r="B175" s="238" t="s">
        <v>340</v>
      </c>
      <c r="C175" s="239" t="s">
        <v>341</v>
      </c>
      <c r="D175" s="240"/>
      <c r="E175" s="241"/>
      <c r="F175" s="241"/>
      <c r="G175" s="242"/>
      <c r="H175" s="243"/>
      <c r="I175" s="244"/>
      <c r="J175" s="245"/>
      <c r="K175" s="246"/>
      <c r="O175" s="247">
        <v>1</v>
      </c>
    </row>
    <row r="176" spans="1:80" ht="22.5">
      <c r="A176" s="248">
        <v>63</v>
      </c>
      <c r="B176" s="249" t="s">
        <v>343</v>
      </c>
      <c r="C176" s="250" t="s">
        <v>344</v>
      </c>
      <c r="D176" s="251" t="s">
        <v>110</v>
      </c>
      <c r="E176" s="252">
        <v>19.425</v>
      </c>
      <c r="F176" s="252"/>
      <c r="G176" s="253">
        <f>E176*F176</f>
        <v>0</v>
      </c>
      <c r="H176" s="254">
        <v>0.00033</v>
      </c>
      <c r="I176" s="255">
        <f>E176*H176</f>
        <v>0.00641025</v>
      </c>
      <c r="J176" s="254">
        <v>0</v>
      </c>
      <c r="K176" s="255">
        <f>E176*J176</f>
        <v>0</v>
      </c>
      <c r="O176" s="247">
        <v>2</v>
      </c>
      <c r="AA176" s="220">
        <v>1</v>
      </c>
      <c r="AB176" s="220">
        <v>7</v>
      </c>
      <c r="AC176" s="220">
        <v>7</v>
      </c>
      <c r="AZ176" s="220">
        <v>2</v>
      </c>
      <c r="BA176" s="220">
        <f>IF(AZ176=1,G176,0)</f>
        <v>0</v>
      </c>
      <c r="BB176" s="220">
        <f>IF(AZ176=2,G176,0)</f>
        <v>0</v>
      </c>
      <c r="BC176" s="220">
        <f>IF(AZ176=3,G176,0)</f>
        <v>0</v>
      </c>
      <c r="BD176" s="220">
        <f>IF(AZ176=4,G176,0)</f>
        <v>0</v>
      </c>
      <c r="BE176" s="220">
        <f>IF(AZ176=5,G176,0)</f>
        <v>0</v>
      </c>
      <c r="CA176" s="247">
        <v>1</v>
      </c>
      <c r="CB176" s="247">
        <v>7</v>
      </c>
    </row>
    <row r="177" spans="1:15" ht="12.75">
      <c r="A177" s="256"/>
      <c r="B177" s="260"/>
      <c r="C177" s="443" t="s">
        <v>236</v>
      </c>
      <c r="D177" s="444"/>
      <c r="E177" s="261">
        <v>0</v>
      </c>
      <c r="F177" s="262"/>
      <c r="G177" s="263"/>
      <c r="H177" s="264"/>
      <c r="I177" s="258"/>
      <c r="J177" s="265"/>
      <c r="K177" s="258"/>
      <c r="M177" s="259" t="s">
        <v>236</v>
      </c>
      <c r="O177" s="247"/>
    </row>
    <row r="178" spans="1:15" ht="22.5">
      <c r="A178" s="256"/>
      <c r="B178" s="260"/>
      <c r="C178" s="443" t="s">
        <v>174</v>
      </c>
      <c r="D178" s="444"/>
      <c r="E178" s="261">
        <v>19.425</v>
      </c>
      <c r="F178" s="262"/>
      <c r="G178" s="263"/>
      <c r="H178" s="264"/>
      <c r="I178" s="258"/>
      <c r="J178" s="265"/>
      <c r="K178" s="258"/>
      <c r="M178" s="259" t="s">
        <v>174</v>
      </c>
      <c r="O178" s="247"/>
    </row>
    <row r="179" spans="1:80" ht="22.5">
      <c r="A179" s="248">
        <v>64</v>
      </c>
      <c r="B179" s="249" t="s">
        <v>345</v>
      </c>
      <c r="C179" s="250" t="s">
        <v>346</v>
      </c>
      <c r="D179" s="251" t="s">
        <v>110</v>
      </c>
      <c r="E179" s="252">
        <v>123.47</v>
      </c>
      <c r="F179" s="252"/>
      <c r="G179" s="253">
        <f>E179*F179</f>
        <v>0</v>
      </c>
      <c r="H179" s="254">
        <v>0.00017</v>
      </c>
      <c r="I179" s="255">
        <f>E179*H179</f>
        <v>0.020989900000000002</v>
      </c>
      <c r="J179" s="254">
        <v>0</v>
      </c>
      <c r="K179" s="255">
        <f>E179*J179</f>
        <v>0</v>
      </c>
      <c r="O179" s="247">
        <v>2</v>
      </c>
      <c r="AA179" s="220">
        <v>1</v>
      </c>
      <c r="AB179" s="220">
        <v>7</v>
      </c>
      <c r="AC179" s="220">
        <v>7</v>
      </c>
      <c r="AZ179" s="220">
        <v>2</v>
      </c>
      <c r="BA179" s="220">
        <f>IF(AZ179=1,G179,0)</f>
        <v>0</v>
      </c>
      <c r="BB179" s="220">
        <f>IF(AZ179=2,G179,0)</f>
        <v>0</v>
      </c>
      <c r="BC179" s="220">
        <f>IF(AZ179=3,G179,0)</f>
        <v>0</v>
      </c>
      <c r="BD179" s="220">
        <f>IF(AZ179=4,G179,0)</f>
        <v>0</v>
      </c>
      <c r="BE179" s="220">
        <f>IF(AZ179=5,G179,0)</f>
        <v>0</v>
      </c>
      <c r="CA179" s="247">
        <v>1</v>
      </c>
      <c r="CB179" s="247">
        <v>7</v>
      </c>
    </row>
    <row r="180" spans="1:15" ht="33.75">
      <c r="A180" s="256"/>
      <c r="B180" s="260"/>
      <c r="C180" s="443" t="s">
        <v>209</v>
      </c>
      <c r="D180" s="444"/>
      <c r="E180" s="261">
        <v>123.47</v>
      </c>
      <c r="F180" s="262"/>
      <c r="G180" s="263"/>
      <c r="H180" s="264"/>
      <c r="I180" s="258"/>
      <c r="J180" s="265"/>
      <c r="K180" s="258"/>
      <c r="M180" s="259" t="s">
        <v>209</v>
      </c>
      <c r="O180" s="247"/>
    </row>
    <row r="181" spans="1:15" ht="12.75">
      <c r="A181" s="256"/>
      <c r="B181" s="260"/>
      <c r="C181" s="443" t="s">
        <v>210</v>
      </c>
      <c r="D181" s="444"/>
      <c r="E181" s="261">
        <v>0</v>
      </c>
      <c r="F181" s="262"/>
      <c r="G181" s="263"/>
      <c r="H181" s="264"/>
      <c r="I181" s="258"/>
      <c r="J181" s="265"/>
      <c r="K181" s="258"/>
      <c r="M181" s="259" t="s">
        <v>210</v>
      </c>
      <c r="O181" s="247"/>
    </row>
    <row r="182" spans="1:80" ht="12.75">
      <c r="A182" s="248">
        <v>65</v>
      </c>
      <c r="B182" s="249" t="s">
        <v>347</v>
      </c>
      <c r="C182" s="250" t="s">
        <v>348</v>
      </c>
      <c r="D182" s="251" t="s">
        <v>110</v>
      </c>
      <c r="E182" s="252">
        <v>123.47</v>
      </c>
      <c r="F182" s="252"/>
      <c r="G182" s="253">
        <f>E182*F182</f>
        <v>0</v>
      </c>
      <c r="H182" s="254">
        <v>8E-05</v>
      </c>
      <c r="I182" s="255">
        <f>E182*H182</f>
        <v>0.0098776</v>
      </c>
      <c r="J182" s="254">
        <v>0</v>
      </c>
      <c r="K182" s="255">
        <f>E182*J182</f>
        <v>0</v>
      </c>
      <c r="O182" s="247">
        <v>2</v>
      </c>
      <c r="AA182" s="220">
        <v>1</v>
      </c>
      <c r="AB182" s="220">
        <v>7</v>
      </c>
      <c r="AC182" s="220">
        <v>7</v>
      </c>
      <c r="AZ182" s="220">
        <v>2</v>
      </c>
      <c r="BA182" s="220">
        <f>IF(AZ182=1,G182,0)</f>
        <v>0</v>
      </c>
      <c r="BB182" s="220">
        <f>IF(AZ182=2,G182,0)</f>
        <v>0</v>
      </c>
      <c r="BC182" s="220">
        <f>IF(AZ182=3,G182,0)</f>
        <v>0</v>
      </c>
      <c r="BD182" s="220">
        <f>IF(AZ182=4,G182,0)</f>
        <v>0</v>
      </c>
      <c r="BE182" s="220">
        <f>IF(AZ182=5,G182,0)</f>
        <v>0</v>
      </c>
      <c r="CA182" s="247">
        <v>1</v>
      </c>
      <c r="CB182" s="247">
        <v>7</v>
      </c>
    </row>
    <row r="183" spans="1:15" ht="33.75">
      <c r="A183" s="256"/>
      <c r="B183" s="260"/>
      <c r="C183" s="443" t="s">
        <v>209</v>
      </c>
      <c r="D183" s="444"/>
      <c r="E183" s="261">
        <v>123.47</v>
      </c>
      <c r="F183" s="262"/>
      <c r="G183" s="263"/>
      <c r="H183" s="264"/>
      <c r="I183" s="258"/>
      <c r="J183" s="265"/>
      <c r="K183" s="258"/>
      <c r="M183" s="259" t="s">
        <v>209</v>
      </c>
      <c r="O183" s="247"/>
    </row>
    <row r="184" spans="1:15" ht="12.75">
      <c r="A184" s="256"/>
      <c r="B184" s="260"/>
      <c r="C184" s="443" t="s">
        <v>210</v>
      </c>
      <c r="D184" s="444"/>
      <c r="E184" s="261">
        <v>0</v>
      </c>
      <c r="F184" s="262"/>
      <c r="G184" s="263"/>
      <c r="H184" s="264"/>
      <c r="I184" s="258"/>
      <c r="J184" s="265"/>
      <c r="K184" s="258"/>
      <c r="M184" s="259" t="s">
        <v>210</v>
      </c>
      <c r="O184" s="247"/>
    </row>
    <row r="185" spans="1:80" ht="22.5">
      <c r="A185" s="248">
        <v>66</v>
      </c>
      <c r="B185" s="249" t="s">
        <v>349</v>
      </c>
      <c r="C185" s="250" t="s">
        <v>350</v>
      </c>
      <c r="D185" s="251" t="s">
        <v>110</v>
      </c>
      <c r="E185" s="252">
        <v>19.425</v>
      </c>
      <c r="F185" s="252"/>
      <c r="G185" s="253">
        <f>E185*F185</f>
        <v>0</v>
      </c>
      <c r="H185" s="254">
        <v>0.00487</v>
      </c>
      <c r="I185" s="255">
        <f>E185*H185</f>
        <v>0.09459975000000001</v>
      </c>
      <c r="J185" s="254">
        <v>0</v>
      </c>
      <c r="K185" s="255">
        <f>E185*J185</f>
        <v>0</v>
      </c>
      <c r="O185" s="247">
        <v>2</v>
      </c>
      <c r="AA185" s="220">
        <v>1</v>
      </c>
      <c r="AB185" s="220">
        <v>7</v>
      </c>
      <c r="AC185" s="220">
        <v>7</v>
      </c>
      <c r="AZ185" s="220">
        <v>2</v>
      </c>
      <c r="BA185" s="220">
        <f>IF(AZ185=1,G185,0)</f>
        <v>0</v>
      </c>
      <c r="BB185" s="220">
        <f>IF(AZ185=2,G185,0)</f>
        <v>0</v>
      </c>
      <c r="BC185" s="220">
        <f>IF(AZ185=3,G185,0)</f>
        <v>0</v>
      </c>
      <c r="BD185" s="220">
        <f>IF(AZ185=4,G185,0)</f>
        <v>0</v>
      </c>
      <c r="BE185" s="220">
        <f>IF(AZ185=5,G185,0)</f>
        <v>0</v>
      </c>
      <c r="CA185" s="247">
        <v>1</v>
      </c>
      <c r="CB185" s="247">
        <v>7</v>
      </c>
    </row>
    <row r="186" spans="1:15" ht="12.75">
      <c r="A186" s="256"/>
      <c r="B186" s="260"/>
      <c r="C186" s="443" t="s">
        <v>236</v>
      </c>
      <c r="D186" s="444"/>
      <c r="E186" s="261">
        <v>0</v>
      </c>
      <c r="F186" s="262"/>
      <c r="G186" s="263"/>
      <c r="H186" s="264"/>
      <c r="I186" s="258"/>
      <c r="J186" s="265"/>
      <c r="K186" s="258"/>
      <c r="M186" s="259" t="s">
        <v>236</v>
      </c>
      <c r="O186" s="247"/>
    </row>
    <row r="187" spans="1:15" ht="22.5">
      <c r="A187" s="256"/>
      <c r="B187" s="260"/>
      <c r="C187" s="443" t="s">
        <v>174</v>
      </c>
      <c r="D187" s="444"/>
      <c r="E187" s="261">
        <v>19.425</v>
      </c>
      <c r="F187" s="262"/>
      <c r="G187" s="263"/>
      <c r="H187" s="264"/>
      <c r="I187" s="258"/>
      <c r="J187" s="265"/>
      <c r="K187" s="258"/>
      <c r="M187" s="259" t="s">
        <v>174</v>
      </c>
      <c r="O187" s="247"/>
    </row>
    <row r="188" spans="1:80" ht="22.5">
      <c r="A188" s="248">
        <v>67</v>
      </c>
      <c r="B188" s="249" t="s">
        <v>351</v>
      </c>
      <c r="C188" s="250" t="s">
        <v>352</v>
      </c>
      <c r="D188" s="251" t="s">
        <v>110</v>
      </c>
      <c r="E188" s="252">
        <v>123.47</v>
      </c>
      <c r="F188" s="252"/>
      <c r="G188" s="253">
        <f>E188*F188</f>
        <v>0</v>
      </c>
      <c r="H188" s="254">
        <v>0.00011</v>
      </c>
      <c r="I188" s="255">
        <f>E188*H188</f>
        <v>0.0135817</v>
      </c>
      <c r="J188" s="254">
        <v>0</v>
      </c>
      <c r="K188" s="255">
        <f>E188*J188</f>
        <v>0</v>
      </c>
      <c r="O188" s="247">
        <v>2</v>
      </c>
      <c r="AA188" s="220">
        <v>1</v>
      </c>
      <c r="AB188" s="220">
        <v>7</v>
      </c>
      <c r="AC188" s="220">
        <v>7</v>
      </c>
      <c r="AZ188" s="220">
        <v>2</v>
      </c>
      <c r="BA188" s="220">
        <f>IF(AZ188=1,G188,0)</f>
        <v>0</v>
      </c>
      <c r="BB188" s="220">
        <f>IF(AZ188=2,G188,0)</f>
        <v>0</v>
      </c>
      <c r="BC188" s="220">
        <f>IF(AZ188=3,G188,0)</f>
        <v>0</v>
      </c>
      <c r="BD188" s="220">
        <f>IF(AZ188=4,G188,0)</f>
        <v>0</v>
      </c>
      <c r="BE188" s="220">
        <f>IF(AZ188=5,G188,0)</f>
        <v>0</v>
      </c>
      <c r="CA188" s="247">
        <v>1</v>
      </c>
      <c r="CB188" s="247">
        <v>7</v>
      </c>
    </row>
    <row r="189" spans="1:15" ht="33.75">
      <c r="A189" s="256"/>
      <c r="B189" s="260"/>
      <c r="C189" s="443" t="s">
        <v>209</v>
      </c>
      <c r="D189" s="444"/>
      <c r="E189" s="261">
        <v>123.47</v>
      </c>
      <c r="F189" s="262"/>
      <c r="G189" s="263"/>
      <c r="H189" s="264"/>
      <c r="I189" s="258"/>
      <c r="J189" s="265"/>
      <c r="K189" s="258"/>
      <c r="M189" s="259" t="s">
        <v>209</v>
      </c>
      <c r="O189" s="247"/>
    </row>
    <row r="190" spans="1:15" ht="12.75">
      <c r="A190" s="256"/>
      <c r="B190" s="260"/>
      <c r="C190" s="443" t="s">
        <v>210</v>
      </c>
      <c r="D190" s="444"/>
      <c r="E190" s="261">
        <v>0</v>
      </c>
      <c r="F190" s="262"/>
      <c r="G190" s="263"/>
      <c r="H190" s="264"/>
      <c r="I190" s="258"/>
      <c r="J190" s="265"/>
      <c r="K190" s="258"/>
      <c r="M190" s="259" t="s">
        <v>210</v>
      </c>
      <c r="O190" s="247"/>
    </row>
    <row r="191" spans="1:80" ht="22.5">
      <c r="A191" s="248">
        <v>68</v>
      </c>
      <c r="B191" s="249" t="s">
        <v>353</v>
      </c>
      <c r="C191" s="250" t="s">
        <v>354</v>
      </c>
      <c r="D191" s="251" t="s">
        <v>110</v>
      </c>
      <c r="E191" s="252">
        <v>123.47</v>
      </c>
      <c r="F191" s="252"/>
      <c r="G191" s="253">
        <f>E191*F191</f>
        <v>0</v>
      </c>
      <c r="H191" s="254">
        <v>0.00368</v>
      </c>
      <c r="I191" s="255">
        <f>E191*H191</f>
        <v>0.4543696</v>
      </c>
      <c r="J191" s="254">
        <v>0</v>
      </c>
      <c r="K191" s="255">
        <f>E191*J191</f>
        <v>0</v>
      </c>
      <c r="O191" s="247">
        <v>2</v>
      </c>
      <c r="AA191" s="220">
        <v>1</v>
      </c>
      <c r="AB191" s="220">
        <v>7</v>
      </c>
      <c r="AC191" s="220">
        <v>7</v>
      </c>
      <c r="AZ191" s="220">
        <v>2</v>
      </c>
      <c r="BA191" s="220">
        <f>IF(AZ191=1,G191,0)</f>
        <v>0</v>
      </c>
      <c r="BB191" s="220">
        <f>IF(AZ191=2,G191,0)</f>
        <v>0</v>
      </c>
      <c r="BC191" s="220">
        <f>IF(AZ191=3,G191,0)</f>
        <v>0</v>
      </c>
      <c r="BD191" s="220">
        <f>IF(AZ191=4,G191,0)</f>
        <v>0</v>
      </c>
      <c r="BE191" s="220">
        <f>IF(AZ191=5,G191,0)</f>
        <v>0</v>
      </c>
      <c r="CA191" s="247">
        <v>1</v>
      </c>
      <c r="CB191" s="247">
        <v>7</v>
      </c>
    </row>
    <row r="192" spans="1:15" ht="33.75">
      <c r="A192" s="256"/>
      <c r="B192" s="260"/>
      <c r="C192" s="443" t="s">
        <v>209</v>
      </c>
      <c r="D192" s="444"/>
      <c r="E192" s="261">
        <v>123.47</v>
      </c>
      <c r="F192" s="262"/>
      <c r="G192" s="263"/>
      <c r="H192" s="264"/>
      <c r="I192" s="258"/>
      <c r="J192" s="265"/>
      <c r="K192" s="258"/>
      <c r="M192" s="259" t="s">
        <v>209</v>
      </c>
      <c r="O192" s="247"/>
    </row>
    <row r="193" spans="1:15" ht="12.75">
      <c r="A193" s="256"/>
      <c r="B193" s="260"/>
      <c r="C193" s="443" t="s">
        <v>210</v>
      </c>
      <c r="D193" s="444"/>
      <c r="E193" s="261">
        <v>0</v>
      </c>
      <c r="F193" s="262"/>
      <c r="G193" s="263"/>
      <c r="H193" s="264"/>
      <c r="I193" s="258"/>
      <c r="J193" s="265"/>
      <c r="K193" s="258"/>
      <c r="M193" s="259" t="s">
        <v>210</v>
      </c>
      <c r="O193" s="247"/>
    </row>
    <row r="194" spans="1:80" ht="22.5">
      <c r="A194" s="248">
        <v>69</v>
      </c>
      <c r="B194" s="249" t="s">
        <v>355</v>
      </c>
      <c r="C194" s="250" t="s">
        <v>356</v>
      </c>
      <c r="D194" s="251" t="s">
        <v>110</v>
      </c>
      <c r="E194" s="252">
        <v>123.47</v>
      </c>
      <c r="F194" s="252"/>
      <c r="G194" s="253">
        <f>E194*F194</f>
        <v>0</v>
      </c>
      <c r="H194" s="254">
        <v>0.00252</v>
      </c>
      <c r="I194" s="255">
        <f>E194*H194</f>
        <v>0.3111444</v>
      </c>
      <c r="J194" s="254">
        <v>0</v>
      </c>
      <c r="K194" s="255">
        <f>E194*J194</f>
        <v>0</v>
      </c>
      <c r="O194" s="247">
        <v>2</v>
      </c>
      <c r="AA194" s="220">
        <v>1</v>
      </c>
      <c r="AB194" s="220">
        <v>7</v>
      </c>
      <c r="AC194" s="220">
        <v>7</v>
      </c>
      <c r="AZ194" s="220">
        <v>2</v>
      </c>
      <c r="BA194" s="220">
        <f>IF(AZ194=1,G194,0)</f>
        <v>0</v>
      </c>
      <c r="BB194" s="220">
        <f>IF(AZ194=2,G194,0)</f>
        <v>0</v>
      </c>
      <c r="BC194" s="220">
        <f>IF(AZ194=3,G194,0)</f>
        <v>0</v>
      </c>
      <c r="BD194" s="220">
        <f>IF(AZ194=4,G194,0)</f>
        <v>0</v>
      </c>
      <c r="BE194" s="220">
        <f>IF(AZ194=5,G194,0)</f>
        <v>0</v>
      </c>
      <c r="CA194" s="247">
        <v>1</v>
      </c>
      <c r="CB194" s="247">
        <v>7</v>
      </c>
    </row>
    <row r="195" spans="1:15" ht="33.75">
      <c r="A195" s="256"/>
      <c r="B195" s="260"/>
      <c r="C195" s="443" t="s">
        <v>209</v>
      </c>
      <c r="D195" s="444"/>
      <c r="E195" s="261">
        <v>123.47</v>
      </c>
      <c r="F195" s="262"/>
      <c r="G195" s="263"/>
      <c r="H195" s="264"/>
      <c r="I195" s="258"/>
      <c r="J195" s="265"/>
      <c r="K195" s="258"/>
      <c r="M195" s="259" t="s">
        <v>209</v>
      </c>
      <c r="O195" s="247"/>
    </row>
    <row r="196" spans="1:15" ht="12.75">
      <c r="A196" s="256"/>
      <c r="B196" s="260"/>
      <c r="C196" s="443" t="s">
        <v>210</v>
      </c>
      <c r="D196" s="444"/>
      <c r="E196" s="261">
        <v>0</v>
      </c>
      <c r="F196" s="262"/>
      <c r="G196" s="263"/>
      <c r="H196" s="264"/>
      <c r="I196" s="258"/>
      <c r="J196" s="265"/>
      <c r="K196" s="258"/>
      <c r="M196" s="259" t="s">
        <v>210</v>
      </c>
      <c r="O196" s="247"/>
    </row>
    <row r="197" spans="1:80" ht="22.5">
      <c r="A197" s="248">
        <v>70</v>
      </c>
      <c r="B197" s="249" t="s">
        <v>357</v>
      </c>
      <c r="C197" s="250" t="s">
        <v>358</v>
      </c>
      <c r="D197" s="251" t="s">
        <v>148</v>
      </c>
      <c r="E197" s="252">
        <v>83.49</v>
      </c>
      <c r="F197" s="252"/>
      <c r="G197" s="253">
        <f>E197*F197</f>
        <v>0</v>
      </c>
      <c r="H197" s="254">
        <v>0.00053</v>
      </c>
      <c r="I197" s="255">
        <f>E197*H197</f>
        <v>0.044249699999999996</v>
      </c>
      <c r="J197" s="254">
        <v>0</v>
      </c>
      <c r="K197" s="255">
        <f>E197*J197</f>
        <v>0</v>
      </c>
      <c r="O197" s="247">
        <v>2</v>
      </c>
      <c r="AA197" s="220">
        <v>1</v>
      </c>
      <c r="AB197" s="220">
        <v>7</v>
      </c>
      <c r="AC197" s="220">
        <v>7</v>
      </c>
      <c r="AZ197" s="220">
        <v>2</v>
      </c>
      <c r="BA197" s="220">
        <f>IF(AZ197=1,G197,0)</f>
        <v>0</v>
      </c>
      <c r="BB197" s="220">
        <f>IF(AZ197=2,G197,0)</f>
        <v>0</v>
      </c>
      <c r="BC197" s="220">
        <f>IF(AZ197=3,G197,0)</f>
        <v>0</v>
      </c>
      <c r="BD197" s="220">
        <f>IF(AZ197=4,G197,0)</f>
        <v>0</v>
      </c>
      <c r="BE197" s="220">
        <f>IF(AZ197=5,G197,0)</f>
        <v>0</v>
      </c>
      <c r="CA197" s="247">
        <v>1</v>
      </c>
      <c r="CB197" s="247">
        <v>7</v>
      </c>
    </row>
    <row r="198" spans="1:15" ht="12.75">
      <c r="A198" s="256"/>
      <c r="B198" s="260"/>
      <c r="C198" s="443" t="s">
        <v>359</v>
      </c>
      <c r="D198" s="444"/>
      <c r="E198" s="261">
        <v>27.3</v>
      </c>
      <c r="F198" s="262"/>
      <c r="G198" s="263"/>
      <c r="H198" s="264"/>
      <c r="I198" s="258"/>
      <c r="J198" s="265"/>
      <c r="K198" s="258"/>
      <c r="M198" s="259" t="s">
        <v>359</v>
      </c>
      <c r="O198" s="247"/>
    </row>
    <row r="199" spans="1:15" ht="12.75">
      <c r="A199" s="256"/>
      <c r="B199" s="260"/>
      <c r="C199" s="443" t="s">
        <v>360</v>
      </c>
      <c r="D199" s="444"/>
      <c r="E199" s="261">
        <v>13.38</v>
      </c>
      <c r="F199" s="262"/>
      <c r="G199" s="263"/>
      <c r="H199" s="264"/>
      <c r="I199" s="258"/>
      <c r="J199" s="265"/>
      <c r="K199" s="258"/>
      <c r="M199" s="259" t="s">
        <v>360</v>
      </c>
      <c r="O199" s="247"/>
    </row>
    <row r="200" spans="1:15" ht="12.75">
      <c r="A200" s="256"/>
      <c r="B200" s="260"/>
      <c r="C200" s="443" t="s">
        <v>361</v>
      </c>
      <c r="D200" s="444"/>
      <c r="E200" s="261">
        <v>13.5</v>
      </c>
      <c r="F200" s="262"/>
      <c r="G200" s="263"/>
      <c r="H200" s="264"/>
      <c r="I200" s="258"/>
      <c r="J200" s="265"/>
      <c r="K200" s="258"/>
      <c r="M200" s="259" t="s">
        <v>361</v>
      </c>
      <c r="O200" s="247"/>
    </row>
    <row r="201" spans="1:15" ht="12.75">
      <c r="A201" s="256"/>
      <c r="B201" s="260"/>
      <c r="C201" s="443" t="s">
        <v>362</v>
      </c>
      <c r="D201" s="444"/>
      <c r="E201" s="261">
        <v>29.31</v>
      </c>
      <c r="F201" s="262"/>
      <c r="G201" s="263"/>
      <c r="H201" s="264"/>
      <c r="I201" s="258"/>
      <c r="J201" s="265"/>
      <c r="K201" s="258"/>
      <c r="M201" s="259" t="s">
        <v>362</v>
      </c>
      <c r="O201" s="247"/>
    </row>
    <row r="202" spans="1:15" ht="12.75">
      <c r="A202" s="256"/>
      <c r="B202" s="260"/>
      <c r="C202" s="443" t="s">
        <v>210</v>
      </c>
      <c r="D202" s="444"/>
      <c r="E202" s="261">
        <v>0</v>
      </c>
      <c r="F202" s="262"/>
      <c r="G202" s="263"/>
      <c r="H202" s="264"/>
      <c r="I202" s="258"/>
      <c r="J202" s="265"/>
      <c r="K202" s="258"/>
      <c r="M202" s="259" t="s">
        <v>210</v>
      </c>
      <c r="O202" s="247"/>
    </row>
    <row r="203" spans="1:80" ht="12.75">
      <c r="A203" s="248">
        <v>71</v>
      </c>
      <c r="B203" s="249" t="s">
        <v>363</v>
      </c>
      <c r="C203" s="250" t="s">
        <v>364</v>
      </c>
      <c r="D203" s="251" t="s">
        <v>110</v>
      </c>
      <c r="E203" s="252">
        <v>135.817</v>
      </c>
      <c r="F203" s="252"/>
      <c r="G203" s="253">
        <f>E203*F203</f>
        <v>0</v>
      </c>
      <c r="H203" s="254">
        <v>0.00055</v>
      </c>
      <c r="I203" s="255">
        <f>E203*H203</f>
        <v>0.07469935000000001</v>
      </c>
      <c r="J203" s="254"/>
      <c r="K203" s="255">
        <f>E203*J203</f>
        <v>0</v>
      </c>
      <c r="O203" s="247">
        <v>2</v>
      </c>
      <c r="AA203" s="220">
        <v>3</v>
      </c>
      <c r="AB203" s="220">
        <v>7</v>
      </c>
      <c r="AC203" s="220">
        <v>28323115</v>
      </c>
      <c r="AZ203" s="220">
        <v>2</v>
      </c>
      <c r="BA203" s="220">
        <f>IF(AZ203=1,G203,0)</f>
        <v>0</v>
      </c>
      <c r="BB203" s="220">
        <f>IF(AZ203=2,G203,0)</f>
        <v>0</v>
      </c>
      <c r="BC203" s="220">
        <f>IF(AZ203=3,G203,0)</f>
        <v>0</v>
      </c>
      <c r="BD203" s="220">
        <f>IF(AZ203=4,G203,0)</f>
        <v>0</v>
      </c>
      <c r="BE203" s="220">
        <f>IF(AZ203=5,G203,0)</f>
        <v>0</v>
      </c>
      <c r="CA203" s="247">
        <v>3</v>
      </c>
      <c r="CB203" s="247">
        <v>7</v>
      </c>
    </row>
    <row r="204" spans="1:15" ht="12.75">
      <c r="A204" s="256"/>
      <c r="B204" s="260"/>
      <c r="C204" s="445" t="s">
        <v>365</v>
      </c>
      <c r="D204" s="444"/>
      <c r="E204" s="286">
        <v>0</v>
      </c>
      <c r="F204" s="262"/>
      <c r="G204" s="263"/>
      <c r="H204" s="264"/>
      <c r="I204" s="258"/>
      <c r="J204" s="265"/>
      <c r="K204" s="258"/>
      <c r="M204" s="259" t="s">
        <v>365</v>
      </c>
      <c r="O204" s="247"/>
    </row>
    <row r="205" spans="1:15" ht="33.75">
      <c r="A205" s="256"/>
      <c r="B205" s="260"/>
      <c r="C205" s="445" t="s">
        <v>209</v>
      </c>
      <c r="D205" s="444"/>
      <c r="E205" s="286">
        <v>123.47</v>
      </c>
      <c r="F205" s="262"/>
      <c r="G205" s="263"/>
      <c r="H205" s="264"/>
      <c r="I205" s="258"/>
      <c r="J205" s="265"/>
      <c r="K205" s="258"/>
      <c r="M205" s="259" t="s">
        <v>209</v>
      </c>
      <c r="O205" s="247"/>
    </row>
    <row r="206" spans="1:15" ht="12.75">
      <c r="A206" s="256"/>
      <c r="B206" s="260"/>
      <c r="C206" s="445" t="s">
        <v>366</v>
      </c>
      <c r="D206" s="444"/>
      <c r="E206" s="286">
        <v>123.47</v>
      </c>
      <c r="F206" s="262"/>
      <c r="G206" s="263"/>
      <c r="H206" s="264"/>
      <c r="I206" s="258"/>
      <c r="J206" s="265"/>
      <c r="K206" s="258"/>
      <c r="M206" s="259" t="s">
        <v>366</v>
      </c>
      <c r="O206" s="247"/>
    </row>
    <row r="207" spans="1:15" ht="12.75">
      <c r="A207" s="256"/>
      <c r="B207" s="260"/>
      <c r="C207" s="443" t="s">
        <v>367</v>
      </c>
      <c r="D207" s="444"/>
      <c r="E207" s="261">
        <v>135.817</v>
      </c>
      <c r="F207" s="262"/>
      <c r="G207" s="263"/>
      <c r="H207" s="264"/>
      <c r="I207" s="258"/>
      <c r="J207" s="265"/>
      <c r="K207" s="258"/>
      <c r="M207" s="259" t="s">
        <v>367</v>
      </c>
      <c r="O207" s="247"/>
    </row>
    <row r="208" spans="1:80" ht="12.75">
      <c r="A208" s="248">
        <v>72</v>
      </c>
      <c r="B208" s="249" t="s">
        <v>368</v>
      </c>
      <c r="C208" s="250" t="s">
        <v>369</v>
      </c>
      <c r="D208" s="251" t="s">
        <v>110</v>
      </c>
      <c r="E208" s="252">
        <v>135.817</v>
      </c>
      <c r="F208" s="252"/>
      <c r="G208" s="253">
        <f>E208*F208</f>
        <v>0</v>
      </c>
      <c r="H208" s="254">
        <v>0.0003</v>
      </c>
      <c r="I208" s="255">
        <f>E208*H208</f>
        <v>0.0407451</v>
      </c>
      <c r="J208" s="254"/>
      <c r="K208" s="255">
        <f>E208*J208</f>
        <v>0</v>
      </c>
      <c r="O208" s="247">
        <v>2</v>
      </c>
      <c r="AA208" s="220">
        <v>3</v>
      </c>
      <c r="AB208" s="220">
        <v>7</v>
      </c>
      <c r="AC208" s="220">
        <v>67352004</v>
      </c>
      <c r="AZ208" s="220">
        <v>2</v>
      </c>
      <c r="BA208" s="220">
        <f>IF(AZ208=1,G208,0)</f>
        <v>0</v>
      </c>
      <c r="BB208" s="220">
        <f>IF(AZ208=2,G208,0)</f>
        <v>0</v>
      </c>
      <c r="BC208" s="220">
        <f>IF(AZ208=3,G208,0)</f>
        <v>0</v>
      </c>
      <c r="BD208" s="220">
        <f>IF(AZ208=4,G208,0)</f>
        <v>0</v>
      </c>
      <c r="BE208" s="220">
        <f>IF(AZ208=5,G208,0)</f>
        <v>0</v>
      </c>
      <c r="CA208" s="247">
        <v>3</v>
      </c>
      <c r="CB208" s="247">
        <v>7</v>
      </c>
    </row>
    <row r="209" spans="1:15" ht="12.75">
      <c r="A209" s="256"/>
      <c r="B209" s="260"/>
      <c r="C209" s="445" t="s">
        <v>365</v>
      </c>
      <c r="D209" s="444"/>
      <c r="E209" s="286">
        <v>0</v>
      </c>
      <c r="F209" s="262"/>
      <c r="G209" s="263"/>
      <c r="H209" s="264"/>
      <c r="I209" s="258"/>
      <c r="J209" s="265"/>
      <c r="K209" s="258"/>
      <c r="M209" s="259" t="s">
        <v>365</v>
      </c>
      <c r="O209" s="247"/>
    </row>
    <row r="210" spans="1:15" ht="33.75">
      <c r="A210" s="256"/>
      <c r="B210" s="260"/>
      <c r="C210" s="445" t="s">
        <v>209</v>
      </c>
      <c r="D210" s="444"/>
      <c r="E210" s="286">
        <v>123.47</v>
      </c>
      <c r="F210" s="262"/>
      <c r="G210" s="263"/>
      <c r="H210" s="264"/>
      <c r="I210" s="258"/>
      <c r="J210" s="265"/>
      <c r="K210" s="258"/>
      <c r="M210" s="259" t="s">
        <v>209</v>
      </c>
      <c r="O210" s="247"/>
    </row>
    <row r="211" spans="1:15" ht="12.75">
      <c r="A211" s="256"/>
      <c r="B211" s="260"/>
      <c r="C211" s="445" t="s">
        <v>366</v>
      </c>
      <c r="D211" s="444"/>
      <c r="E211" s="286">
        <v>123.47</v>
      </c>
      <c r="F211" s="262"/>
      <c r="G211" s="263"/>
      <c r="H211" s="264"/>
      <c r="I211" s="258"/>
      <c r="J211" s="265"/>
      <c r="K211" s="258"/>
      <c r="M211" s="259" t="s">
        <v>366</v>
      </c>
      <c r="O211" s="247"/>
    </row>
    <row r="212" spans="1:15" ht="12.75">
      <c r="A212" s="256"/>
      <c r="B212" s="260"/>
      <c r="C212" s="443" t="s">
        <v>367</v>
      </c>
      <c r="D212" s="444"/>
      <c r="E212" s="261">
        <v>135.817</v>
      </c>
      <c r="F212" s="262"/>
      <c r="G212" s="263"/>
      <c r="H212" s="264"/>
      <c r="I212" s="258"/>
      <c r="J212" s="265"/>
      <c r="K212" s="258"/>
      <c r="M212" s="259" t="s">
        <v>367</v>
      </c>
      <c r="O212" s="247"/>
    </row>
    <row r="213" spans="1:80" ht="12.75">
      <c r="A213" s="248">
        <v>73</v>
      </c>
      <c r="B213" s="249" t="s">
        <v>370</v>
      </c>
      <c r="C213" s="250" t="s">
        <v>371</v>
      </c>
      <c r="D213" s="251" t="s">
        <v>13</v>
      </c>
      <c r="E213" s="252">
        <v>1637.074772</v>
      </c>
      <c r="F213" s="252"/>
      <c r="G213" s="253">
        <f>E213*F213</f>
        <v>0</v>
      </c>
      <c r="H213" s="254">
        <v>0</v>
      </c>
      <c r="I213" s="255">
        <f>E213*H213</f>
        <v>0</v>
      </c>
      <c r="J213" s="254"/>
      <c r="K213" s="255">
        <f>E213*J213</f>
        <v>0</v>
      </c>
      <c r="O213" s="247">
        <v>2</v>
      </c>
      <c r="AA213" s="220">
        <v>7</v>
      </c>
      <c r="AB213" s="220">
        <v>1002</v>
      </c>
      <c r="AC213" s="220">
        <v>5</v>
      </c>
      <c r="AZ213" s="220">
        <v>2</v>
      </c>
      <c r="BA213" s="220">
        <f>IF(AZ213=1,G213,0)</f>
        <v>0</v>
      </c>
      <c r="BB213" s="220">
        <f>IF(AZ213=2,G213,0)</f>
        <v>0</v>
      </c>
      <c r="BC213" s="220">
        <f>IF(AZ213=3,G213,0)</f>
        <v>0</v>
      </c>
      <c r="BD213" s="220">
        <f>IF(AZ213=4,G213,0)</f>
        <v>0</v>
      </c>
      <c r="BE213" s="220">
        <f>IF(AZ213=5,G213,0)</f>
        <v>0</v>
      </c>
      <c r="CA213" s="247">
        <v>7</v>
      </c>
      <c r="CB213" s="247">
        <v>1002</v>
      </c>
    </row>
    <row r="214" spans="1:57" ht="12.75">
      <c r="A214" s="266"/>
      <c r="B214" s="267" t="s">
        <v>99</v>
      </c>
      <c r="C214" s="268" t="s">
        <v>342</v>
      </c>
      <c r="D214" s="269"/>
      <c r="E214" s="270"/>
      <c r="F214" s="271"/>
      <c r="G214" s="272">
        <f>SUM(G175:G213)</f>
        <v>0</v>
      </c>
      <c r="H214" s="273"/>
      <c r="I214" s="274">
        <f>SUM(I175:I213)</f>
        <v>1.0706673500000001</v>
      </c>
      <c r="J214" s="273"/>
      <c r="K214" s="274">
        <f>SUM(K175:K213)</f>
        <v>0</v>
      </c>
      <c r="O214" s="247">
        <v>4</v>
      </c>
      <c r="BA214" s="275">
        <f>SUM(BA175:BA213)</f>
        <v>0</v>
      </c>
      <c r="BB214" s="275">
        <f>SUM(BB175:BB213)</f>
        <v>0</v>
      </c>
      <c r="BC214" s="275">
        <f>SUM(BC175:BC213)</f>
        <v>0</v>
      </c>
      <c r="BD214" s="275">
        <f>SUM(BD175:BD213)</f>
        <v>0</v>
      </c>
      <c r="BE214" s="275">
        <f>SUM(BE175:BE213)</f>
        <v>0</v>
      </c>
    </row>
    <row r="215" spans="1:15" ht="12.75">
      <c r="A215" s="237" t="s">
        <v>96</v>
      </c>
      <c r="B215" s="238" t="s">
        <v>372</v>
      </c>
      <c r="C215" s="239" t="s">
        <v>373</v>
      </c>
      <c r="D215" s="240"/>
      <c r="E215" s="241"/>
      <c r="F215" s="241"/>
      <c r="G215" s="242"/>
      <c r="H215" s="243"/>
      <c r="I215" s="244"/>
      <c r="J215" s="245"/>
      <c r="K215" s="246"/>
      <c r="O215" s="247">
        <v>1</v>
      </c>
    </row>
    <row r="216" spans="1:80" ht="12.75">
      <c r="A216" s="248">
        <v>74</v>
      </c>
      <c r="B216" s="249" t="s">
        <v>375</v>
      </c>
      <c r="C216" s="250" t="s">
        <v>376</v>
      </c>
      <c r="D216" s="251" t="s">
        <v>110</v>
      </c>
      <c r="E216" s="252">
        <v>317.694</v>
      </c>
      <c r="F216" s="252"/>
      <c r="G216" s="253">
        <f>E216*F216</f>
        <v>0</v>
      </c>
      <c r="H216" s="254">
        <v>0</v>
      </c>
      <c r="I216" s="255">
        <f>E216*H216</f>
        <v>0</v>
      </c>
      <c r="J216" s="254">
        <v>-0.006</v>
      </c>
      <c r="K216" s="255">
        <f>E216*J216</f>
        <v>-1.9061640000000002</v>
      </c>
      <c r="O216" s="247">
        <v>2</v>
      </c>
      <c r="AA216" s="220">
        <v>1</v>
      </c>
      <c r="AB216" s="220">
        <v>7</v>
      </c>
      <c r="AC216" s="220">
        <v>7</v>
      </c>
      <c r="AZ216" s="220">
        <v>2</v>
      </c>
      <c r="BA216" s="220">
        <f>IF(AZ216=1,G216,0)</f>
        <v>0</v>
      </c>
      <c r="BB216" s="220">
        <f>IF(AZ216=2,G216,0)</f>
        <v>0</v>
      </c>
      <c r="BC216" s="220">
        <f>IF(AZ216=3,G216,0)</f>
        <v>0</v>
      </c>
      <c r="BD216" s="220">
        <f>IF(AZ216=4,G216,0)</f>
        <v>0</v>
      </c>
      <c r="BE216" s="220">
        <f>IF(AZ216=5,G216,0)</f>
        <v>0</v>
      </c>
      <c r="CA216" s="247">
        <v>1</v>
      </c>
      <c r="CB216" s="247">
        <v>7</v>
      </c>
    </row>
    <row r="217" spans="1:15" ht="12.75">
      <c r="A217" s="256"/>
      <c r="B217" s="260"/>
      <c r="C217" s="443" t="s">
        <v>377</v>
      </c>
      <c r="D217" s="444"/>
      <c r="E217" s="261">
        <v>317.694</v>
      </c>
      <c r="F217" s="262"/>
      <c r="G217" s="263"/>
      <c r="H217" s="264"/>
      <c r="I217" s="258"/>
      <c r="J217" s="265"/>
      <c r="K217" s="258"/>
      <c r="M217" s="259" t="s">
        <v>377</v>
      </c>
      <c r="O217" s="247"/>
    </row>
    <row r="218" spans="1:80" ht="12.75">
      <c r="A218" s="248">
        <v>75</v>
      </c>
      <c r="B218" s="249" t="s">
        <v>378</v>
      </c>
      <c r="C218" s="250" t="s">
        <v>379</v>
      </c>
      <c r="D218" s="251" t="s">
        <v>110</v>
      </c>
      <c r="E218" s="252">
        <v>317.8276</v>
      </c>
      <c r="F218" s="252"/>
      <c r="G218" s="253">
        <f>E218*F218</f>
        <v>0</v>
      </c>
      <c r="H218" s="254">
        <v>0</v>
      </c>
      <c r="I218" s="255">
        <f>E218*H218</f>
        <v>0</v>
      </c>
      <c r="J218" s="254">
        <v>-0.01</v>
      </c>
      <c r="K218" s="255">
        <f>E218*J218</f>
        <v>-3.1782760000000003</v>
      </c>
      <c r="O218" s="247">
        <v>2</v>
      </c>
      <c r="AA218" s="220">
        <v>1</v>
      </c>
      <c r="AB218" s="220">
        <v>7</v>
      </c>
      <c r="AC218" s="220">
        <v>7</v>
      </c>
      <c r="AZ218" s="220">
        <v>2</v>
      </c>
      <c r="BA218" s="220">
        <f>IF(AZ218=1,G218,0)</f>
        <v>0</v>
      </c>
      <c r="BB218" s="220">
        <f>IF(AZ218=2,G218,0)</f>
        <v>0</v>
      </c>
      <c r="BC218" s="220">
        <f>IF(AZ218=3,G218,0)</f>
        <v>0</v>
      </c>
      <c r="BD218" s="220">
        <f>IF(AZ218=4,G218,0)</f>
        <v>0</v>
      </c>
      <c r="BE218" s="220">
        <f>IF(AZ218=5,G218,0)</f>
        <v>0</v>
      </c>
      <c r="CA218" s="247">
        <v>1</v>
      </c>
      <c r="CB218" s="247">
        <v>7</v>
      </c>
    </row>
    <row r="219" spans="1:80" ht="22.5">
      <c r="A219" s="248">
        <v>76</v>
      </c>
      <c r="B219" s="249" t="s">
        <v>380</v>
      </c>
      <c r="C219" s="250" t="s">
        <v>381</v>
      </c>
      <c r="D219" s="251" t="s">
        <v>110</v>
      </c>
      <c r="E219" s="252">
        <v>412.8276</v>
      </c>
      <c r="F219" s="252"/>
      <c r="G219" s="253">
        <f>E219*F219</f>
        <v>0</v>
      </c>
      <c r="H219" s="254">
        <v>0.00033</v>
      </c>
      <c r="I219" s="255">
        <f>E219*H219</f>
        <v>0.136233108</v>
      </c>
      <c r="J219" s="254">
        <v>0</v>
      </c>
      <c r="K219" s="255">
        <f>E219*J219</f>
        <v>0</v>
      </c>
      <c r="O219" s="247">
        <v>2</v>
      </c>
      <c r="AA219" s="220">
        <v>1</v>
      </c>
      <c r="AB219" s="220">
        <v>7</v>
      </c>
      <c r="AC219" s="220">
        <v>7</v>
      </c>
      <c r="AZ219" s="220">
        <v>2</v>
      </c>
      <c r="BA219" s="220">
        <f>IF(AZ219=1,G219,0)</f>
        <v>0</v>
      </c>
      <c r="BB219" s="220">
        <f>IF(AZ219=2,G219,0)</f>
        <v>0</v>
      </c>
      <c r="BC219" s="220">
        <f>IF(AZ219=3,G219,0)</f>
        <v>0</v>
      </c>
      <c r="BD219" s="220">
        <f>IF(AZ219=4,G219,0)</f>
        <v>0</v>
      </c>
      <c r="BE219" s="220">
        <f>IF(AZ219=5,G219,0)</f>
        <v>0</v>
      </c>
      <c r="CA219" s="247">
        <v>1</v>
      </c>
      <c r="CB219" s="247">
        <v>7</v>
      </c>
    </row>
    <row r="220" spans="1:15" ht="12.75">
      <c r="A220" s="256"/>
      <c r="B220" s="260"/>
      <c r="C220" s="443" t="s">
        <v>382</v>
      </c>
      <c r="D220" s="444"/>
      <c r="E220" s="261">
        <v>317.694</v>
      </c>
      <c r="F220" s="262"/>
      <c r="G220" s="263"/>
      <c r="H220" s="264"/>
      <c r="I220" s="258"/>
      <c r="J220" s="265"/>
      <c r="K220" s="258"/>
      <c r="M220" s="259" t="s">
        <v>382</v>
      </c>
      <c r="O220" s="247"/>
    </row>
    <row r="221" spans="1:15" ht="12.75">
      <c r="A221" s="256"/>
      <c r="B221" s="260"/>
      <c r="C221" s="443" t="s">
        <v>383</v>
      </c>
      <c r="D221" s="444"/>
      <c r="E221" s="261">
        <v>95.1336</v>
      </c>
      <c r="F221" s="262"/>
      <c r="G221" s="263"/>
      <c r="H221" s="264"/>
      <c r="I221" s="258"/>
      <c r="J221" s="265"/>
      <c r="K221" s="258"/>
      <c r="M221" s="259" t="s">
        <v>383</v>
      </c>
      <c r="O221" s="247"/>
    </row>
    <row r="222" spans="1:80" ht="12.75">
      <c r="A222" s="248">
        <v>77</v>
      </c>
      <c r="B222" s="249" t="s">
        <v>384</v>
      </c>
      <c r="C222" s="250" t="s">
        <v>385</v>
      </c>
      <c r="D222" s="251" t="s">
        <v>110</v>
      </c>
      <c r="E222" s="252">
        <v>388.2936</v>
      </c>
      <c r="F222" s="252"/>
      <c r="G222" s="253">
        <f>E222*F222</f>
        <v>0</v>
      </c>
      <c r="H222" s="254">
        <v>0.00035</v>
      </c>
      <c r="I222" s="255">
        <f>E222*H222</f>
        <v>0.13590276</v>
      </c>
      <c r="J222" s="254">
        <v>0</v>
      </c>
      <c r="K222" s="255">
        <f>E222*J222</f>
        <v>0</v>
      </c>
      <c r="O222" s="247">
        <v>2</v>
      </c>
      <c r="AA222" s="220">
        <v>1</v>
      </c>
      <c r="AB222" s="220">
        <v>7</v>
      </c>
      <c r="AC222" s="220">
        <v>7</v>
      </c>
      <c r="AZ222" s="220">
        <v>2</v>
      </c>
      <c r="BA222" s="220">
        <f>IF(AZ222=1,G222,0)</f>
        <v>0</v>
      </c>
      <c r="BB222" s="220">
        <f>IF(AZ222=2,G222,0)</f>
        <v>0</v>
      </c>
      <c r="BC222" s="220">
        <f>IF(AZ222=3,G222,0)</f>
        <v>0</v>
      </c>
      <c r="BD222" s="220">
        <f>IF(AZ222=4,G222,0)</f>
        <v>0</v>
      </c>
      <c r="BE222" s="220">
        <f>IF(AZ222=5,G222,0)</f>
        <v>0</v>
      </c>
      <c r="CA222" s="247">
        <v>1</v>
      </c>
      <c r="CB222" s="247">
        <v>7</v>
      </c>
    </row>
    <row r="223" spans="1:15" ht="12.75">
      <c r="A223" s="256"/>
      <c r="B223" s="260"/>
      <c r="C223" s="443" t="s">
        <v>386</v>
      </c>
      <c r="D223" s="444"/>
      <c r="E223" s="261">
        <v>317.694</v>
      </c>
      <c r="F223" s="262"/>
      <c r="G223" s="263"/>
      <c r="H223" s="264"/>
      <c r="I223" s="258"/>
      <c r="J223" s="265"/>
      <c r="K223" s="258"/>
      <c r="M223" s="259" t="s">
        <v>386</v>
      </c>
      <c r="O223" s="247"/>
    </row>
    <row r="224" spans="1:15" ht="12.75">
      <c r="A224" s="256"/>
      <c r="B224" s="260"/>
      <c r="C224" s="443" t="s">
        <v>387</v>
      </c>
      <c r="D224" s="444"/>
      <c r="E224" s="261">
        <v>69.0696</v>
      </c>
      <c r="F224" s="262"/>
      <c r="G224" s="263"/>
      <c r="H224" s="264"/>
      <c r="I224" s="258"/>
      <c r="J224" s="265"/>
      <c r="K224" s="258"/>
      <c r="M224" s="259" t="s">
        <v>387</v>
      </c>
      <c r="O224" s="247"/>
    </row>
    <row r="225" spans="1:15" ht="12.75">
      <c r="A225" s="256"/>
      <c r="B225" s="260"/>
      <c r="C225" s="443" t="s">
        <v>388</v>
      </c>
      <c r="D225" s="444"/>
      <c r="E225" s="261">
        <v>1.53</v>
      </c>
      <c r="F225" s="262"/>
      <c r="G225" s="263"/>
      <c r="H225" s="264"/>
      <c r="I225" s="258"/>
      <c r="J225" s="265"/>
      <c r="K225" s="258"/>
      <c r="M225" s="259" t="s">
        <v>388</v>
      </c>
      <c r="O225" s="247"/>
    </row>
    <row r="226" spans="1:80" ht="12.75">
      <c r="A226" s="248">
        <v>78</v>
      </c>
      <c r="B226" s="249" t="s">
        <v>384</v>
      </c>
      <c r="C226" s="250" t="s">
        <v>385</v>
      </c>
      <c r="D226" s="251" t="s">
        <v>110</v>
      </c>
      <c r="E226" s="252">
        <v>412.8276</v>
      </c>
      <c r="F226" s="252"/>
      <c r="G226" s="253">
        <f>E226*F226</f>
        <v>0</v>
      </c>
      <c r="H226" s="254">
        <v>0.00035</v>
      </c>
      <c r="I226" s="255">
        <f>E226*H226</f>
        <v>0.14448966</v>
      </c>
      <c r="J226" s="254">
        <v>0</v>
      </c>
      <c r="K226" s="255">
        <f>E226*J226</f>
        <v>0</v>
      </c>
      <c r="O226" s="247">
        <v>2</v>
      </c>
      <c r="AA226" s="220">
        <v>1</v>
      </c>
      <c r="AB226" s="220">
        <v>7</v>
      </c>
      <c r="AC226" s="220">
        <v>7</v>
      </c>
      <c r="AZ226" s="220">
        <v>2</v>
      </c>
      <c r="BA226" s="220">
        <f>IF(AZ226=1,G226,0)</f>
        <v>0</v>
      </c>
      <c r="BB226" s="220">
        <f>IF(AZ226=2,G226,0)</f>
        <v>0</v>
      </c>
      <c r="BC226" s="220">
        <f>IF(AZ226=3,G226,0)</f>
        <v>0</v>
      </c>
      <c r="BD226" s="220">
        <f>IF(AZ226=4,G226,0)</f>
        <v>0</v>
      </c>
      <c r="BE226" s="220">
        <f>IF(AZ226=5,G226,0)</f>
        <v>0</v>
      </c>
      <c r="CA226" s="247">
        <v>1</v>
      </c>
      <c r="CB226" s="247">
        <v>7</v>
      </c>
    </row>
    <row r="227" spans="1:80" ht="22.5">
      <c r="A227" s="248">
        <v>79</v>
      </c>
      <c r="B227" s="249" t="s">
        <v>389</v>
      </c>
      <c r="C227" s="250" t="s">
        <v>390</v>
      </c>
      <c r="D227" s="251" t="s">
        <v>148</v>
      </c>
      <c r="E227" s="252">
        <v>173.76</v>
      </c>
      <c r="F227" s="252"/>
      <c r="G227" s="253">
        <f>E227*F227</f>
        <v>0</v>
      </c>
      <c r="H227" s="254">
        <v>0.00034</v>
      </c>
      <c r="I227" s="255">
        <f>E227*H227</f>
        <v>0.0590784</v>
      </c>
      <c r="J227" s="254">
        <v>0</v>
      </c>
      <c r="K227" s="255">
        <f>E227*J227</f>
        <v>0</v>
      </c>
      <c r="O227" s="247">
        <v>2</v>
      </c>
      <c r="AA227" s="220">
        <v>1</v>
      </c>
      <c r="AB227" s="220">
        <v>7</v>
      </c>
      <c r="AC227" s="220">
        <v>7</v>
      </c>
      <c r="AZ227" s="220">
        <v>2</v>
      </c>
      <c r="BA227" s="220">
        <f>IF(AZ227=1,G227,0)</f>
        <v>0</v>
      </c>
      <c r="BB227" s="220">
        <f>IF(AZ227=2,G227,0)</f>
        <v>0</v>
      </c>
      <c r="BC227" s="220">
        <f>IF(AZ227=3,G227,0)</f>
        <v>0</v>
      </c>
      <c r="BD227" s="220">
        <f>IF(AZ227=4,G227,0)</f>
        <v>0</v>
      </c>
      <c r="BE227" s="220">
        <f>IF(AZ227=5,G227,0)</f>
        <v>0</v>
      </c>
      <c r="CA227" s="247">
        <v>1</v>
      </c>
      <c r="CB227" s="247">
        <v>7</v>
      </c>
    </row>
    <row r="228" spans="1:15" ht="12.75">
      <c r="A228" s="256"/>
      <c r="B228" s="260"/>
      <c r="C228" s="443" t="s">
        <v>391</v>
      </c>
      <c r="D228" s="444"/>
      <c r="E228" s="261">
        <v>173.76</v>
      </c>
      <c r="F228" s="262"/>
      <c r="G228" s="263"/>
      <c r="H228" s="264"/>
      <c r="I228" s="258"/>
      <c r="J228" s="265"/>
      <c r="K228" s="258"/>
      <c r="M228" s="259" t="s">
        <v>391</v>
      </c>
      <c r="O228" s="247"/>
    </row>
    <row r="229" spans="1:80" ht="12.75">
      <c r="A229" s="248">
        <v>80</v>
      </c>
      <c r="B229" s="249" t="s">
        <v>392</v>
      </c>
      <c r="C229" s="250" t="s">
        <v>393</v>
      </c>
      <c r="D229" s="251" t="s">
        <v>148</v>
      </c>
      <c r="E229" s="252">
        <v>182.448</v>
      </c>
      <c r="F229" s="252"/>
      <c r="G229" s="253">
        <f>E229*F229</f>
        <v>0</v>
      </c>
      <c r="H229" s="254">
        <v>5E-05</v>
      </c>
      <c r="I229" s="255">
        <f>E229*H229</f>
        <v>0.009122400000000001</v>
      </c>
      <c r="J229" s="254"/>
      <c r="K229" s="255">
        <f>E229*J229</f>
        <v>0</v>
      </c>
      <c r="O229" s="247">
        <v>2</v>
      </c>
      <c r="AA229" s="220">
        <v>3</v>
      </c>
      <c r="AB229" s="220">
        <v>7</v>
      </c>
      <c r="AC229" s="220">
        <v>28375980</v>
      </c>
      <c r="AZ229" s="220">
        <v>2</v>
      </c>
      <c r="BA229" s="220">
        <f>IF(AZ229=1,G229,0)</f>
        <v>0</v>
      </c>
      <c r="BB229" s="220">
        <f>IF(AZ229=2,G229,0)</f>
        <v>0</v>
      </c>
      <c r="BC229" s="220">
        <f>IF(AZ229=3,G229,0)</f>
        <v>0</v>
      </c>
      <c r="BD229" s="220">
        <f>IF(AZ229=4,G229,0)</f>
        <v>0</v>
      </c>
      <c r="BE229" s="220">
        <f>IF(AZ229=5,G229,0)</f>
        <v>0</v>
      </c>
      <c r="CA229" s="247">
        <v>3</v>
      </c>
      <c r="CB229" s="247">
        <v>7</v>
      </c>
    </row>
    <row r="230" spans="1:15" ht="12.75">
      <c r="A230" s="256"/>
      <c r="B230" s="260"/>
      <c r="C230" s="443" t="s">
        <v>394</v>
      </c>
      <c r="D230" s="444"/>
      <c r="E230" s="261">
        <v>182.448</v>
      </c>
      <c r="F230" s="262"/>
      <c r="G230" s="263"/>
      <c r="H230" s="264"/>
      <c r="I230" s="258"/>
      <c r="J230" s="265"/>
      <c r="K230" s="258"/>
      <c r="M230" s="259" t="s">
        <v>394</v>
      </c>
      <c r="O230" s="247"/>
    </row>
    <row r="231" spans="1:80" ht="12.75">
      <c r="A231" s="248">
        <v>81</v>
      </c>
      <c r="B231" s="249" t="s">
        <v>395</v>
      </c>
      <c r="C231" s="250" t="s">
        <v>396</v>
      </c>
      <c r="D231" s="251" t="s">
        <v>110</v>
      </c>
      <c r="E231" s="252">
        <v>446.5335</v>
      </c>
      <c r="F231" s="252"/>
      <c r="G231" s="253">
        <f>E231*F231</f>
        <v>0</v>
      </c>
      <c r="H231" s="254">
        <v>0.0055</v>
      </c>
      <c r="I231" s="255">
        <f>E231*H231</f>
        <v>2.45593425</v>
      </c>
      <c r="J231" s="254"/>
      <c r="K231" s="255">
        <f>E231*J231</f>
        <v>0</v>
      </c>
      <c r="O231" s="247">
        <v>2</v>
      </c>
      <c r="AA231" s="220">
        <v>3</v>
      </c>
      <c r="AB231" s="220">
        <v>7</v>
      </c>
      <c r="AC231" s="220">
        <v>628522503</v>
      </c>
      <c r="AZ231" s="220">
        <v>2</v>
      </c>
      <c r="BA231" s="220">
        <f>IF(AZ231=1,G231,0)</f>
        <v>0</v>
      </c>
      <c r="BB231" s="220">
        <f>IF(AZ231=2,G231,0)</f>
        <v>0</v>
      </c>
      <c r="BC231" s="220">
        <f>IF(AZ231=3,G231,0)</f>
        <v>0</v>
      </c>
      <c r="BD231" s="220">
        <f>IF(AZ231=4,G231,0)</f>
        <v>0</v>
      </c>
      <c r="BE231" s="220">
        <f>IF(AZ231=5,G231,0)</f>
        <v>0</v>
      </c>
      <c r="CA231" s="247">
        <v>3</v>
      </c>
      <c r="CB231" s="247">
        <v>7</v>
      </c>
    </row>
    <row r="232" spans="1:15" ht="12.75">
      <c r="A232" s="256"/>
      <c r="B232" s="260"/>
      <c r="C232" s="443" t="s">
        <v>397</v>
      </c>
      <c r="D232" s="444"/>
      <c r="E232" s="261">
        <v>446.5335</v>
      </c>
      <c r="F232" s="262"/>
      <c r="G232" s="263"/>
      <c r="H232" s="264"/>
      <c r="I232" s="258"/>
      <c r="J232" s="265"/>
      <c r="K232" s="258"/>
      <c r="M232" s="259" t="s">
        <v>397</v>
      </c>
      <c r="O232" s="247"/>
    </row>
    <row r="233" spans="1:80" ht="12.75">
      <c r="A233" s="248">
        <v>82</v>
      </c>
      <c r="B233" s="249" t="s">
        <v>398</v>
      </c>
      <c r="C233" s="250" t="s">
        <v>399</v>
      </c>
      <c r="D233" s="251" t="s">
        <v>110</v>
      </c>
      <c r="E233" s="252">
        <v>474.7545</v>
      </c>
      <c r="F233" s="252"/>
      <c r="G233" s="253">
        <f>E233*F233</f>
        <v>0</v>
      </c>
      <c r="H233" s="254">
        <v>0.0045</v>
      </c>
      <c r="I233" s="255">
        <f>E233*H233</f>
        <v>2.13639525</v>
      </c>
      <c r="J233" s="254"/>
      <c r="K233" s="255">
        <f>E233*J233</f>
        <v>0</v>
      </c>
      <c r="O233" s="247">
        <v>2</v>
      </c>
      <c r="AA233" s="220">
        <v>3</v>
      </c>
      <c r="AB233" s="220">
        <v>7</v>
      </c>
      <c r="AC233" s="220">
        <v>62852265</v>
      </c>
      <c r="AZ233" s="220">
        <v>2</v>
      </c>
      <c r="BA233" s="220">
        <f>IF(AZ233=1,G233,0)</f>
        <v>0</v>
      </c>
      <c r="BB233" s="220">
        <f>IF(AZ233=2,G233,0)</f>
        <v>0</v>
      </c>
      <c r="BC233" s="220">
        <f>IF(AZ233=3,G233,0)</f>
        <v>0</v>
      </c>
      <c r="BD233" s="220">
        <f>IF(AZ233=4,G233,0)</f>
        <v>0</v>
      </c>
      <c r="BE233" s="220">
        <f>IF(AZ233=5,G233,0)</f>
        <v>0</v>
      </c>
      <c r="CA233" s="247">
        <v>3</v>
      </c>
      <c r="CB233" s="247">
        <v>7</v>
      </c>
    </row>
    <row r="234" spans="1:15" ht="12.75">
      <c r="A234" s="256"/>
      <c r="B234" s="260"/>
      <c r="C234" s="443" t="s">
        <v>400</v>
      </c>
      <c r="D234" s="444"/>
      <c r="E234" s="261">
        <v>474.7545</v>
      </c>
      <c r="F234" s="262"/>
      <c r="G234" s="263"/>
      <c r="H234" s="264"/>
      <c r="I234" s="258"/>
      <c r="J234" s="265"/>
      <c r="K234" s="258"/>
      <c r="M234" s="259" t="s">
        <v>400</v>
      </c>
      <c r="O234" s="247"/>
    </row>
    <row r="235" spans="1:80" ht="12.75">
      <c r="A235" s="248">
        <v>83</v>
      </c>
      <c r="B235" s="249" t="s">
        <v>401</v>
      </c>
      <c r="C235" s="250" t="s">
        <v>402</v>
      </c>
      <c r="D235" s="251" t="s">
        <v>250</v>
      </c>
      <c r="E235" s="252">
        <v>5.077155828</v>
      </c>
      <c r="F235" s="252"/>
      <c r="G235" s="253">
        <f>E235*F235</f>
        <v>0</v>
      </c>
      <c r="H235" s="254">
        <v>0</v>
      </c>
      <c r="I235" s="255">
        <f>E235*H235</f>
        <v>0</v>
      </c>
      <c r="J235" s="254"/>
      <c r="K235" s="255">
        <f>E235*J235</f>
        <v>0</v>
      </c>
      <c r="O235" s="247">
        <v>2</v>
      </c>
      <c r="AA235" s="220">
        <v>7</v>
      </c>
      <c r="AB235" s="220">
        <v>1001</v>
      </c>
      <c r="AC235" s="220">
        <v>5</v>
      </c>
      <c r="AZ235" s="220">
        <v>2</v>
      </c>
      <c r="BA235" s="220">
        <f>IF(AZ235=1,G235,0)</f>
        <v>0</v>
      </c>
      <c r="BB235" s="220">
        <f>IF(AZ235=2,G235,0)</f>
        <v>0</v>
      </c>
      <c r="BC235" s="220">
        <f>IF(AZ235=3,G235,0)</f>
        <v>0</v>
      </c>
      <c r="BD235" s="220">
        <f>IF(AZ235=4,G235,0)</f>
        <v>0</v>
      </c>
      <c r="BE235" s="220">
        <f>IF(AZ235=5,G235,0)</f>
        <v>0</v>
      </c>
      <c r="CA235" s="247">
        <v>7</v>
      </c>
      <c r="CB235" s="247">
        <v>1001</v>
      </c>
    </row>
    <row r="236" spans="1:57" ht="12.75">
      <c r="A236" s="266"/>
      <c r="B236" s="267" t="s">
        <v>99</v>
      </c>
      <c r="C236" s="268" t="s">
        <v>374</v>
      </c>
      <c r="D236" s="269"/>
      <c r="E236" s="270"/>
      <c r="F236" s="271"/>
      <c r="G236" s="272">
        <f>SUM(G215:G235)</f>
        <v>0</v>
      </c>
      <c r="H236" s="273"/>
      <c r="I236" s="274">
        <f>SUM(I215:I235)</f>
        <v>5.077155828</v>
      </c>
      <c r="J236" s="273"/>
      <c r="K236" s="274">
        <f>SUM(K215:K235)</f>
        <v>-5.084440000000001</v>
      </c>
      <c r="O236" s="247">
        <v>4</v>
      </c>
      <c r="BA236" s="275">
        <f>SUM(BA215:BA235)</f>
        <v>0</v>
      </c>
      <c r="BB236" s="275">
        <f>SUM(BB215:BB235)</f>
        <v>0</v>
      </c>
      <c r="BC236" s="275">
        <f>SUM(BC215:BC235)</f>
        <v>0</v>
      </c>
      <c r="BD236" s="275">
        <f>SUM(BD215:BD235)</f>
        <v>0</v>
      </c>
      <c r="BE236" s="275">
        <f>SUM(BE215:BE235)</f>
        <v>0</v>
      </c>
    </row>
    <row r="237" spans="1:15" ht="12.75">
      <c r="A237" s="237" t="s">
        <v>96</v>
      </c>
      <c r="B237" s="238" t="s">
        <v>403</v>
      </c>
      <c r="C237" s="239" t="s">
        <v>404</v>
      </c>
      <c r="D237" s="240"/>
      <c r="E237" s="241"/>
      <c r="F237" s="241"/>
      <c r="G237" s="242"/>
      <c r="H237" s="243"/>
      <c r="I237" s="244"/>
      <c r="J237" s="245"/>
      <c r="K237" s="246"/>
      <c r="O237" s="247">
        <v>1</v>
      </c>
    </row>
    <row r="238" spans="1:80" ht="12.75">
      <c r="A238" s="248">
        <v>84</v>
      </c>
      <c r="B238" s="249" t="s">
        <v>406</v>
      </c>
      <c r="C238" s="250" t="s">
        <v>407</v>
      </c>
      <c r="D238" s="251" t="s">
        <v>110</v>
      </c>
      <c r="E238" s="252">
        <v>317.694</v>
      </c>
      <c r="F238" s="252"/>
      <c r="G238" s="253">
        <f>E238*F238</f>
        <v>0</v>
      </c>
      <c r="H238" s="254">
        <v>0</v>
      </c>
      <c r="I238" s="255">
        <f>E238*H238</f>
        <v>0</v>
      </c>
      <c r="J238" s="254">
        <v>-0.0022</v>
      </c>
      <c r="K238" s="255">
        <f>E238*J238</f>
        <v>-0.6989268000000001</v>
      </c>
      <c r="O238" s="247">
        <v>2</v>
      </c>
      <c r="AA238" s="220">
        <v>1</v>
      </c>
      <c r="AB238" s="220">
        <v>7</v>
      </c>
      <c r="AC238" s="220">
        <v>7</v>
      </c>
      <c r="AZ238" s="220">
        <v>2</v>
      </c>
      <c r="BA238" s="220">
        <f>IF(AZ238=1,G238,0)</f>
        <v>0</v>
      </c>
      <c r="BB238" s="220">
        <f>IF(AZ238=2,G238,0)</f>
        <v>0</v>
      </c>
      <c r="BC238" s="220">
        <f>IF(AZ238=3,G238,0)</f>
        <v>0</v>
      </c>
      <c r="BD238" s="220">
        <f>IF(AZ238=4,G238,0)</f>
        <v>0</v>
      </c>
      <c r="BE238" s="220">
        <f>IF(AZ238=5,G238,0)</f>
        <v>0</v>
      </c>
      <c r="CA238" s="247">
        <v>1</v>
      </c>
      <c r="CB238" s="247">
        <v>7</v>
      </c>
    </row>
    <row r="239" spans="1:80" ht="12.75">
      <c r="A239" s="248">
        <v>85</v>
      </c>
      <c r="B239" s="249" t="s">
        <v>408</v>
      </c>
      <c r="C239" s="250" t="s">
        <v>409</v>
      </c>
      <c r="D239" s="251" t="s">
        <v>110</v>
      </c>
      <c r="E239" s="252">
        <v>79.9296</v>
      </c>
      <c r="F239" s="252"/>
      <c r="G239" s="253">
        <f>E239*F239</f>
        <v>0</v>
      </c>
      <c r="H239" s="254">
        <v>0.003</v>
      </c>
      <c r="I239" s="255">
        <f>E239*H239</f>
        <v>0.2397888</v>
      </c>
      <c r="J239" s="254">
        <v>0</v>
      </c>
      <c r="K239" s="255">
        <f>E239*J239</f>
        <v>0</v>
      </c>
      <c r="O239" s="247">
        <v>2</v>
      </c>
      <c r="AA239" s="220">
        <v>1</v>
      </c>
      <c r="AB239" s="220">
        <v>7</v>
      </c>
      <c r="AC239" s="220">
        <v>7</v>
      </c>
      <c r="AZ239" s="220">
        <v>2</v>
      </c>
      <c r="BA239" s="220">
        <f>IF(AZ239=1,G239,0)</f>
        <v>0</v>
      </c>
      <c r="BB239" s="220">
        <f>IF(AZ239=2,G239,0)</f>
        <v>0</v>
      </c>
      <c r="BC239" s="220">
        <f>IF(AZ239=3,G239,0)</f>
        <v>0</v>
      </c>
      <c r="BD239" s="220">
        <f>IF(AZ239=4,G239,0)</f>
        <v>0</v>
      </c>
      <c r="BE239" s="220">
        <f>IF(AZ239=5,G239,0)</f>
        <v>0</v>
      </c>
      <c r="CA239" s="247">
        <v>1</v>
      </c>
      <c r="CB239" s="247">
        <v>7</v>
      </c>
    </row>
    <row r="240" spans="1:15" ht="12.75">
      <c r="A240" s="256"/>
      <c r="B240" s="260"/>
      <c r="C240" s="443" t="s">
        <v>410</v>
      </c>
      <c r="D240" s="444"/>
      <c r="E240" s="261">
        <v>79.9296</v>
      </c>
      <c r="F240" s="262"/>
      <c r="G240" s="263"/>
      <c r="H240" s="264"/>
      <c r="I240" s="258"/>
      <c r="J240" s="265"/>
      <c r="K240" s="258"/>
      <c r="M240" s="259" t="s">
        <v>410</v>
      </c>
      <c r="O240" s="247"/>
    </row>
    <row r="241" spans="1:80" ht="12.75">
      <c r="A241" s="248">
        <v>86</v>
      </c>
      <c r="B241" s="249" t="s">
        <v>411</v>
      </c>
      <c r="C241" s="250" t="s">
        <v>412</v>
      </c>
      <c r="D241" s="251" t="s">
        <v>110</v>
      </c>
      <c r="E241" s="252">
        <v>319.224</v>
      </c>
      <c r="F241" s="252"/>
      <c r="G241" s="253">
        <f>E241*F241</f>
        <v>0</v>
      </c>
      <c r="H241" s="254">
        <v>0.00033</v>
      </c>
      <c r="I241" s="255">
        <f>E241*H241</f>
        <v>0.10534392</v>
      </c>
      <c r="J241" s="254">
        <v>0</v>
      </c>
      <c r="K241" s="255">
        <f>E241*J241</f>
        <v>0</v>
      </c>
      <c r="O241" s="247">
        <v>2</v>
      </c>
      <c r="AA241" s="220">
        <v>1</v>
      </c>
      <c r="AB241" s="220">
        <v>7</v>
      </c>
      <c r="AC241" s="220">
        <v>7</v>
      </c>
      <c r="AZ241" s="220">
        <v>2</v>
      </c>
      <c r="BA241" s="220">
        <f>IF(AZ241=1,G241,0)</f>
        <v>0</v>
      </c>
      <c r="BB241" s="220">
        <f>IF(AZ241=2,G241,0)</f>
        <v>0</v>
      </c>
      <c r="BC241" s="220">
        <f>IF(AZ241=3,G241,0)</f>
        <v>0</v>
      </c>
      <c r="BD241" s="220">
        <f>IF(AZ241=4,G241,0)</f>
        <v>0</v>
      </c>
      <c r="BE241" s="220">
        <f>IF(AZ241=5,G241,0)</f>
        <v>0</v>
      </c>
      <c r="CA241" s="247">
        <v>1</v>
      </c>
      <c r="CB241" s="247">
        <v>7</v>
      </c>
    </row>
    <row r="242" spans="1:15" ht="12.75">
      <c r="A242" s="256"/>
      <c r="B242" s="260"/>
      <c r="C242" s="443" t="s">
        <v>413</v>
      </c>
      <c r="D242" s="444"/>
      <c r="E242" s="261">
        <v>317.694</v>
      </c>
      <c r="F242" s="262"/>
      <c r="G242" s="263"/>
      <c r="H242" s="264"/>
      <c r="I242" s="258"/>
      <c r="J242" s="265"/>
      <c r="K242" s="258"/>
      <c r="M242" s="259" t="s">
        <v>413</v>
      </c>
      <c r="O242" s="247"/>
    </row>
    <row r="243" spans="1:15" ht="12.75">
      <c r="A243" s="256"/>
      <c r="B243" s="260"/>
      <c r="C243" s="443" t="s">
        <v>414</v>
      </c>
      <c r="D243" s="444"/>
      <c r="E243" s="261">
        <v>1.53</v>
      </c>
      <c r="F243" s="262"/>
      <c r="G243" s="263"/>
      <c r="H243" s="264"/>
      <c r="I243" s="258"/>
      <c r="J243" s="265"/>
      <c r="K243" s="258"/>
      <c r="M243" s="259" t="s">
        <v>414</v>
      </c>
      <c r="O243" s="247"/>
    </row>
    <row r="244" spans="1:80" ht="12.75">
      <c r="A244" s="248">
        <v>87</v>
      </c>
      <c r="B244" s="249" t="s">
        <v>415</v>
      </c>
      <c r="C244" s="250" t="s">
        <v>416</v>
      </c>
      <c r="D244" s="251" t="s">
        <v>110</v>
      </c>
      <c r="E244" s="252">
        <v>319.224</v>
      </c>
      <c r="F244" s="252"/>
      <c r="G244" s="253">
        <f>E244*F244</f>
        <v>0</v>
      </c>
      <c r="H244" s="254">
        <v>0.00016</v>
      </c>
      <c r="I244" s="255">
        <f>E244*H244</f>
        <v>0.051075840000000004</v>
      </c>
      <c r="J244" s="254">
        <v>0</v>
      </c>
      <c r="K244" s="255">
        <f>E244*J244</f>
        <v>0</v>
      </c>
      <c r="O244" s="247">
        <v>2</v>
      </c>
      <c r="AA244" s="220">
        <v>1</v>
      </c>
      <c r="AB244" s="220">
        <v>7</v>
      </c>
      <c r="AC244" s="220">
        <v>7</v>
      </c>
      <c r="AZ244" s="220">
        <v>2</v>
      </c>
      <c r="BA244" s="220">
        <f>IF(AZ244=1,G244,0)</f>
        <v>0</v>
      </c>
      <c r="BB244" s="220">
        <f>IF(AZ244=2,G244,0)</f>
        <v>0</v>
      </c>
      <c r="BC244" s="220">
        <f>IF(AZ244=3,G244,0)</f>
        <v>0</v>
      </c>
      <c r="BD244" s="220">
        <f>IF(AZ244=4,G244,0)</f>
        <v>0</v>
      </c>
      <c r="BE244" s="220">
        <f>IF(AZ244=5,G244,0)</f>
        <v>0</v>
      </c>
      <c r="CA244" s="247">
        <v>1</v>
      </c>
      <c r="CB244" s="247">
        <v>7</v>
      </c>
    </row>
    <row r="245" spans="1:15" ht="12.75">
      <c r="A245" s="256"/>
      <c r="B245" s="260"/>
      <c r="C245" s="443" t="s">
        <v>417</v>
      </c>
      <c r="D245" s="444"/>
      <c r="E245" s="261">
        <v>319.224</v>
      </c>
      <c r="F245" s="262"/>
      <c r="G245" s="263"/>
      <c r="H245" s="264"/>
      <c r="I245" s="258"/>
      <c r="J245" s="265"/>
      <c r="K245" s="258"/>
      <c r="M245" s="259" t="s">
        <v>417</v>
      </c>
      <c r="O245" s="247"/>
    </row>
    <row r="246" spans="1:80" ht="12.75">
      <c r="A246" s="248">
        <v>88</v>
      </c>
      <c r="B246" s="249" t="s">
        <v>418</v>
      </c>
      <c r="C246" s="250" t="s">
        <v>419</v>
      </c>
      <c r="D246" s="251" t="s">
        <v>110</v>
      </c>
      <c r="E246" s="252">
        <v>325.6085</v>
      </c>
      <c r="F246" s="252"/>
      <c r="G246" s="253">
        <f>E246*F246</f>
        <v>0</v>
      </c>
      <c r="H246" s="254">
        <v>0.00205</v>
      </c>
      <c r="I246" s="255">
        <f>E246*H246</f>
        <v>0.6674974250000001</v>
      </c>
      <c r="J246" s="254"/>
      <c r="K246" s="255">
        <f>E246*J246</f>
        <v>0</v>
      </c>
      <c r="O246" s="247">
        <v>2</v>
      </c>
      <c r="AA246" s="220">
        <v>3</v>
      </c>
      <c r="AB246" s="220">
        <v>7</v>
      </c>
      <c r="AC246" s="220">
        <v>28375817</v>
      </c>
      <c r="AZ246" s="220">
        <v>2</v>
      </c>
      <c r="BA246" s="220">
        <f>IF(AZ246=1,G246,0)</f>
        <v>0</v>
      </c>
      <c r="BB246" s="220">
        <f>IF(AZ246=2,G246,0)</f>
        <v>0</v>
      </c>
      <c r="BC246" s="220">
        <f>IF(AZ246=3,G246,0)</f>
        <v>0</v>
      </c>
      <c r="BD246" s="220">
        <f>IF(AZ246=4,G246,0)</f>
        <v>0</v>
      </c>
      <c r="BE246" s="220">
        <f>IF(AZ246=5,G246,0)</f>
        <v>0</v>
      </c>
      <c r="CA246" s="247">
        <v>3</v>
      </c>
      <c r="CB246" s="247">
        <v>7</v>
      </c>
    </row>
    <row r="247" spans="1:15" ht="22.5">
      <c r="A247" s="256"/>
      <c r="B247" s="260"/>
      <c r="C247" s="443" t="s">
        <v>420</v>
      </c>
      <c r="D247" s="444"/>
      <c r="E247" s="261">
        <v>325.6085</v>
      </c>
      <c r="F247" s="262"/>
      <c r="G247" s="263"/>
      <c r="H247" s="264"/>
      <c r="I247" s="258"/>
      <c r="J247" s="265"/>
      <c r="K247" s="258"/>
      <c r="M247" s="259" t="s">
        <v>420</v>
      </c>
      <c r="O247" s="247"/>
    </row>
    <row r="248" spans="1:80" ht="12.75">
      <c r="A248" s="248">
        <v>89</v>
      </c>
      <c r="B248" s="249" t="s">
        <v>421</v>
      </c>
      <c r="C248" s="250" t="s">
        <v>422</v>
      </c>
      <c r="D248" s="251" t="s">
        <v>118</v>
      </c>
      <c r="E248" s="252">
        <v>78.146</v>
      </c>
      <c r="F248" s="252"/>
      <c r="G248" s="253">
        <f>E248*F248</f>
        <v>0</v>
      </c>
      <c r="H248" s="254">
        <v>0.02</v>
      </c>
      <c r="I248" s="255">
        <f>E248*H248</f>
        <v>1.56292</v>
      </c>
      <c r="J248" s="254"/>
      <c r="K248" s="255">
        <f>E248*J248</f>
        <v>0</v>
      </c>
      <c r="O248" s="247">
        <v>2</v>
      </c>
      <c r="AA248" s="220">
        <v>3</v>
      </c>
      <c r="AB248" s="220">
        <v>7</v>
      </c>
      <c r="AC248" s="220">
        <v>28375971</v>
      </c>
      <c r="AZ248" s="220">
        <v>2</v>
      </c>
      <c r="BA248" s="220">
        <f>IF(AZ248=1,G248,0)</f>
        <v>0</v>
      </c>
      <c r="BB248" s="220">
        <f>IF(AZ248=2,G248,0)</f>
        <v>0</v>
      </c>
      <c r="BC248" s="220">
        <f>IF(AZ248=3,G248,0)</f>
        <v>0</v>
      </c>
      <c r="BD248" s="220">
        <f>IF(AZ248=4,G248,0)</f>
        <v>0</v>
      </c>
      <c r="BE248" s="220">
        <f>IF(AZ248=5,G248,0)</f>
        <v>0</v>
      </c>
      <c r="CA248" s="247">
        <v>3</v>
      </c>
      <c r="CB248" s="247">
        <v>7</v>
      </c>
    </row>
    <row r="249" spans="1:15" ht="12.75">
      <c r="A249" s="256"/>
      <c r="B249" s="260"/>
      <c r="C249" s="443" t="s">
        <v>423</v>
      </c>
      <c r="D249" s="444"/>
      <c r="E249" s="261">
        <v>78.146</v>
      </c>
      <c r="F249" s="262"/>
      <c r="G249" s="263"/>
      <c r="H249" s="264"/>
      <c r="I249" s="258"/>
      <c r="J249" s="265"/>
      <c r="K249" s="258"/>
      <c r="M249" s="259" t="s">
        <v>423</v>
      </c>
      <c r="O249" s="247"/>
    </row>
    <row r="250" spans="1:80" ht="22.5">
      <c r="A250" s="248">
        <v>90</v>
      </c>
      <c r="B250" s="249" t="s">
        <v>424</v>
      </c>
      <c r="C250" s="250" t="s">
        <v>425</v>
      </c>
      <c r="D250" s="251" t="s">
        <v>110</v>
      </c>
      <c r="E250" s="252">
        <v>81.5286</v>
      </c>
      <c r="F250" s="252"/>
      <c r="G250" s="253">
        <f>E250*F250</f>
        <v>0</v>
      </c>
      <c r="H250" s="254">
        <v>0.008</v>
      </c>
      <c r="I250" s="255">
        <f>E250*H250</f>
        <v>0.6522287999999999</v>
      </c>
      <c r="J250" s="254"/>
      <c r="K250" s="255">
        <f>E250*J250</f>
        <v>0</v>
      </c>
      <c r="O250" s="247">
        <v>2</v>
      </c>
      <c r="AA250" s="220">
        <v>3</v>
      </c>
      <c r="AB250" s="220">
        <v>7</v>
      </c>
      <c r="AC250" s="220">
        <v>63140283</v>
      </c>
      <c r="AZ250" s="220">
        <v>2</v>
      </c>
      <c r="BA250" s="220">
        <f>IF(AZ250=1,G250,0)</f>
        <v>0</v>
      </c>
      <c r="BB250" s="220">
        <f>IF(AZ250=2,G250,0)</f>
        <v>0</v>
      </c>
      <c r="BC250" s="220">
        <f>IF(AZ250=3,G250,0)</f>
        <v>0</v>
      </c>
      <c r="BD250" s="220">
        <f>IF(AZ250=4,G250,0)</f>
        <v>0</v>
      </c>
      <c r="BE250" s="220">
        <f>IF(AZ250=5,G250,0)</f>
        <v>0</v>
      </c>
      <c r="CA250" s="247">
        <v>3</v>
      </c>
      <c r="CB250" s="247">
        <v>7</v>
      </c>
    </row>
    <row r="251" spans="1:15" ht="12.75">
      <c r="A251" s="256"/>
      <c r="B251" s="260"/>
      <c r="C251" s="443" t="s">
        <v>426</v>
      </c>
      <c r="D251" s="444"/>
      <c r="E251" s="261">
        <v>81.5286</v>
      </c>
      <c r="F251" s="262"/>
      <c r="G251" s="263"/>
      <c r="H251" s="264"/>
      <c r="I251" s="258"/>
      <c r="J251" s="265"/>
      <c r="K251" s="258"/>
      <c r="M251" s="259" t="s">
        <v>426</v>
      </c>
      <c r="O251" s="247"/>
    </row>
    <row r="252" spans="1:80" ht="12.75">
      <c r="A252" s="248">
        <v>91</v>
      </c>
      <c r="B252" s="249" t="s">
        <v>427</v>
      </c>
      <c r="C252" s="250" t="s">
        <v>428</v>
      </c>
      <c r="D252" s="251" t="s">
        <v>250</v>
      </c>
      <c r="E252" s="252">
        <v>3.278854785</v>
      </c>
      <c r="F252" s="252"/>
      <c r="G252" s="253">
        <f>E252*F252</f>
        <v>0</v>
      </c>
      <c r="H252" s="254">
        <v>0</v>
      </c>
      <c r="I252" s="255">
        <f>E252*H252</f>
        <v>0</v>
      </c>
      <c r="J252" s="254"/>
      <c r="K252" s="255">
        <f>E252*J252</f>
        <v>0</v>
      </c>
      <c r="O252" s="247">
        <v>2</v>
      </c>
      <c r="AA252" s="220">
        <v>7</v>
      </c>
      <c r="AB252" s="220">
        <v>1001</v>
      </c>
      <c r="AC252" s="220">
        <v>5</v>
      </c>
      <c r="AZ252" s="220">
        <v>2</v>
      </c>
      <c r="BA252" s="220">
        <f>IF(AZ252=1,G252,0)</f>
        <v>0</v>
      </c>
      <c r="BB252" s="220">
        <f>IF(AZ252=2,G252,0)</f>
        <v>0</v>
      </c>
      <c r="BC252" s="220">
        <f>IF(AZ252=3,G252,0)</f>
        <v>0</v>
      </c>
      <c r="BD252" s="220">
        <f>IF(AZ252=4,G252,0)</f>
        <v>0</v>
      </c>
      <c r="BE252" s="220">
        <f>IF(AZ252=5,G252,0)</f>
        <v>0</v>
      </c>
      <c r="CA252" s="247">
        <v>7</v>
      </c>
      <c r="CB252" s="247">
        <v>1001</v>
      </c>
    </row>
    <row r="253" spans="1:57" ht="12.75">
      <c r="A253" s="266"/>
      <c r="B253" s="267" t="s">
        <v>99</v>
      </c>
      <c r="C253" s="268" t="s">
        <v>405</v>
      </c>
      <c r="D253" s="269"/>
      <c r="E253" s="270"/>
      <c r="F253" s="271"/>
      <c r="G253" s="272">
        <f>SUM(G237:G252)</f>
        <v>0</v>
      </c>
      <c r="H253" s="273"/>
      <c r="I253" s="274">
        <f>SUM(I237:I252)</f>
        <v>3.2788547850000005</v>
      </c>
      <c r="J253" s="273"/>
      <c r="K253" s="274">
        <f>SUM(K237:K252)</f>
        <v>-0.6989268000000001</v>
      </c>
      <c r="O253" s="247">
        <v>4</v>
      </c>
      <c r="BA253" s="275">
        <f>SUM(BA237:BA252)</f>
        <v>0</v>
      </c>
      <c r="BB253" s="275">
        <f>SUM(BB237:BB252)</f>
        <v>0</v>
      </c>
      <c r="BC253" s="275">
        <f>SUM(BC237:BC252)</f>
        <v>0</v>
      </c>
      <c r="BD253" s="275">
        <f>SUM(BD237:BD252)</f>
        <v>0</v>
      </c>
      <c r="BE253" s="275">
        <f>SUM(BE237:BE252)</f>
        <v>0</v>
      </c>
    </row>
    <row r="254" spans="1:15" ht="12.75">
      <c r="A254" s="237" t="s">
        <v>96</v>
      </c>
      <c r="B254" s="238" t="s">
        <v>429</v>
      </c>
      <c r="C254" s="239" t="s">
        <v>430</v>
      </c>
      <c r="D254" s="240"/>
      <c r="E254" s="241"/>
      <c r="F254" s="241"/>
      <c r="G254" s="242"/>
      <c r="H254" s="243"/>
      <c r="I254" s="244"/>
      <c r="J254" s="245"/>
      <c r="K254" s="246"/>
      <c r="O254" s="247">
        <v>1</v>
      </c>
    </row>
    <row r="255" spans="1:80" ht="22.5">
      <c r="A255" s="248">
        <v>92</v>
      </c>
      <c r="B255" s="249" t="s">
        <v>432</v>
      </c>
      <c r="C255" s="250" t="s">
        <v>433</v>
      </c>
      <c r="D255" s="251" t="s">
        <v>311</v>
      </c>
      <c r="E255" s="252">
        <v>2</v>
      </c>
      <c r="F255" s="252"/>
      <c r="G255" s="253">
        <f>E255*F255</f>
        <v>0</v>
      </c>
      <c r="H255" s="254">
        <v>0.00109</v>
      </c>
      <c r="I255" s="255">
        <f>E255*H255</f>
        <v>0.00218</v>
      </c>
      <c r="J255" s="254">
        <v>0</v>
      </c>
      <c r="K255" s="255">
        <f>E255*J255</f>
        <v>0</v>
      </c>
      <c r="O255" s="247">
        <v>2</v>
      </c>
      <c r="AA255" s="220">
        <v>1</v>
      </c>
      <c r="AB255" s="220">
        <v>7</v>
      </c>
      <c r="AC255" s="220">
        <v>7</v>
      </c>
      <c r="AZ255" s="220">
        <v>2</v>
      </c>
      <c r="BA255" s="220">
        <f>IF(AZ255=1,G255,0)</f>
        <v>0</v>
      </c>
      <c r="BB255" s="220">
        <f>IF(AZ255=2,G255,0)</f>
        <v>0</v>
      </c>
      <c r="BC255" s="220">
        <f>IF(AZ255=3,G255,0)</f>
        <v>0</v>
      </c>
      <c r="BD255" s="220">
        <f>IF(AZ255=4,G255,0)</f>
        <v>0</v>
      </c>
      <c r="BE255" s="220">
        <f>IF(AZ255=5,G255,0)</f>
        <v>0</v>
      </c>
      <c r="CA255" s="247">
        <v>1</v>
      </c>
      <c r="CB255" s="247">
        <v>7</v>
      </c>
    </row>
    <row r="256" spans="1:80" ht="22.5">
      <c r="A256" s="248">
        <v>93</v>
      </c>
      <c r="B256" s="249" t="s">
        <v>434</v>
      </c>
      <c r="C256" s="250" t="s">
        <v>435</v>
      </c>
      <c r="D256" s="251" t="s">
        <v>311</v>
      </c>
      <c r="E256" s="252">
        <v>12</v>
      </c>
      <c r="F256" s="252"/>
      <c r="G256" s="253">
        <f>E256*F256</f>
        <v>0</v>
      </c>
      <c r="H256" s="254">
        <v>0.00027</v>
      </c>
      <c r="I256" s="255">
        <f>E256*H256</f>
        <v>0.00324</v>
      </c>
      <c r="J256" s="254">
        <v>0</v>
      </c>
      <c r="K256" s="255">
        <f>E256*J256</f>
        <v>0</v>
      </c>
      <c r="O256" s="247">
        <v>2</v>
      </c>
      <c r="AA256" s="220">
        <v>1</v>
      </c>
      <c r="AB256" s="220">
        <v>7</v>
      </c>
      <c r="AC256" s="220">
        <v>7</v>
      </c>
      <c r="AZ256" s="220">
        <v>2</v>
      </c>
      <c r="BA256" s="220">
        <f>IF(AZ256=1,G256,0)</f>
        <v>0</v>
      </c>
      <c r="BB256" s="220">
        <f>IF(AZ256=2,G256,0)</f>
        <v>0</v>
      </c>
      <c r="BC256" s="220">
        <f>IF(AZ256=3,G256,0)</f>
        <v>0</v>
      </c>
      <c r="BD256" s="220">
        <f>IF(AZ256=4,G256,0)</f>
        <v>0</v>
      </c>
      <c r="BE256" s="220">
        <f>IF(AZ256=5,G256,0)</f>
        <v>0</v>
      </c>
      <c r="CA256" s="247">
        <v>1</v>
      </c>
      <c r="CB256" s="247">
        <v>7</v>
      </c>
    </row>
    <row r="257" spans="1:80" ht="12.75">
      <c r="A257" s="248">
        <v>94</v>
      </c>
      <c r="B257" s="249" t="s">
        <v>436</v>
      </c>
      <c r="C257" s="250" t="s">
        <v>437</v>
      </c>
      <c r="D257" s="251" t="s">
        <v>250</v>
      </c>
      <c r="E257" s="252">
        <v>0.00542</v>
      </c>
      <c r="F257" s="252"/>
      <c r="G257" s="253">
        <f>E257*F257</f>
        <v>0</v>
      </c>
      <c r="H257" s="254">
        <v>0</v>
      </c>
      <c r="I257" s="255">
        <f>E257*H257</f>
        <v>0</v>
      </c>
      <c r="J257" s="254"/>
      <c r="K257" s="255">
        <f>E257*J257</f>
        <v>0</v>
      </c>
      <c r="O257" s="247">
        <v>2</v>
      </c>
      <c r="AA257" s="220">
        <v>7</v>
      </c>
      <c r="AB257" s="220">
        <v>1001</v>
      </c>
      <c r="AC257" s="220">
        <v>5</v>
      </c>
      <c r="AZ257" s="220">
        <v>2</v>
      </c>
      <c r="BA257" s="220">
        <f>IF(AZ257=1,G257,0)</f>
        <v>0</v>
      </c>
      <c r="BB257" s="220">
        <f>IF(AZ257=2,G257,0)</f>
        <v>0</v>
      </c>
      <c r="BC257" s="220">
        <f>IF(AZ257=3,G257,0)</f>
        <v>0</v>
      </c>
      <c r="BD257" s="220">
        <f>IF(AZ257=4,G257,0)</f>
        <v>0</v>
      </c>
      <c r="BE257" s="220">
        <f>IF(AZ257=5,G257,0)</f>
        <v>0</v>
      </c>
      <c r="CA257" s="247">
        <v>7</v>
      </c>
      <c r="CB257" s="247">
        <v>1001</v>
      </c>
    </row>
    <row r="258" spans="1:57" ht="12.75">
      <c r="A258" s="266"/>
      <c r="B258" s="267" t="s">
        <v>99</v>
      </c>
      <c r="C258" s="268" t="s">
        <v>431</v>
      </c>
      <c r="D258" s="269"/>
      <c r="E258" s="270"/>
      <c r="F258" s="271"/>
      <c r="G258" s="272">
        <f>SUM(G254:G257)</f>
        <v>0</v>
      </c>
      <c r="H258" s="273"/>
      <c r="I258" s="274">
        <f>SUM(I254:I257)</f>
        <v>0.0054199999999999995</v>
      </c>
      <c r="J258" s="273"/>
      <c r="K258" s="274">
        <f>SUM(K254:K257)</f>
        <v>0</v>
      </c>
      <c r="O258" s="247">
        <v>4</v>
      </c>
      <c r="BA258" s="275">
        <f>SUM(BA254:BA257)</f>
        <v>0</v>
      </c>
      <c r="BB258" s="275">
        <f>SUM(BB254:BB257)</f>
        <v>0</v>
      </c>
      <c r="BC258" s="275">
        <f>SUM(BC254:BC257)</f>
        <v>0</v>
      </c>
      <c r="BD258" s="275">
        <f>SUM(BD254:BD257)</f>
        <v>0</v>
      </c>
      <c r="BE258" s="275">
        <f>SUM(BE254:BE257)</f>
        <v>0</v>
      </c>
    </row>
    <row r="259" spans="1:15" ht="12.75">
      <c r="A259" s="237" t="s">
        <v>96</v>
      </c>
      <c r="B259" s="238" t="s">
        <v>438</v>
      </c>
      <c r="C259" s="239" t="s">
        <v>439</v>
      </c>
      <c r="D259" s="240"/>
      <c r="E259" s="241"/>
      <c r="F259" s="241"/>
      <c r="G259" s="242"/>
      <c r="H259" s="243"/>
      <c r="I259" s="244"/>
      <c r="J259" s="245"/>
      <c r="K259" s="246"/>
      <c r="O259" s="247">
        <v>1</v>
      </c>
    </row>
    <row r="260" spans="1:80" ht="12.75">
      <c r="A260" s="248">
        <v>95</v>
      </c>
      <c r="B260" s="249" t="s">
        <v>441</v>
      </c>
      <c r="C260" s="250" t="s">
        <v>442</v>
      </c>
      <c r="D260" s="251" t="s">
        <v>443</v>
      </c>
      <c r="E260" s="252">
        <v>1</v>
      </c>
      <c r="F260" s="252">
        <f>'Topení k zateplení'!F16</f>
        <v>0</v>
      </c>
      <c r="G260" s="253">
        <f>E260*F260</f>
        <v>0</v>
      </c>
      <c r="H260" s="254">
        <v>0</v>
      </c>
      <c r="I260" s="255">
        <f>E260*H260</f>
        <v>0</v>
      </c>
      <c r="J260" s="254">
        <v>0</v>
      </c>
      <c r="K260" s="255">
        <f>E260*J260</f>
        <v>0</v>
      </c>
      <c r="O260" s="247">
        <v>2</v>
      </c>
      <c r="AA260" s="220">
        <v>1</v>
      </c>
      <c r="AB260" s="220">
        <v>7</v>
      </c>
      <c r="AC260" s="220">
        <v>7</v>
      </c>
      <c r="AZ260" s="220">
        <v>2</v>
      </c>
      <c r="BA260" s="220">
        <f>IF(AZ260=1,G260,0)</f>
        <v>0</v>
      </c>
      <c r="BB260" s="220">
        <f>IF(AZ260=2,G260,0)</f>
        <v>0</v>
      </c>
      <c r="BC260" s="220">
        <f>IF(AZ260=3,G260,0)</f>
        <v>0</v>
      </c>
      <c r="BD260" s="220">
        <f>IF(AZ260=4,G260,0)</f>
        <v>0</v>
      </c>
      <c r="BE260" s="220">
        <f>IF(AZ260=5,G260,0)</f>
        <v>0</v>
      </c>
      <c r="CA260" s="247">
        <v>1</v>
      </c>
      <c r="CB260" s="247">
        <v>7</v>
      </c>
    </row>
    <row r="261" spans="1:57" ht="12.75">
      <c r="A261" s="266"/>
      <c r="B261" s="267" t="s">
        <v>99</v>
      </c>
      <c r="C261" s="268" t="s">
        <v>440</v>
      </c>
      <c r="D261" s="269"/>
      <c r="E261" s="270"/>
      <c r="F261" s="271"/>
      <c r="G261" s="272">
        <f>SUM(G259:G260)</f>
        <v>0</v>
      </c>
      <c r="H261" s="273"/>
      <c r="I261" s="274">
        <f>SUM(I259:I260)</f>
        <v>0</v>
      </c>
      <c r="J261" s="273"/>
      <c r="K261" s="274">
        <f>SUM(K259:K260)</f>
        <v>0</v>
      </c>
      <c r="O261" s="247">
        <v>4</v>
      </c>
      <c r="BA261" s="275">
        <f>SUM(BA259:BA260)</f>
        <v>0</v>
      </c>
      <c r="BB261" s="275">
        <f>SUM(BB259:BB260)</f>
        <v>0</v>
      </c>
      <c r="BC261" s="275">
        <f>SUM(BC259:BC260)</f>
        <v>0</v>
      </c>
      <c r="BD261" s="275">
        <f>SUM(BD259:BD260)</f>
        <v>0</v>
      </c>
      <c r="BE261" s="275">
        <f>SUM(BE259:BE260)</f>
        <v>0</v>
      </c>
    </row>
    <row r="262" spans="1:15" ht="12.75">
      <c r="A262" s="237" t="s">
        <v>96</v>
      </c>
      <c r="B262" s="238" t="s">
        <v>444</v>
      </c>
      <c r="C262" s="239" t="s">
        <v>445</v>
      </c>
      <c r="D262" s="240"/>
      <c r="E262" s="241"/>
      <c r="F262" s="241"/>
      <c r="G262" s="242"/>
      <c r="H262" s="243"/>
      <c r="I262" s="244"/>
      <c r="J262" s="245"/>
      <c r="K262" s="246"/>
      <c r="O262" s="247">
        <v>1</v>
      </c>
    </row>
    <row r="263" spans="1:80" ht="22.5">
      <c r="A263" s="248">
        <v>96</v>
      </c>
      <c r="B263" s="249" t="s">
        <v>447</v>
      </c>
      <c r="C263" s="250" t="s">
        <v>448</v>
      </c>
      <c r="D263" s="251" t="s">
        <v>148</v>
      </c>
      <c r="E263" s="252">
        <v>63.9437</v>
      </c>
      <c r="F263" s="252"/>
      <c r="G263" s="253">
        <f>E263*F263</f>
        <v>0</v>
      </c>
      <c r="H263" s="254">
        <v>0.00508</v>
      </c>
      <c r="I263" s="255">
        <f>E263*H263</f>
        <v>0.324833996</v>
      </c>
      <c r="J263" s="254">
        <v>0</v>
      </c>
      <c r="K263" s="255">
        <f>E263*J263</f>
        <v>0</v>
      </c>
      <c r="O263" s="247">
        <v>2</v>
      </c>
      <c r="AA263" s="220">
        <v>1</v>
      </c>
      <c r="AB263" s="220">
        <v>7</v>
      </c>
      <c r="AC263" s="220">
        <v>7</v>
      </c>
      <c r="AZ263" s="220">
        <v>2</v>
      </c>
      <c r="BA263" s="220">
        <f>IF(AZ263=1,G263,0)</f>
        <v>0</v>
      </c>
      <c r="BB263" s="220">
        <f>IF(AZ263=2,G263,0)</f>
        <v>0</v>
      </c>
      <c r="BC263" s="220">
        <f>IF(AZ263=3,G263,0)</f>
        <v>0</v>
      </c>
      <c r="BD263" s="220">
        <f>IF(AZ263=4,G263,0)</f>
        <v>0</v>
      </c>
      <c r="BE263" s="220">
        <f>IF(AZ263=5,G263,0)</f>
        <v>0</v>
      </c>
      <c r="CA263" s="247">
        <v>1</v>
      </c>
      <c r="CB263" s="247">
        <v>7</v>
      </c>
    </row>
    <row r="264" spans="1:15" ht="12.75">
      <c r="A264" s="256"/>
      <c r="B264" s="260"/>
      <c r="C264" s="443" t="s">
        <v>449</v>
      </c>
      <c r="D264" s="444"/>
      <c r="E264" s="261">
        <v>63.9437</v>
      </c>
      <c r="F264" s="262"/>
      <c r="G264" s="263"/>
      <c r="H264" s="264"/>
      <c r="I264" s="258"/>
      <c r="J264" s="265"/>
      <c r="K264" s="258"/>
      <c r="M264" s="259" t="s">
        <v>449</v>
      </c>
      <c r="O264" s="247"/>
    </row>
    <row r="265" spans="1:80" ht="22.5">
      <c r="A265" s="248">
        <v>97</v>
      </c>
      <c r="B265" s="249" t="s">
        <v>450</v>
      </c>
      <c r="C265" s="250" t="s">
        <v>451</v>
      </c>
      <c r="D265" s="251" t="s">
        <v>110</v>
      </c>
      <c r="E265" s="252">
        <v>39.9648</v>
      </c>
      <c r="F265" s="252"/>
      <c r="G265" s="253">
        <f>E265*F265</f>
        <v>0</v>
      </c>
      <c r="H265" s="254">
        <v>0.01177</v>
      </c>
      <c r="I265" s="255">
        <f>E265*H265</f>
        <v>0.4703856959999999</v>
      </c>
      <c r="J265" s="254">
        <v>0</v>
      </c>
      <c r="K265" s="255">
        <f>E265*J265</f>
        <v>0</v>
      </c>
      <c r="O265" s="247">
        <v>2</v>
      </c>
      <c r="AA265" s="220">
        <v>1</v>
      </c>
      <c r="AB265" s="220">
        <v>7</v>
      </c>
      <c r="AC265" s="220">
        <v>7</v>
      </c>
      <c r="AZ265" s="220">
        <v>2</v>
      </c>
      <c r="BA265" s="220">
        <f>IF(AZ265=1,G265,0)</f>
        <v>0</v>
      </c>
      <c r="BB265" s="220">
        <f>IF(AZ265=2,G265,0)</f>
        <v>0</v>
      </c>
      <c r="BC265" s="220">
        <f>IF(AZ265=3,G265,0)</f>
        <v>0</v>
      </c>
      <c r="BD265" s="220">
        <f>IF(AZ265=4,G265,0)</f>
        <v>0</v>
      </c>
      <c r="BE265" s="220">
        <f>IF(AZ265=5,G265,0)</f>
        <v>0</v>
      </c>
      <c r="CA265" s="247">
        <v>1</v>
      </c>
      <c r="CB265" s="247">
        <v>7</v>
      </c>
    </row>
    <row r="266" spans="1:15" ht="12.75">
      <c r="A266" s="256"/>
      <c r="B266" s="260"/>
      <c r="C266" s="443" t="s">
        <v>452</v>
      </c>
      <c r="D266" s="444"/>
      <c r="E266" s="261">
        <v>39.9648</v>
      </c>
      <c r="F266" s="262"/>
      <c r="G266" s="263"/>
      <c r="H266" s="264"/>
      <c r="I266" s="258"/>
      <c r="J266" s="265"/>
      <c r="K266" s="258"/>
      <c r="M266" s="259" t="s">
        <v>452</v>
      </c>
      <c r="O266" s="247"/>
    </row>
    <row r="267" spans="1:80" ht="12.75">
      <c r="A267" s="248">
        <v>98</v>
      </c>
      <c r="B267" s="249" t="s">
        <v>453</v>
      </c>
      <c r="C267" s="250" t="s">
        <v>454</v>
      </c>
      <c r="D267" s="251" t="s">
        <v>250</v>
      </c>
      <c r="E267" s="252">
        <v>0.795219692</v>
      </c>
      <c r="F267" s="252"/>
      <c r="G267" s="253">
        <f>E267*F267</f>
        <v>0</v>
      </c>
      <c r="H267" s="254">
        <v>0</v>
      </c>
      <c r="I267" s="255">
        <f>E267*H267</f>
        <v>0</v>
      </c>
      <c r="J267" s="254"/>
      <c r="K267" s="255">
        <f>E267*J267</f>
        <v>0</v>
      </c>
      <c r="O267" s="247">
        <v>2</v>
      </c>
      <c r="AA267" s="220">
        <v>7</v>
      </c>
      <c r="AB267" s="220">
        <v>1001</v>
      </c>
      <c r="AC267" s="220">
        <v>5</v>
      </c>
      <c r="AZ267" s="220">
        <v>2</v>
      </c>
      <c r="BA267" s="220">
        <f>IF(AZ267=1,G267,0)</f>
        <v>0</v>
      </c>
      <c r="BB267" s="220">
        <f>IF(AZ267=2,G267,0)</f>
        <v>0</v>
      </c>
      <c r="BC267" s="220">
        <f>IF(AZ267=3,G267,0)</f>
        <v>0</v>
      </c>
      <c r="BD267" s="220">
        <f>IF(AZ267=4,G267,0)</f>
        <v>0</v>
      </c>
      <c r="BE267" s="220">
        <f>IF(AZ267=5,G267,0)</f>
        <v>0</v>
      </c>
      <c r="CA267" s="247">
        <v>7</v>
      </c>
      <c r="CB267" s="247">
        <v>1001</v>
      </c>
    </row>
    <row r="268" spans="1:57" ht="12.75">
      <c r="A268" s="266"/>
      <c r="B268" s="267" t="s">
        <v>99</v>
      </c>
      <c r="C268" s="268" t="s">
        <v>446</v>
      </c>
      <c r="D268" s="269"/>
      <c r="E268" s="270"/>
      <c r="F268" s="271"/>
      <c r="G268" s="272">
        <f>SUM(G262:G267)</f>
        <v>0</v>
      </c>
      <c r="H268" s="273"/>
      <c r="I268" s="274">
        <f>SUM(I262:I267)</f>
        <v>0.7952196919999999</v>
      </c>
      <c r="J268" s="273"/>
      <c r="K268" s="274">
        <f>SUM(K262:K267)</f>
        <v>0</v>
      </c>
      <c r="O268" s="247">
        <v>4</v>
      </c>
      <c r="BA268" s="275">
        <f>SUM(BA262:BA267)</f>
        <v>0</v>
      </c>
      <c r="BB268" s="275">
        <f>SUM(BB262:BB267)</f>
        <v>0</v>
      </c>
      <c r="BC268" s="275">
        <f>SUM(BC262:BC267)</f>
        <v>0</v>
      </c>
      <c r="BD268" s="275">
        <f>SUM(BD262:BD267)</f>
        <v>0</v>
      </c>
      <c r="BE268" s="275">
        <f>SUM(BE262:BE267)</f>
        <v>0</v>
      </c>
    </row>
    <row r="269" spans="1:15" ht="12.75">
      <c r="A269" s="237" t="s">
        <v>96</v>
      </c>
      <c r="B269" s="238" t="s">
        <v>455</v>
      </c>
      <c r="C269" s="239" t="s">
        <v>456</v>
      </c>
      <c r="D269" s="240"/>
      <c r="E269" s="241"/>
      <c r="F269" s="241"/>
      <c r="G269" s="242"/>
      <c r="H269" s="243"/>
      <c r="I269" s="244"/>
      <c r="J269" s="245"/>
      <c r="K269" s="246"/>
      <c r="O269" s="247">
        <v>1</v>
      </c>
    </row>
    <row r="270" spans="1:80" ht="12.75">
      <c r="A270" s="248">
        <v>99</v>
      </c>
      <c r="B270" s="249" t="s">
        <v>458</v>
      </c>
      <c r="C270" s="250" t="s">
        <v>459</v>
      </c>
      <c r="D270" s="251" t="s">
        <v>148</v>
      </c>
      <c r="E270" s="252">
        <v>102</v>
      </c>
      <c r="F270" s="252"/>
      <c r="G270" s="253">
        <f>E270*F270</f>
        <v>0</v>
      </c>
      <c r="H270" s="254">
        <v>0</v>
      </c>
      <c r="I270" s="255">
        <f>E270*H270</f>
        <v>0</v>
      </c>
      <c r="J270" s="254">
        <v>-0.00135</v>
      </c>
      <c r="K270" s="255">
        <f>E270*J270</f>
        <v>-0.13770000000000002</v>
      </c>
      <c r="O270" s="247">
        <v>2</v>
      </c>
      <c r="AA270" s="220">
        <v>1</v>
      </c>
      <c r="AB270" s="220">
        <v>7</v>
      </c>
      <c r="AC270" s="220">
        <v>7</v>
      </c>
      <c r="AZ270" s="220">
        <v>2</v>
      </c>
      <c r="BA270" s="220">
        <f>IF(AZ270=1,G270,0)</f>
        <v>0</v>
      </c>
      <c r="BB270" s="220">
        <f>IF(AZ270=2,G270,0)</f>
        <v>0</v>
      </c>
      <c r="BC270" s="220">
        <f>IF(AZ270=3,G270,0)</f>
        <v>0</v>
      </c>
      <c r="BD270" s="220">
        <f>IF(AZ270=4,G270,0)</f>
        <v>0</v>
      </c>
      <c r="BE270" s="220">
        <f>IF(AZ270=5,G270,0)</f>
        <v>0</v>
      </c>
      <c r="CA270" s="247">
        <v>1</v>
      </c>
      <c r="CB270" s="247">
        <v>7</v>
      </c>
    </row>
    <row r="271" spans="1:80" ht="12.75">
      <c r="A271" s="248">
        <v>100</v>
      </c>
      <c r="B271" s="249" t="s">
        <v>460</v>
      </c>
      <c r="C271" s="250" t="s">
        <v>461</v>
      </c>
      <c r="D271" s="251" t="s">
        <v>148</v>
      </c>
      <c r="E271" s="252">
        <v>102</v>
      </c>
      <c r="F271" s="252"/>
      <c r="G271" s="253">
        <f>E271*F271</f>
        <v>0</v>
      </c>
      <c r="H271" s="254">
        <v>0.00291</v>
      </c>
      <c r="I271" s="255">
        <f>E271*H271</f>
        <v>0.29682</v>
      </c>
      <c r="J271" s="254">
        <v>0</v>
      </c>
      <c r="K271" s="255">
        <f>E271*J271</f>
        <v>0</v>
      </c>
      <c r="O271" s="247">
        <v>2</v>
      </c>
      <c r="AA271" s="220">
        <v>1</v>
      </c>
      <c r="AB271" s="220">
        <v>7</v>
      </c>
      <c r="AC271" s="220">
        <v>7</v>
      </c>
      <c r="AZ271" s="220">
        <v>2</v>
      </c>
      <c r="BA271" s="220">
        <f>IF(AZ271=1,G271,0)</f>
        <v>0</v>
      </c>
      <c r="BB271" s="220">
        <f>IF(AZ271=2,G271,0)</f>
        <v>0</v>
      </c>
      <c r="BC271" s="220">
        <f>IF(AZ271=3,G271,0)</f>
        <v>0</v>
      </c>
      <c r="BD271" s="220">
        <f>IF(AZ271=4,G271,0)</f>
        <v>0</v>
      </c>
      <c r="BE271" s="220">
        <f>IF(AZ271=5,G271,0)</f>
        <v>0</v>
      </c>
      <c r="CA271" s="247">
        <v>1</v>
      </c>
      <c r="CB271" s="247">
        <v>7</v>
      </c>
    </row>
    <row r="272" spans="1:15" ht="12.75">
      <c r="A272" s="256"/>
      <c r="B272" s="260"/>
      <c r="C272" s="443" t="s">
        <v>462</v>
      </c>
      <c r="D272" s="444"/>
      <c r="E272" s="261">
        <v>102</v>
      </c>
      <c r="F272" s="262"/>
      <c r="G272" s="263"/>
      <c r="H272" s="264"/>
      <c r="I272" s="258"/>
      <c r="J272" s="265"/>
      <c r="K272" s="258"/>
      <c r="M272" s="259" t="s">
        <v>462</v>
      </c>
      <c r="O272" s="247"/>
    </row>
    <row r="273" spans="1:80" ht="12.75">
      <c r="A273" s="248">
        <v>101</v>
      </c>
      <c r="B273" s="249" t="s">
        <v>463</v>
      </c>
      <c r="C273" s="250" t="s">
        <v>464</v>
      </c>
      <c r="D273" s="251" t="s">
        <v>148</v>
      </c>
      <c r="E273" s="252">
        <v>108</v>
      </c>
      <c r="F273" s="252"/>
      <c r="G273" s="253">
        <f>E273*F273</f>
        <v>0</v>
      </c>
      <c r="H273" s="254">
        <v>0</v>
      </c>
      <c r="I273" s="255">
        <f>E273*H273</f>
        <v>0</v>
      </c>
      <c r="J273" s="254">
        <v>-0.0023</v>
      </c>
      <c r="K273" s="255">
        <f>E273*J273</f>
        <v>-0.2484</v>
      </c>
      <c r="O273" s="247">
        <v>2</v>
      </c>
      <c r="AA273" s="220">
        <v>1</v>
      </c>
      <c r="AB273" s="220">
        <v>7</v>
      </c>
      <c r="AC273" s="220">
        <v>7</v>
      </c>
      <c r="AZ273" s="220">
        <v>2</v>
      </c>
      <c r="BA273" s="220">
        <f>IF(AZ273=1,G273,0)</f>
        <v>0</v>
      </c>
      <c r="BB273" s="220">
        <f>IF(AZ273=2,G273,0)</f>
        <v>0</v>
      </c>
      <c r="BC273" s="220">
        <f>IF(AZ273=3,G273,0)</f>
        <v>0</v>
      </c>
      <c r="BD273" s="220">
        <f>IF(AZ273=4,G273,0)</f>
        <v>0</v>
      </c>
      <c r="BE273" s="220">
        <f>IF(AZ273=5,G273,0)</f>
        <v>0</v>
      </c>
      <c r="CA273" s="247">
        <v>1</v>
      </c>
      <c r="CB273" s="247">
        <v>7</v>
      </c>
    </row>
    <row r="274" spans="1:15" ht="12.75">
      <c r="A274" s="256"/>
      <c r="B274" s="260"/>
      <c r="C274" s="443" t="s">
        <v>465</v>
      </c>
      <c r="D274" s="444"/>
      <c r="E274" s="261">
        <v>108</v>
      </c>
      <c r="F274" s="262"/>
      <c r="G274" s="263"/>
      <c r="H274" s="264"/>
      <c r="I274" s="258"/>
      <c r="J274" s="265"/>
      <c r="K274" s="258"/>
      <c r="M274" s="259" t="s">
        <v>465</v>
      </c>
      <c r="O274" s="247"/>
    </row>
    <row r="275" spans="1:80" ht="12.75">
      <c r="A275" s="248">
        <v>102</v>
      </c>
      <c r="B275" s="249" t="s">
        <v>466</v>
      </c>
      <c r="C275" s="250" t="s">
        <v>467</v>
      </c>
      <c r="D275" s="251" t="s">
        <v>148</v>
      </c>
      <c r="E275" s="252">
        <v>17</v>
      </c>
      <c r="F275" s="252"/>
      <c r="G275" s="253">
        <f>E275*F275</f>
        <v>0</v>
      </c>
      <c r="H275" s="254">
        <v>0.00295</v>
      </c>
      <c r="I275" s="255">
        <f>E275*H275</f>
        <v>0.05015</v>
      </c>
      <c r="J275" s="254">
        <v>0</v>
      </c>
      <c r="K275" s="255">
        <f>E275*J275</f>
        <v>0</v>
      </c>
      <c r="O275" s="247">
        <v>2</v>
      </c>
      <c r="AA275" s="220">
        <v>1</v>
      </c>
      <c r="AB275" s="220">
        <v>7</v>
      </c>
      <c r="AC275" s="220">
        <v>7</v>
      </c>
      <c r="AZ275" s="220">
        <v>2</v>
      </c>
      <c r="BA275" s="220">
        <f>IF(AZ275=1,G275,0)</f>
        <v>0</v>
      </c>
      <c r="BB275" s="220">
        <f>IF(AZ275=2,G275,0)</f>
        <v>0</v>
      </c>
      <c r="BC275" s="220">
        <f>IF(AZ275=3,G275,0)</f>
        <v>0</v>
      </c>
      <c r="BD275" s="220">
        <f>IF(AZ275=4,G275,0)</f>
        <v>0</v>
      </c>
      <c r="BE275" s="220">
        <f>IF(AZ275=5,G275,0)</f>
        <v>0</v>
      </c>
      <c r="CA275" s="247">
        <v>1</v>
      </c>
      <c r="CB275" s="247">
        <v>7</v>
      </c>
    </row>
    <row r="276" spans="1:15" ht="12.75">
      <c r="A276" s="256"/>
      <c r="B276" s="260"/>
      <c r="C276" s="443" t="s">
        <v>468</v>
      </c>
      <c r="D276" s="444"/>
      <c r="E276" s="261">
        <v>17</v>
      </c>
      <c r="F276" s="262"/>
      <c r="G276" s="263"/>
      <c r="H276" s="264"/>
      <c r="I276" s="258"/>
      <c r="J276" s="265"/>
      <c r="K276" s="258"/>
      <c r="M276" s="259" t="s">
        <v>468</v>
      </c>
      <c r="O276" s="247"/>
    </row>
    <row r="277" spans="1:80" ht="12.75">
      <c r="A277" s="248">
        <v>103</v>
      </c>
      <c r="B277" s="249" t="s">
        <v>469</v>
      </c>
      <c r="C277" s="250" t="s">
        <v>470</v>
      </c>
      <c r="D277" s="251" t="s">
        <v>148</v>
      </c>
      <c r="E277" s="252">
        <v>95</v>
      </c>
      <c r="F277" s="252"/>
      <c r="G277" s="253">
        <f>E277*F277</f>
        <v>0</v>
      </c>
      <c r="H277" s="254">
        <v>0.00526</v>
      </c>
      <c r="I277" s="255">
        <f>E277*H277</f>
        <v>0.4997</v>
      </c>
      <c r="J277" s="254">
        <v>0</v>
      </c>
      <c r="K277" s="255">
        <f>E277*J277</f>
        <v>0</v>
      </c>
      <c r="O277" s="247">
        <v>2</v>
      </c>
      <c r="AA277" s="220">
        <v>1</v>
      </c>
      <c r="AB277" s="220">
        <v>7</v>
      </c>
      <c r="AC277" s="220">
        <v>7</v>
      </c>
      <c r="AZ277" s="220">
        <v>2</v>
      </c>
      <c r="BA277" s="220">
        <f>IF(AZ277=1,G277,0)</f>
        <v>0</v>
      </c>
      <c r="BB277" s="220">
        <f>IF(AZ277=2,G277,0)</f>
        <v>0</v>
      </c>
      <c r="BC277" s="220">
        <f>IF(AZ277=3,G277,0)</f>
        <v>0</v>
      </c>
      <c r="BD277" s="220">
        <f>IF(AZ277=4,G277,0)</f>
        <v>0</v>
      </c>
      <c r="BE277" s="220">
        <f>IF(AZ277=5,G277,0)</f>
        <v>0</v>
      </c>
      <c r="CA277" s="247">
        <v>1</v>
      </c>
      <c r="CB277" s="247">
        <v>7</v>
      </c>
    </row>
    <row r="278" spans="1:15" ht="12.75">
      <c r="A278" s="256"/>
      <c r="B278" s="260"/>
      <c r="C278" s="443" t="s">
        <v>471</v>
      </c>
      <c r="D278" s="444"/>
      <c r="E278" s="261">
        <v>95</v>
      </c>
      <c r="F278" s="262"/>
      <c r="G278" s="263"/>
      <c r="H278" s="264"/>
      <c r="I278" s="258"/>
      <c r="J278" s="265"/>
      <c r="K278" s="258"/>
      <c r="M278" s="259" t="s">
        <v>471</v>
      </c>
      <c r="O278" s="247"/>
    </row>
    <row r="279" spans="1:80" ht="12.75">
      <c r="A279" s="248">
        <v>104</v>
      </c>
      <c r="B279" s="249" t="s">
        <v>472</v>
      </c>
      <c r="C279" s="250" t="s">
        <v>473</v>
      </c>
      <c r="D279" s="251" t="s">
        <v>148</v>
      </c>
      <c r="E279" s="252">
        <v>13</v>
      </c>
      <c r="F279" s="252"/>
      <c r="G279" s="253">
        <f>E279*F279</f>
        <v>0</v>
      </c>
      <c r="H279" s="254">
        <v>0.00615</v>
      </c>
      <c r="I279" s="255">
        <f>E279*H279</f>
        <v>0.07995000000000001</v>
      </c>
      <c r="J279" s="254">
        <v>0</v>
      </c>
      <c r="K279" s="255">
        <f>E279*J279</f>
        <v>0</v>
      </c>
      <c r="O279" s="247">
        <v>2</v>
      </c>
      <c r="AA279" s="220">
        <v>1</v>
      </c>
      <c r="AB279" s="220">
        <v>7</v>
      </c>
      <c r="AC279" s="220">
        <v>7</v>
      </c>
      <c r="AZ279" s="220">
        <v>2</v>
      </c>
      <c r="BA279" s="220">
        <f>IF(AZ279=1,G279,0)</f>
        <v>0</v>
      </c>
      <c r="BB279" s="220">
        <f>IF(AZ279=2,G279,0)</f>
        <v>0</v>
      </c>
      <c r="BC279" s="220">
        <f>IF(AZ279=3,G279,0)</f>
        <v>0</v>
      </c>
      <c r="BD279" s="220">
        <f>IF(AZ279=4,G279,0)</f>
        <v>0</v>
      </c>
      <c r="BE279" s="220">
        <f>IF(AZ279=5,G279,0)</f>
        <v>0</v>
      </c>
      <c r="CA279" s="247">
        <v>1</v>
      </c>
      <c r="CB279" s="247">
        <v>7</v>
      </c>
    </row>
    <row r="280" spans="1:15" ht="12.75">
      <c r="A280" s="256"/>
      <c r="B280" s="260"/>
      <c r="C280" s="443" t="s">
        <v>474</v>
      </c>
      <c r="D280" s="444"/>
      <c r="E280" s="261">
        <v>13</v>
      </c>
      <c r="F280" s="262"/>
      <c r="G280" s="263"/>
      <c r="H280" s="264"/>
      <c r="I280" s="258"/>
      <c r="J280" s="265"/>
      <c r="K280" s="258"/>
      <c r="M280" s="259" t="s">
        <v>474</v>
      </c>
      <c r="O280" s="247"/>
    </row>
    <row r="281" spans="1:80" ht="12.75">
      <c r="A281" s="248">
        <v>105</v>
      </c>
      <c r="B281" s="249" t="s">
        <v>475</v>
      </c>
      <c r="C281" s="250" t="s">
        <v>476</v>
      </c>
      <c r="D281" s="251" t="s">
        <v>250</v>
      </c>
      <c r="E281" s="252">
        <v>0.92662</v>
      </c>
      <c r="F281" s="252"/>
      <c r="G281" s="253">
        <f>E281*F281</f>
        <v>0</v>
      </c>
      <c r="H281" s="254">
        <v>0</v>
      </c>
      <c r="I281" s="255">
        <f>E281*H281</f>
        <v>0</v>
      </c>
      <c r="J281" s="254"/>
      <c r="K281" s="255">
        <f>E281*J281</f>
        <v>0</v>
      </c>
      <c r="O281" s="247">
        <v>2</v>
      </c>
      <c r="AA281" s="220">
        <v>7</v>
      </c>
      <c r="AB281" s="220">
        <v>1001</v>
      </c>
      <c r="AC281" s="220">
        <v>5</v>
      </c>
      <c r="AZ281" s="220">
        <v>2</v>
      </c>
      <c r="BA281" s="220">
        <f>IF(AZ281=1,G281,0)</f>
        <v>0</v>
      </c>
      <c r="BB281" s="220">
        <f>IF(AZ281=2,G281,0)</f>
        <v>0</v>
      </c>
      <c r="BC281" s="220">
        <f>IF(AZ281=3,G281,0)</f>
        <v>0</v>
      </c>
      <c r="BD281" s="220">
        <f>IF(AZ281=4,G281,0)</f>
        <v>0</v>
      </c>
      <c r="BE281" s="220">
        <f>IF(AZ281=5,G281,0)</f>
        <v>0</v>
      </c>
      <c r="CA281" s="247">
        <v>7</v>
      </c>
      <c r="CB281" s="247">
        <v>1001</v>
      </c>
    </row>
    <row r="282" spans="1:57" ht="12.75">
      <c r="A282" s="266"/>
      <c r="B282" s="267" t="s">
        <v>99</v>
      </c>
      <c r="C282" s="268" t="s">
        <v>457</v>
      </c>
      <c r="D282" s="269"/>
      <c r="E282" s="270"/>
      <c r="F282" s="271"/>
      <c r="G282" s="272">
        <f>SUM(G269:G281)</f>
        <v>0</v>
      </c>
      <c r="H282" s="273"/>
      <c r="I282" s="274">
        <f>SUM(I269:I281)</f>
        <v>0.92662</v>
      </c>
      <c r="J282" s="273"/>
      <c r="K282" s="274">
        <f>SUM(K269:K281)</f>
        <v>-0.3861</v>
      </c>
      <c r="O282" s="247">
        <v>4</v>
      </c>
      <c r="BA282" s="275">
        <f>SUM(BA269:BA281)</f>
        <v>0</v>
      </c>
      <c r="BB282" s="275">
        <f>SUM(BB269:BB281)</f>
        <v>0</v>
      </c>
      <c r="BC282" s="275">
        <f>SUM(BC269:BC281)</f>
        <v>0</v>
      </c>
      <c r="BD282" s="275">
        <f>SUM(BD269:BD281)</f>
        <v>0</v>
      </c>
      <c r="BE282" s="275">
        <f>SUM(BE269:BE281)</f>
        <v>0</v>
      </c>
    </row>
    <row r="283" spans="1:15" ht="12.75">
      <c r="A283" s="237" t="s">
        <v>96</v>
      </c>
      <c r="B283" s="238" t="s">
        <v>477</v>
      </c>
      <c r="C283" s="239" t="s">
        <v>478</v>
      </c>
      <c r="D283" s="240"/>
      <c r="E283" s="241"/>
      <c r="F283" s="241"/>
      <c r="G283" s="242"/>
      <c r="H283" s="243"/>
      <c r="I283" s="244"/>
      <c r="J283" s="245"/>
      <c r="K283" s="246"/>
      <c r="O283" s="247">
        <v>1</v>
      </c>
    </row>
    <row r="284" spans="1:80" ht="12.75">
      <c r="A284" s="248">
        <v>106</v>
      </c>
      <c r="B284" s="249" t="s">
        <v>480</v>
      </c>
      <c r="C284" s="250" t="s">
        <v>481</v>
      </c>
      <c r="D284" s="251" t="s">
        <v>148</v>
      </c>
      <c r="E284" s="252">
        <v>167.3</v>
      </c>
      <c r="F284" s="252"/>
      <c r="G284" s="253">
        <f>E284*F284</f>
        <v>0</v>
      </c>
      <c r="H284" s="254">
        <v>4E-05</v>
      </c>
      <c r="I284" s="255">
        <f>E284*H284</f>
        <v>0.006692000000000001</v>
      </c>
      <c r="J284" s="254">
        <v>0</v>
      </c>
      <c r="K284" s="255">
        <f>E284*J284</f>
        <v>0</v>
      </c>
      <c r="O284" s="247">
        <v>2</v>
      </c>
      <c r="AA284" s="220">
        <v>1</v>
      </c>
      <c r="AB284" s="220">
        <v>7</v>
      </c>
      <c r="AC284" s="220">
        <v>7</v>
      </c>
      <c r="AZ284" s="220">
        <v>2</v>
      </c>
      <c r="BA284" s="220">
        <f>IF(AZ284=1,G284,0)</f>
        <v>0</v>
      </c>
      <c r="BB284" s="220">
        <f>IF(AZ284=2,G284,0)</f>
        <v>0</v>
      </c>
      <c r="BC284" s="220">
        <f>IF(AZ284=3,G284,0)</f>
        <v>0</v>
      </c>
      <c r="BD284" s="220">
        <f>IF(AZ284=4,G284,0)</f>
        <v>0</v>
      </c>
      <c r="BE284" s="220">
        <f>IF(AZ284=5,G284,0)</f>
        <v>0</v>
      </c>
      <c r="CA284" s="247">
        <v>1</v>
      </c>
      <c r="CB284" s="247">
        <v>7</v>
      </c>
    </row>
    <row r="285" spans="1:15" ht="12.75">
      <c r="A285" s="256"/>
      <c r="B285" s="260"/>
      <c r="C285" s="443" t="s">
        <v>482</v>
      </c>
      <c r="D285" s="444"/>
      <c r="E285" s="261">
        <v>16.2</v>
      </c>
      <c r="F285" s="262"/>
      <c r="G285" s="263"/>
      <c r="H285" s="264"/>
      <c r="I285" s="258"/>
      <c r="J285" s="265"/>
      <c r="K285" s="258"/>
      <c r="M285" s="259" t="s">
        <v>482</v>
      </c>
      <c r="O285" s="247"/>
    </row>
    <row r="286" spans="1:15" ht="12.75">
      <c r="A286" s="256"/>
      <c r="B286" s="260"/>
      <c r="C286" s="443" t="s">
        <v>483</v>
      </c>
      <c r="D286" s="444"/>
      <c r="E286" s="261">
        <v>24</v>
      </c>
      <c r="F286" s="262"/>
      <c r="G286" s="263"/>
      <c r="H286" s="264"/>
      <c r="I286" s="258"/>
      <c r="J286" s="265"/>
      <c r="K286" s="258"/>
      <c r="M286" s="259" t="s">
        <v>483</v>
      </c>
      <c r="O286" s="247"/>
    </row>
    <row r="287" spans="1:15" ht="12.75">
      <c r="A287" s="256"/>
      <c r="B287" s="260"/>
      <c r="C287" s="443" t="s">
        <v>484</v>
      </c>
      <c r="D287" s="444"/>
      <c r="E287" s="261">
        <v>24.3</v>
      </c>
      <c r="F287" s="262"/>
      <c r="G287" s="263"/>
      <c r="H287" s="264"/>
      <c r="I287" s="258"/>
      <c r="J287" s="265"/>
      <c r="K287" s="258"/>
      <c r="M287" s="259" t="s">
        <v>484</v>
      </c>
      <c r="O287" s="247"/>
    </row>
    <row r="288" spans="1:15" ht="12.75">
      <c r="A288" s="256"/>
      <c r="B288" s="260"/>
      <c r="C288" s="443" t="s">
        <v>485</v>
      </c>
      <c r="D288" s="444"/>
      <c r="E288" s="261">
        <v>76</v>
      </c>
      <c r="F288" s="262"/>
      <c r="G288" s="263"/>
      <c r="H288" s="264"/>
      <c r="I288" s="258"/>
      <c r="J288" s="265"/>
      <c r="K288" s="258"/>
      <c r="M288" s="259" t="s">
        <v>485</v>
      </c>
      <c r="O288" s="247"/>
    </row>
    <row r="289" spans="1:15" ht="12.75">
      <c r="A289" s="256"/>
      <c r="B289" s="260"/>
      <c r="C289" s="443" t="s">
        <v>486</v>
      </c>
      <c r="D289" s="444"/>
      <c r="E289" s="261">
        <v>22</v>
      </c>
      <c r="F289" s="262"/>
      <c r="G289" s="263"/>
      <c r="H289" s="264"/>
      <c r="I289" s="258"/>
      <c r="J289" s="265"/>
      <c r="K289" s="258"/>
      <c r="M289" s="259" t="s">
        <v>486</v>
      </c>
      <c r="O289" s="247"/>
    </row>
    <row r="290" spans="1:15" ht="12.75">
      <c r="A290" s="256"/>
      <c r="B290" s="260"/>
      <c r="C290" s="443" t="s">
        <v>487</v>
      </c>
      <c r="D290" s="444"/>
      <c r="E290" s="261">
        <v>4.8</v>
      </c>
      <c r="F290" s="262"/>
      <c r="G290" s="263"/>
      <c r="H290" s="264"/>
      <c r="I290" s="258"/>
      <c r="J290" s="265"/>
      <c r="K290" s="258"/>
      <c r="M290" s="259" t="s">
        <v>487</v>
      </c>
      <c r="O290" s="247"/>
    </row>
    <row r="291" spans="1:80" ht="12.75">
      <c r="A291" s="248">
        <v>107</v>
      </c>
      <c r="B291" s="249" t="s">
        <v>488</v>
      </c>
      <c r="C291" s="250" t="s">
        <v>489</v>
      </c>
      <c r="D291" s="251" t="s">
        <v>148</v>
      </c>
      <c r="E291" s="252">
        <v>37.5</v>
      </c>
      <c r="F291" s="252"/>
      <c r="G291" s="253">
        <f>E291*F291</f>
        <v>0</v>
      </c>
      <c r="H291" s="254">
        <v>0.00016</v>
      </c>
      <c r="I291" s="255">
        <f>E291*H291</f>
        <v>0.006</v>
      </c>
      <c r="J291" s="254">
        <v>0</v>
      </c>
      <c r="K291" s="255">
        <f>E291*J291</f>
        <v>0</v>
      </c>
      <c r="O291" s="247">
        <v>2</v>
      </c>
      <c r="AA291" s="220">
        <v>1</v>
      </c>
      <c r="AB291" s="220">
        <v>7</v>
      </c>
      <c r="AC291" s="220">
        <v>7</v>
      </c>
      <c r="AZ291" s="220">
        <v>2</v>
      </c>
      <c r="BA291" s="220">
        <f>IF(AZ291=1,G291,0)</f>
        <v>0</v>
      </c>
      <c r="BB291" s="220">
        <f>IF(AZ291=2,G291,0)</f>
        <v>0</v>
      </c>
      <c r="BC291" s="220">
        <f>IF(AZ291=3,G291,0)</f>
        <v>0</v>
      </c>
      <c r="BD291" s="220">
        <f>IF(AZ291=4,G291,0)</f>
        <v>0</v>
      </c>
      <c r="BE291" s="220">
        <f>IF(AZ291=5,G291,0)</f>
        <v>0</v>
      </c>
      <c r="CA291" s="247">
        <v>1</v>
      </c>
      <c r="CB291" s="247">
        <v>7</v>
      </c>
    </row>
    <row r="292" spans="1:15" ht="12.75">
      <c r="A292" s="256"/>
      <c r="B292" s="260"/>
      <c r="C292" s="443" t="s">
        <v>490</v>
      </c>
      <c r="D292" s="444"/>
      <c r="E292" s="261">
        <v>5.4</v>
      </c>
      <c r="F292" s="262"/>
      <c r="G292" s="263"/>
      <c r="H292" s="264"/>
      <c r="I292" s="258"/>
      <c r="J292" s="265"/>
      <c r="K292" s="258"/>
      <c r="M292" s="259" t="s">
        <v>490</v>
      </c>
      <c r="O292" s="247"/>
    </row>
    <row r="293" spans="1:15" ht="12.75">
      <c r="A293" s="256"/>
      <c r="B293" s="260"/>
      <c r="C293" s="443" t="s">
        <v>491</v>
      </c>
      <c r="D293" s="444"/>
      <c r="E293" s="261">
        <v>6</v>
      </c>
      <c r="F293" s="262"/>
      <c r="G293" s="263"/>
      <c r="H293" s="264"/>
      <c r="I293" s="258"/>
      <c r="J293" s="265"/>
      <c r="K293" s="258"/>
      <c r="M293" s="259" t="s">
        <v>491</v>
      </c>
      <c r="O293" s="247"/>
    </row>
    <row r="294" spans="1:15" ht="12.75">
      <c r="A294" s="256"/>
      <c r="B294" s="260"/>
      <c r="C294" s="443" t="s">
        <v>492</v>
      </c>
      <c r="D294" s="444"/>
      <c r="E294" s="261">
        <v>8.1</v>
      </c>
      <c r="F294" s="262"/>
      <c r="G294" s="263"/>
      <c r="H294" s="264"/>
      <c r="I294" s="258"/>
      <c r="J294" s="265"/>
      <c r="K294" s="258"/>
      <c r="M294" s="259" t="s">
        <v>492</v>
      </c>
      <c r="O294" s="247"/>
    </row>
    <row r="295" spans="1:15" ht="12.75">
      <c r="A295" s="256"/>
      <c r="B295" s="260"/>
      <c r="C295" s="443" t="s">
        <v>493</v>
      </c>
      <c r="D295" s="444"/>
      <c r="E295" s="261">
        <v>12</v>
      </c>
      <c r="F295" s="262"/>
      <c r="G295" s="263"/>
      <c r="H295" s="264"/>
      <c r="I295" s="258"/>
      <c r="J295" s="265"/>
      <c r="K295" s="258"/>
      <c r="M295" s="259" t="s">
        <v>493</v>
      </c>
      <c r="O295" s="247"/>
    </row>
    <row r="296" spans="1:15" ht="12.75">
      <c r="A296" s="256"/>
      <c r="B296" s="260"/>
      <c r="C296" s="443" t="s">
        <v>494</v>
      </c>
      <c r="D296" s="444"/>
      <c r="E296" s="261">
        <v>6</v>
      </c>
      <c r="F296" s="262"/>
      <c r="G296" s="263"/>
      <c r="H296" s="264"/>
      <c r="I296" s="258"/>
      <c r="J296" s="265"/>
      <c r="K296" s="258"/>
      <c r="M296" s="259" t="s">
        <v>494</v>
      </c>
      <c r="O296" s="247"/>
    </row>
    <row r="297" spans="1:80" ht="12.75">
      <c r="A297" s="248">
        <v>108</v>
      </c>
      <c r="B297" s="249" t="s">
        <v>495</v>
      </c>
      <c r="C297" s="250" t="s">
        <v>496</v>
      </c>
      <c r="D297" s="251" t="s">
        <v>311</v>
      </c>
      <c r="E297" s="252">
        <v>48</v>
      </c>
      <c r="F297" s="252"/>
      <c r="G297" s="253">
        <f>E297*F297</f>
        <v>0</v>
      </c>
      <c r="H297" s="254">
        <v>0.0009</v>
      </c>
      <c r="I297" s="255">
        <f>E297*H297</f>
        <v>0.0432</v>
      </c>
      <c r="J297" s="254">
        <v>0</v>
      </c>
      <c r="K297" s="255">
        <f>E297*J297</f>
        <v>0</v>
      </c>
      <c r="O297" s="247">
        <v>2</v>
      </c>
      <c r="AA297" s="220">
        <v>1</v>
      </c>
      <c r="AB297" s="220">
        <v>7</v>
      </c>
      <c r="AC297" s="220">
        <v>7</v>
      </c>
      <c r="AZ297" s="220">
        <v>2</v>
      </c>
      <c r="BA297" s="220">
        <f>IF(AZ297=1,G297,0)</f>
        <v>0</v>
      </c>
      <c r="BB297" s="220">
        <f>IF(AZ297=2,G297,0)</f>
        <v>0</v>
      </c>
      <c r="BC297" s="220">
        <f>IF(AZ297=3,G297,0)</f>
        <v>0</v>
      </c>
      <c r="BD297" s="220">
        <f>IF(AZ297=4,G297,0)</f>
        <v>0</v>
      </c>
      <c r="BE297" s="220">
        <f>IF(AZ297=5,G297,0)</f>
        <v>0</v>
      </c>
      <c r="CA297" s="247">
        <v>1</v>
      </c>
      <c r="CB297" s="247">
        <v>7</v>
      </c>
    </row>
    <row r="298" spans="1:15" ht="12.75">
      <c r="A298" s="256"/>
      <c r="B298" s="260"/>
      <c r="C298" s="443" t="s">
        <v>497</v>
      </c>
      <c r="D298" s="444"/>
      <c r="E298" s="261">
        <v>9</v>
      </c>
      <c r="F298" s="262"/>
      <c r="G298" s="263"/>
      <c r="H298" s="264"/>
      <c r="I298" s="258"/>
      <c r="J298" s="265"/>
      <c r="K298" s="258"/>
      <c r="M298" s="259" t="s">
        <v>497</v>
      </c>
      <c r="O298" s="247"/>
    </row>
    <row r="299" spans="1:15" ht="12.75">
      <c r="A299" s="256"/>
      <c r="B299" s="260"/>
      <c r="C299" s="443" t="s">
        <v>498</v>
      </c>
      <c r="D299" s="444"/>
      <c r="E299" s="261">
        <v>10</v>
      </c>
      <c r="F299" s="262"/>
      <c r="G299" s="263"/>
      <c r="H299" s="264"/>
      <c r="I299" s="258"/>
      <c r="J299" s="265"/>
      <c r="K299" s="258"/>
      <c r="M299" s="259" t="s">
        <v>498</v>
      </c>
      <c r="O299" s="247"/>
    </row>
    <row r="300" spans="1:15" ht="12.75">
      <c r="A300" s="256"/>
      <c r="B300" s="260"/>
      <c r="C300" s="443" t="s">
        <v>499</v>
      </c>
      <c r="D300" s="444"/>
      <c r="E300" s="261">
        <v>9</v>
      </c>
      <c r="F300" s="262"/>
      <c r="G300" s="263"/>
      <c r="H300" s="264"/>
      <c r="I300" s="258"/>
      <c r="J300" s="265"/>
      <c r="K300" s="258"/>
      <c r="M300" s="259" t="s">
        <v>499</v>
      </c>
      <c r="O300" s="247"/>
    </row>
    <row r="301" spans="1:15" ht="12.75">
      <c r="A301" s="256"/>
      <c r="B301" s="260"/>
      <c r="C301" s="443" t="s">
        <v>500</v>
      </c>
      <c r="D301" s="444"/>
      <c r="E301" s="261">
        <v>20</v>
      </c>
      <c r="F301" s="262"/>
      <c r="G301" s="263"/>
      <c r="H301" s="264"/>
      <c r="I301" s="258"/>
      <c r="J301" s="265"/>
      <c r="K301" s="258"/>
      <c r="M301" s="259" t="s">
        <v>500</v>
      </c>
      <c r="O301" s="247"/>
    </row>
    <row r="302" spans="1:80" ht="12.75">
      <c r="A302" s="248">
        <v>109</v>
      </c>
      <c r="B302" s="249" t="s">
        <v>501</v>
      </c>
      <c r="C302" s="250" t="s">
        <v>502</v>
      </c>
      <c r="D302" s="251" t="s">
        <v>311</v>
      </c>
      <c r="E302" s="252">
        <v>5</v>
      </c>
      <c r="F302" s="252"/>
      <c r="G302" s="253">
        <f>E302*F302</f>
        <v>0</v>
      </c>
      <c r="H302" s="254">
        <v>0.0012</v>
      </c>
      <c r="I302" s="255">
        <f>E302*H302</f>
        <v>0.005999999999999999</v>
      </c>
      <c r="J302" s="254">
        <v>0</v>
      </c>
      <c r="K302" s="255">
        <f>E302*J302</f>
        <v>0</v>
      </c>
      <c r="O302" s="247">
        <v>2</v>
      </c>
      <c r="AA302" s="220">
        <v>1</v>
      </c>
      <c r="AB302" s="220">
        <v>7</v>
      </c>
      <c r="AC302" s="220">
        <v>7</v>
      </c>
      <c r="AZ302" s="220">
        <v>2</v>
      </c>
      <c r="BA302" s="220">
        <f>IF(AZ302=1,G302,0)</f>
        <v>0</v>
      </c>
      <c r="BB302" s="220">
        <f>IF(AZ302=2,G302,0)</f>
        <v>0</v>
      </c>
      <c r="BC302" s="220">
        <f>IF(AZ302=3,G302,0)</f>
        <v>0</v>
      </c>
      <c r="BD302" s="220">
        <f>IF(AZ302=4,G302,0)</f>
        <v>0</v>
      </c>
      <c r="BE302" s="220">
        <f>IF(AZ302=5,G302,0)</f>
        <v>0</v>
      </c>
      <c r="CA302" s="247">
        <v>1</v>
      </c>
      <c r="CB302" s="247">
        <v>7</v>
      </c>
    </row>
    <row r="303" spans="1:15" ht="12.75">
      <c r="A303" s="256"/>
      <c r="B303" s="260"/>
      <c r="C303" s="443" t="s">
        <v>503</v>
      </c>
      <c r="D303" s="444"/>
      <c r="E303" s="261">
        <v>5</v>
      </c>
      <c r="F303" s="262"/>
      <c r="G303" s="263"/>
      <c r="H303" s="264"/>
      <c r="I303" s="258"/>
      <c r="J303" s="265"/>
      <c r="K303" s="258"/>
      <c r="M303" s="259" t="s">
        <v>503</v>
      </c>
      <c r="O303" s="247"/>
    </row>
    <row r="304" spans="1:80" ht="12.75">
      <c r="A304" s="248">
        <v>110</v>
      </c>
      <c r="B304" s="249" t="s">
        <v>504</v>
      </c>
      <c r="C304" s="250" t="s">
        <v>505</v>
      </c>
      <c r="D304" s="251" t="s">
        <v>311</v>
      </c>
      <c r="E304" s="252">
        <v>9</v>
      </c>
      <c r="F304" s="252"/>
      <c r="G304" s="253">
        <f>E304*F304</f>
        <v>0</v>
      </c>
      <c r="H304" s="254">
        <v>0.0071</v>
      </c>
      <c r="I304" s="255">
        <f>E304*H304</f>
        <v>0.0639</v>
      </c>
      <c r="J304" s="254"/>
      <c r="K304" s="255">
        <f>E304*J304</f>
        <v>0</v>
      </c>
      <c r="O304" s="247">
        <v>2</v>
      </c>
      <c r="AA304" s="220">
        <v>3</v>
      </c>
      <c r="AB304" s="220">
        <v>7</v>
      </c>
      <c r="AC304" s="220">
        <v>61143000</v>
      </c>
      <c r="AZ304" s="220">
        <v>2</v>
      </c>
      <c r="BA304" s="220">
        <f>IF(AZ304=1,G304,0)</f>
        <v>0</v>
      </c>
      <c r="BB304" s="220">
        <f>IF(AZ304=2,G304,0)</f>
        <v>0</v>
      </c>
      <c r="BC304" s="220">
        <f>IF(AZ304=3,G304,0)</f>
        <v>0</v>
      </c>
      <c r="BD304" s="220">
        <f>IF(AZ304=4,G304,0)</f>
        <v>0</v>
      </c>
      <c r="BE304" s="220">
        <f>IF(AZ304=5,G304,0)</f>
        <v>0</v>
      </c>
      <c r="CA304" s="247">
        <v>3</v>
      </c>
      <c r="CB304" s="247">
        <v>7</v>
      </c>
    </row>
    <row r="305" spans="1:15" ht="12.75">
      <c r="A305" s="256"/>
      <c r="B305" s="260"/>
      <c r="C305" s="443" t="s">
        <v>497</v>
      </c>
      <c r="D305" s="444"/>
      <c r="E305" s="261">
        <v>9</v>
      </c>
      <c r="F305" s="262"/>
      <c r="G305" s="263"/>
      <c r="H305" s="264"/>
      <c r="I305" s="258"/>
      <c r="J305" s="265"/>
      <c r="K305" s="258"/>
      <c r="M305" s="259" t="s">
        <v>497</v>
      </c>
      <c r="O305" s="247"/>
    </row>
    <row r="306" spans="1:80" ht="22.5">
      <c r="A306" s="248">
        <v>111</v>
      </c>
      <c r="B306" s="249" t="s">
        <v>506</v>
      </c>
      <c r="C306" s="250" t="s">
        <v>1020</v>
      </c>
      <c r="D306" s="251" t="s">
        <v>311</v>
      </c>
      <c r="E306" s="252">
        <v>10</v>
      </c>
      <c r="F306" s="252"/>
      <c r="G306" s="253">
        <f>E306*F306</f>
        <v>0</v>
      </c>
      <c r="H306" s="254">
        <v>0.0109</v>
      </c>
      <c r="I306" s="255">
        <f>E306*H306</f>
        <v>0.109</v>
      </c>
      <c r="J306" s="254"/>
      <c r="K306" s="255">
        <f>E306*J306</f>
        <v>0</v>
      </c>
      <c r="O306" s="247">
        <v>2</v>
      </c>
      <c r="AA306" s="220">
        <v>3</v>
      </c>
      <c r="AB306" s="220">
        <v>7</v>
      </c>
      <c r="AC306" s="220">
        <v>61143006</v>
      </c>
      <c r="AZ306" s="220">
        <v>2</v>
      </c>
      <c r="BA306" s="220">
        <f>IF(AZ306=1,G306,0)</f>
        <v>0</v>
      </c>
      <c r="BB306" s="220">
        <f>IF(AZ306=2,G306,0)</f>
        <v>0</v>
      </c>
      <c r="BC306" s="220">
        <f>IF(AZ306=3,G306,0)</f>
        <v>0</v>
      </c>
      <c r="BD306" s="220">
        <f>IF(AZ306=4,G306,0)</f>
        <v>0</v>
      </c>
      <c r="BE306" s="220">
        <f>IF(AZ306=5,G306,0)</f>
        <v>0</v>
      </c>
      <c r="CA306" s="247">
        <v>3</v>
      </c>
      <c r="CB306" s="247">
        <v>7</v>
      </c>
    </row>
    <row r="307" spans="1:15" ht="12.75">
      <c r="A307" s="256"/>
      <c r="B307" s="260"/>
      <c r="C307" s="443" t="s">
        <v>498</v>
      </c>
      <c r="D307" s="444"/>
      <c r="E307" s="261">
        <v>10</v>
      </c>
      <c r="F307" s="262"/>
      <c r="G307" s="263"/>
      <c r="H307" s="264"/>
      <c r="I307" s="258"/>
      <c r="J307" s="265"/>
      <c r="K307" s="258"/>
      <c r="M307" s="259" t="s">
        <v>498</v>
      </c>
      <c r="O307" s="247"/>
    </row>
    <row r="308" spans="1:80" ht="12.75">
      <c r="A308" s="248">
        <v>112</v>
      </c>
      <c r="B308" s="249" t="s">
        <v>507</v>
      </c>
      <c r="C308" s="250" t="s">
        <v>508</v>
      </c>
      <c r="D308" s="251" t="s">
        <v>311</v>
      </c>
      <c r="E308" s="252">
        <v>20</v>
      </c>
      <c r="F308" s="252"/>
      <c r="G308" s="253">
        <f>E308*F308</f>
        <v>0</v>
      </c>
      <c r="H308" s="254">
        <v>0.018</v>
      </c>
      <c r="I308" s="255">
        <f>E308*H308</f>
        <v>0.36</v>
      </c>
      <c r="J308" s="254"/>
      <c r="K308" s="255">
        <f>E308*J308</f>
        <v>0</v>
      </c>
      <c r="O308" s="247">
        <v>2</v>
      </c>
      <c r="AA308" s="220">
        <v>3</v>
      </c>
      <c r="AB308" s="220">
        <v>7</v>
      </c>
      <c r="AC308" s="220">
        <v>61143016</v>
      </c>
      <c r="AZ308" s="220">
        <v>2</v>
      </c>
      <c r="BA308" s="220">
        <f>IF(AZ308=1,G308,0)</f>
        <v>0</v>
      </c>
      <c r="BB308" s="220">
        <f>IF(AZ308=2,G308,0)</f>
        <v>0</v>
      </c>
      <c r="BC308" s="220">
        <f>IF(AZ308=3,G308,0)</f>
        <v>0</v>
      </c>
      <c r="BD308" s="220">
        <f>IF(AZ308=4,G308,0)</f>
        <v>0</v>
      </c>
      <c r="BE308" s="220">
        <f>IF(AZ308=5,G308,0)</f>
        <v>0</v>
      </c>
      <c r="CA308" s="247">
        <v>3</v>
      </c>
      <c r="CB308" s="247">
        <v>7</v>
      </c>
    </row>
    <row r="309" spans="1:15" ht="12.75">
      <c r="A309" s="256"/>
      <c r="B309" s="260"/>
      <c r="C309" s="443" t="s">
        <v>500</v>
      </c>
      <c r="D309" s="444"/>
      <c r="E309" s="261">
        <v>20</v>
      </c>
      <c r="F309" s="262"/>
      <c r="G309" s="263"/>
      <c r="H309" s="264"/>
      <c r="I309" s="258"/>
      <c r="J309" s="265"/>
      <c r="K309" s="258"/>
      <c r="M309" s="259" t="s">
        <v>500</v>
      </c>
      <c r="O309" s="247"/>
    </row>
    <row r="310" spans="1:80" ht="12.75">
      <c r="A310" s="248">
        <v>113</v>
      </c>
      <c r="B310" s="249" t="s">
        <v>509</v>
      </c>
      <c r="C310" s="250" t="s">
        <v>510</v>
      </c>
      <c r="D310" s="251" t="s">
        <v>311</v>
      </c>
      <c r="E310" s="252">
        <v>9</v>
      </c>
      <c r="F310" s="252"/>
      <c r="G310" s="253">
        <f>E310*F310</f>
        <v>0</v>
      </c>
      <c r="H310" s="254">
        <v>0.0141</v>
      </c>
      <c r="I310" s="255">
        <f>E310*H310</f>
        <v>0.12689999999999999</v>
      </c>
      <c r="J310" s="254"/>
      <c r="K310" s="255">
        <f>E310*J310</f>
        <v>0</v>
      </c>
      <c r="O310" s="247">
        <v>2</v>
      </c>
      <c r="AA310" s="220">
        <v>3</v>
      </c>
      <c r="AB310" s="220">
        <v>7</v>
      </c>
      <c r="AC310" s="220">
        <v>61143026</v>
      </c>
      <c r="AZ310" s="220">
        <v>2</v>
      </c>
      <c r="BA310" s="220">
        <f>IF(AZ310=1,G310,0)</f>
        <v>0</v>
      </c>
      <c r="BB310" s="220">
        <f>IF(AZ310=2,G310,0)</f>
        <v>0</v>
      </c>
      <c r="BC310" s="220">
        <f>IF(AZ310=3,G310,0)</f>
        <v>0</v>
      </c>
      <c r="BD310" s="220">
        <f>IF(AZ310=4,G310,0)</f>
        <v>0</v>
      </c>
      <c r="BE310" s="220">
        <f>IF(AZ310=5,G310,0)</f>
        <v>0</v>
      </c>
      <c r="CA310" s="247">
        <v>3</v>
      </c>
      <c r="CB310" s="247">
        <v>7</v>
      </c>
    </row>
    <row r="311" spans="1:15" ht="12.75">
      <c r="A311" s="256"/>
      <c r="B311" s="260"/>
      <c r="C311" s="443" t="s">
        <v>499</v>
      </c>
      <c r="D311" s="444"/>
      <c r="E311" s="261">
        <v>9</v>
      </c>
      <c r="F311" s="262"/>
      <c r="G311" s="263"/>
      <c r="H311" s="264"/>
      <c r="I311" s="258"/>
      <c r="J311" s="265"/>
      <c r="K311" s="258"/>
      <c r="M311" s="259" t="s">
        <v>499</v>
      </c>
      <c r="O311" s="247"/>
    </row>
    <row r="312" spans="1:80" ht="12.75">
      <c r="A312" s="248">
        <v>114</v>
      </c>
      <c r="B312" s="249" t="s">
        <v>511</v>
      </c>
      <c r="C312" s="250" t="s">
        <v>512</v>
      </c>
      <c r="D312" s="251" t="s">
        <v>311</v>
      </c>
      <c r="E312" s="252">
        <v>5</v>
      </c>
      <c r="F312" s="252"/>
      <c r="G312" s="253">
        <f>E312*F312</f>
        <v>0</v>
      </c>
      <c r="H312" s="254">
        <v>0.0321</v>
      </c>
      <c r="I312" s="255">
        <f>E312*H312</f>
        <v>0.16049999999999998</v>
      </c>
      <c r="J312" s="254"/>
      <c r="K312" s="255">
        <f>E312*J312</f>
        <v>0</v>
      </c>
      <c r="O312" s="247">
        <v>2</v>
      </c>
      <c r="AA312" s="220">
        <v>3</v>
      </c>
      <c r="AB312" s="220">
        <v>7</v>
      </c>
      <c r="AC312" s="220">
        <v>61143071</v>
      </c>
      <c r="AZ312" s="220">
        <v>2</v>
      </c>
      <c r="BA312" s="220">
        <f>IF(AZ312=1,G312,0)</f>
        <v>0</v>
      </c>
      <c r="BB312" s="220">
        <f>IF(AZ312=2,G312,0)</f>
        <v>0</v>
      </c>
      <c r="BC312" s="220">
        <f>IF(AZ312=3,G312,0)</f>
        <v>0</v>
      </c>
      <c r="BD312" s="220">
        <f>IF(AZ312=4,G312,0)</f>
        <v>0</v>
      </c>
      <c r="BE312" s="220">
        <f>IF(AZ312=5,G312,0)</f>
        <v>0</v>
      </c>
      <c r="CA312" s="247">
        <v>3</v>
      </c>
      <c r="CB312" s="247">
        <v>7</v>
      </c>
    </row>
    <row r="313" spans="1:15" ht="12.75">
      <c r="A313" s="256"/>
      <c r="B313" s="260"/>
      <c r="C313" s="443" t="s">
        <v>503</v>
      </c>
      <c r="D313" s="444"/>
      <c r="E313" s="261">
        <v>5</v>
      </c>
      <c r="F313" s="262"/>
      <c r="G313" s="263"/>
      <c r="H313" s="264"/>
      <c r="I313" s="258"/>
      <c r="J313" s="265"/>
      <c r="K313" s="258"/>
      <c r="M313" s="259" t="s">
        <v>503</v>
      </c>
      <c r="O313" s="247"/>
    </row>
    <row r="314" spans="1:80" ht="22.5">
      <c r="A314" s="248">
        <v>115</v>
      </c>
      <c r="B314" s="249" t="s">
        <v>513</v>
      </c>
      <c r="C314" s="250" t="s">
        <v>1026</v>
      </c>
      <c r="D314" s="251" t="s">
        <v>311</v>
      </c>
      <c r="E314" s="252">
        <v>1</v>
      </c>
      <c r="F314" s="252"/>
      <c r="G314" s="253">
        <f>E314*F314</f>
        <v>0</v>
      </c>
      <c r="H314" s="254">
        <v>0.04</v>
      </c>
      <c r="I314" s="255">
        <f>E314*H314</f>
        <v>0.04</v>
      </c>
      <c r="J314" s="254"/>
      <c r="K314" s="255">
        <f>E314*J314</f>
        <v>0</v>
      </c>
      <c r="O314" s="247">
        <v>2</v>
      </c>
      <c r="AA314" s="220">
        <v>3</v>
      </c>
      <c r="AB314" s="220">
        <v>7</v>
      </c>
      <c r="AC314" s="220" t="s">
        <v>513</v>
      </c>
      <c r="AZ314" s="220">
        <v>2</v>
      </c>
      <c r="BA314" s="220">
        <f>IF(AZ314=1,G314,0)</f>
        <v>0</v>
      </c>
      <c r="BB314" s="220">
        <f>IF(AZ314=2,G314,0)</f>
        <v>0</v>
      </c>
      <c r="BC314" s="220">
        <f>IF(AZ314=3,G314,0)</f>
        <v>0</v>
      </c>
      <c r="BD314" s="220">
        <f>IF(AZ314=4,G314,0)</f>
        <v>0</v>
      </c>
      <c r="BE314" s="220">
        <f>IF(AZ314=5,G314,0)</f>
        <v>0</v>
      </c>
      <c r="CA314" s="247">
        <v>3</v>
      </c>
      <c r="CB314" s="247">
        <v>7</v>
      </c>
    </row>
    <row r="315" spans="1:15" ht="12.75">
      <c r="A315" s="256"/>
      <c r="B315" s="260"/>
      <c r="C315" s="443" t="s">
        <v>514</v>
      </c>
      <c r="D315" s="444"/>
      <c r="E315" s="261">
        <v>1</v>
      </c>
      <c r="F315" s="262"/>
      <c r="G315" s="263"/>
      <c r="H315" s="264"/>
      <c r="I315" s="258"/>
      <c r="J315" s="265"/>
      <c r="K315" s="258"/>
      <c r="M315" s="259" t="s">
        <v>514</v>
      </c>
      <c r="O315" s="247"/>
    </row>
    <row r="316" spans="1:80" ht="12.75">
      <c r="A316" s="248">
        <v>116</v>
      </c>
      <c r="B316" s="249" t="s">
        <v>515</v>
      </c>
      <c r="C316" s="250" t="s">
        <v>516</v>
      </c>
      <c r="D316" s="251" t="s">
        <v>311</v>
      </c>
      <c r="E316" s="252">
        <v>50</v>
      </c>
      <c r="F316" s="252"/>
      <c r="G316" s="253">
        <f>E316*F316</f>
        <v>0</v>
      </c>
      <c r="H316" s="254">
        <v>0</v>
      </c>
      <c r="I316" s="255">
        <f>E316*H316</f>
        <v>0</v>
      </c>
      <c r="J316" s="254"/>
      <c r="K316" s="255">
        <f>E316*J316</f>
        <v>0</v>
      </c>
      <c r="O316" s="247">
        <v>2</v>
      </c>
      <c r="AA316" s="220">
        <v>3</v>
      </c>
      <c r="AB316" s="220">
        <v>7</v>
      </c>
      <c r="AC316" s="220">
        <v>766991</v>
      </c>
      <c r="AZ316" s="220">
        <v>2</v>
      </c>
      <c r="BA316" s="220">
        <f>IF(AZ316=1,G316,0)</f>
        <v>0</v>
      </c>
      <c r="BB316" s="220">
        <f>IF(AZ316=2,G316,0)</f>
        <v>0</v>
      </c>
      <c r="BC316" s="220">
        <f>IF(AZ316=3,G316,0)</f>
        <v>0</v>
      </c>
      <c r="BD316" s="220">
        <f>IF(AZ316=4,G316,0)</f>
        <v>0</v>
      </c>
      <c r="BE316" s="220">
        <f>IF(AZ316=5,G316,0)</f>
        <v>0</v>
      </c>
      <c r="CA316" s="247">
        <v>3</v>
      </c>
      <c r="CB316" s="247">
        <v>7</v>
      </c>
    </row>
    <row r="317" spans="1:15" ht="12.75">
      <c r="A317" s="256"/>
      <c r="B317" s="260"/>
      <c r="C317" s="443" t="s">
        <v>517</v>
      </c>
      <c r="D317" s="444"/>
      <c r="E317" s="261">
        <v>50</v>
      </c>
      <c r="F317" s="262"/>
      <c r="G317" s="263"/>
      <c r="H317" s="264"/>
      <c r="I317" s="258"/>
      <c r="J317" s="265"/>
      <c r="K317" s="258"/>
      <c r="M317" s="259" t="s">
        <v>517</v>
      </c>
      <c r="O317" s="247"/>
    </row>
    <row r="318" spans="1:80" ht="12.75">
      <c r="A318" s="248">
        <v>117</v>
      </c>
      <c r="B318" s="249" t="s">
        <v>518</v>
      </c>
      <c r="C318" s="250" t="s">
        <v>519</v>
      </c>
      <c r="D318" s="251" t="s">
        <v>250</v>
      </c>
      <c r="E318" s="252">
        <v>0.922192</v>
      </c>
      <c r="F318" s="252"/>
      <c r="G318" s="253">
        <f>E318*F318</f>
        <v>0</v>
      </c>
      <c r="H318" s="254">
        <v>0</v>
      </c>
      <c r="I318" s="255">
        <f>E318*H318</f>
        <v>0</v>
      </c>
      <c r="J318" s="254"/>
      <c r="K318" s="255">
        <f>E318*J318</f>
        <v>0</v>
      </c>
      <c r="O318" s="247">
        <v>2</v>
      </c>
      <c r="AA318" s="220">
        <v>7</v>
      </c>
      <c r="AB318" s="220">
        <v>1001</v>
      </c>
      <c r="AC318" s="220">
        <v>5</v>
      </c>
      <c r="AZ318" s="220">
        <v>2</v>
      </c>
      <c r="BA318" s="220">
        <f>IF(AZ318=1,G318,0)</f>
        <v>0</v>
      </c>
      <c r="BB318" s="220">
        <f>IF(AZ318=2,G318,0)</f>
        <v>0</v>
      </c>
      <c r="BC318" s="220">
        <f>IF(AZ318=3,G318,0)</f>
        <v>0</v>
      </c>
      <c r="BD318" s="220">
        <f>IF(AZ318=4,G318,0)</f>
        <v>0</v>
      </c>
      <c r="BE318" s="220">
        <f>IF(AZ318=5,G318,0)</f>
        <v>0</v>
      </c>
      <c r="CA318" s="247">
        <v>7</v>
      </c>
      <c r="CB318" s="247">
        <v>1001</v>
      </c>
    </row>
    <row r="319" spans="1:57" ht="12.75">
      <c r="A319" s="266"/>
      <c r="B319" s="267" t="s">
        <v>99</v>
      </c>
      <c r="C319" s="268" t="s">
        <v>479</v>
      </c>
      <c r="D319" s="269"/>
      <c r="E319" s="270"/>
      <c r="F319" s="271"/>
      <c r="G319" s="272">
        <f>SUM(G283:G318)</f>
        <v>0</v>
      </c>
      <c r="H319" s="273"/>
      <c r="I319" s="274">
        <f>SUM(I283:I318)</f>
        <v>0.922192</v>
      </c>
      <c r="J319" s="273"/>
      <c r="K319" s="274">
        <f>SUM(K283:K318)</f>
        <v>0</v>
      </c>
      <c r="O319" s="247">
        <v>4</v>
      </c>
      <c r="BA319" s="275">
        <f>SUM(BA283:BA318)</f>
        <v>0</v>
      </c>
      <c r="BB319" s="275">
        <f>SUM(BB283:BB318)</f>
        <v>0</v>
      </c>
      <c r="BC319" s="275">
        <f>SUM(BC283:BC318)</f>
        <v>0</v>
      </c>
      <c r="BD319" s="275">
        <f>SUM(BD283:BD318)</f>
        <v>0</v>
      </c>
      <c r="BE319" s="275">
        <f>SUM(BE283:BE318)</f>
        <v>0</v>
      </c>
    </row>
    <row r="320" spans="1:15" ht="12.75">
      <c r="A320" s="237" t="s">
        <v>96</v>
      </c>
      <c r="B320" s="238" t="s">
        <v>520</v>
      </c>
      <c r="C320" s="239" t="s">
        <v>521</v>
      </c>
      <c r="D320" s="240"/>
      <c r="E320" s="241"/>
      <c r="F320" s="241"/>
      <c r="G320" s="242"/>
      <c r="H320" s="243"/>
      <c r="I320" s="244"/>
      <c r="J320" s="245"/>
      <c r="K320" s="246"/>
      <c r="O320" s="247">
        <v>1</v>
      </c>
    </row>
    <row r="321" spans="1:80" ht="12.75">
      <c r="A321" s="248">
        <v>118</v>
      </c>
      <c r="B321" s="249" t="s">
        <v>523</v>
      </c>
      <c r="C321" s="250" t="s">
        <v>524</v>
      </c>
      <c r="D321" s="251" t="s">
        <v>311</v>
      </c>
      <c r="E321" s="252">
        <v>2</v>
      </c>
      <c r="F321" s="252"/>
      <c r="G321" s="253">
        <f aca="true" t="shared" si="0" ref="G321:G327">E321*F321</f>
        <v>0</v>
      </c>
      <c r="H321" s="254">
        <v>0</v>
      </c>
      <c r="I321" s="255">
        <f aca="true" t="shared" si="1" ref="I321:I327">E321*H321</f>
        <v>0</v>
      </c>
      <c r="J321" s="254">
        <v>0</v>
      </c>
      <c r="K321" s="255">
        <f aca="true" t="shared" si="2" ref="K321:K327">E321*J321</f>
        <v>0</v>
      </c>
      <c r="O321" s="247">
        <v>2</v>
      </c>
      <c r="AA321" s="220">
        <v>1</v>
      </c>
      <c r="AB321" s="220">
        <v>7</v>
      </c>
      <c r="AC321" s="220">
        <v>7</v>
      </c>
      <c r="AZ321" s="220">
        <v>2</v>
      </c>
      <c r="BA321" s="220">
        <f aca="true" t="shared" si="3" ref="BA321:BA327">IF(AZ321=1,G321,0)</f>
        <v>0</v>
      </c>
      <c r="BB321" s="220">
        <f aca="true" t="shared" si="4" ref="BB321:BB327">IF(AZ321=2,G321,0)</f>
        <v>0</v>
      </c>
      <c r="BC321" s="220">
        <f aca="true" t="shared" si="5" ref="BC321:BC327">IF(AZ321=3,G321,0)</f>
        <v>0</v>
      </c>
      <c r="BD321" s="220">
        <f aca="true" t="shared" si="6" ref="BD321:BD327">IF(AZ321=4,G321,0)</f>
        <v>0</v>
      </c>
      <c r="BE321" s="220">
        <f aca="true" t="shared" si="7" ref="BE321:BE327">IF(AZ321=5,G321,0)</f>
        <v>0</v>
      </c>
      <c r="CA321" s="247">
        <v>1</v>
      </c>
      <c r="CB321" s="247">
        <v>7</v>
      </c>
    </row>
    <row r="322" spans="1:80" ht="12.75">
      <c r="A322" s="248">
        <v>119</v>
      </c>
      <c r="B322" s="249" t="s">
        <v>525</v>
      </c>
      <c r="C322" s="250" t="s">
        <v>526</v>
      </c>
      <c r="D322" s="251" t="s">
        <v>311</v>
      </c>
      <c r="E322" s="252">
        <v>2</v>
      </c>
      <c r="F322" s="252"/>
      <c r="G322" s="253">
        <f t="shared" si="0"/>
        <v>0</v>
      </c>
      <c r="H322" s="254">
        <v>0</v>
      </c>
      <c r="I322" s="255">
        <f t="shared" si="1"/>
        <v>0</v>
      </c>
      <c r="J322" s="254">
        <v>0</v>
      </c>
      <c r="K322" s="255">
        <f t="shared" si="2"/>
        <v>0</v>
      </c>
      <c r="O322" s="247">
        <v>2</v>
      </c>
      <c r="AA322" s="220">
        <v>1</v>
      </c>
      <c r="AB322" s="220">
        <v>7</v>
      </c>
      <c r="AC322" s="220">
        <v>7</v>
      </c>
      <c r="AZ322" s="220">
        <v>2</v>
      </c>
      <c r="BA322" s="220">
        <f t="shared" si="3"/>
        <v>0</v>
      </c>
      <c r="BB322" s="220">
        <f t="shared" si="4"/>
        <v>0</v>
      </c>
      <c r="BC322" s="220">
        <f t="shared" si="5"/>
        <v>0</v>
      </c>
      <c r="BD322" s="220">
        <f t="shared" si="6"/>
        <v>0</v>
      </c>
      <c r="BE322" s="220">
        <f t="shared" si="7"/>
        <v>0</v>
      </c>
      <c r="CA322" s="247">
        <v>1</v>
      </c>
      <c r="CB322" s="247">
        <v>7</v>
      </c>
    </row>
    <row r="323" spans="1:80" ht="12.75">
      <c r="A323" s="248">
        <v>120</v>
      </c>
      <c r="B323" s="249" t="s">
        <v>527</v>
      </c>
      <c r="C323" s="250" t="s">
        <v>528</v>
      </c>
      <c r="D323" s="251" t="s">
        <v>311</v>
      </c>
      <c r="E323" s="252">
        <v>6</v>
      </c>
      <c r="F323" s="252"/>
      <c r="G323" s="253">
        <f t="shared" si="0"/>
        <v>0</v>
      </c>
      <c r="H323" s="254">
        <v>0</v>
      </c>
      <c r="I323" s="255">
        <f t="shared" si="1"/>
        <v>0</v>
      </c>
      <c r="J323" s="254">
        <v>0</v>
      </c>
      <c r="K323" s="255">
        <f t="shared" si="2"/>
        <v>0</v>
      </c>
      <c r="O323" s="247">
        <v>2</v>
      </c>
      <c r="AA323" s="220">
        <v>1</v>
      </c>
      <c r="AB323" s="220">
        <v>7</v>
      </c>
      <c r="AC323" s="220">
        <v>7</v>
      </c>
      <c r="AZ323" s="220">
        <v>2</v>
      </c>
      <c r="BA323" s="220">
        <f t="shared" si="3"/>
        <v>0</v>
      </c>
      <c r="BB323" s="220">
        <f t="shared" si="4"/>
        <v>0</v>
      </c>
      <c r="BC323" s="220">
        <f t="shared" si="5"/>
        <v>0</v>
      </c>
      <c r="BD323" s="220">
        <f t="shared" si="6"/>
        <v>0</v>
      </c>
      <c r="BE323" s="220">
        <f t="shared" si="7"/>
        <v>0</v>
      </c>
      <c r="CA323" s="247">
        <v>1</v>
      </c>
      <c r="CB323" s="247">
        <v>7</v>
      </c>
    </row>
    <row r="324" spans="1:80" ht="12.75">
      <c r="A324" s="248">
        <v>121</v>
      </c>
      <c r="B324" s="249" t="s">
        <v>529</v>
      </c>
      <c r="C324" s="250" t="s">
        <v>530</v>
      </c>
      <c r="D324" s="251" t="s">
        <v>311</v>
      </c>
      <c r="E324" s="252">
        <v>1</v>
      </c>
      <c r="F324" s="252"/>
      <c r="G324" s="253">
        <f t="shared" si="0"/>
        <v>0</v>
      </c>
      <c r="H324" s="254">
        <v>0</v>
      </c>
      <c r="I324" s="255">
        <f t="shared" si="1"/>
        <v>0</v>
      </c>
      <c r="J324" s="254">
        <v>0</v>
      </c>
      <c r="K324" s="255">
        <f t="shared" si="2"/>
        <v>0</v>
      </c>
      <c r="O324" s="247">
        <v>2</v>
      </c>
      <c r="AA324" s="220">
        <v>1</v>
      </c>
      <c r="AB324" s="220">
        <v>7</v>
      </c>
      <c r="AC324" s="220">
        <v>7</v>
      </c>
      <c r="AZ324" s="220">
        <v>2</v>
      </c>
      <c r="BA324" s="220">
        <f t="shared" si="3"/>
        <v>0</v>
      </c>
      <c r="BB324" s="220">
        <f t="shared" si="4"/>
        <v>0</v>
      </c>
      <c r="BC324" s="220">
        <f t="shared" si="5"/>
        <v>0</v>
      </c>
      <c r="BD324" s="220">
        <f t="shared" si="6"/>
        <v>0</v>
      </c>
      <c r="BE324" s="220">
        <f t="shared" si="7"/>
        <v>0</v>
      </c>
      <c r="CA324" s="247">
        <v>1</v>
      </c>
      <c r="CB324" s="247">
        <v>7</v>
      </c>
    </row>
    <row r="325" spans="1:80" ht="12.75">
      <c r="A325" s="248">
        <v>122</v>
      </c>
      <c r="B325" s="249" t="s">
        <v>531</v>
      </c>
      <c r="C325" s="250" t="s">
        <v>532</v>
      </c>
      <c r="D325" s="251" t="s">
        <v>311</v>
      </c>
      <c r="E325" s="252">
        <v>1</v>
      </c>
      <c r="F325" s="252"/>
      <c r="G325" s="253">
        <f t="shared" si="0"/>
        <v>0</v>
      </c>
      <c r="H325" s="254">
        <v>0</v>
      </c>
      <c r="I325" s="255">
        <f t="shared" si="1"/>
        <v>0</v>
      </c>
      <c r="J325" s="254">
        <v>0</v>
      </c>
      <c r="K325" s="255">
        <f t="shared" si="2"/>
        <v>0</v>
      </c>
      <c r="O325" s="247">
        <v>2</v>
      </c>
      <c r="AA325" s="220">
        <v>1</v>
      </c>
      <c r="AB325" s="220">
        <v>7</v>
      </c>
      <c r="AC325" s="220">
        <v>7</v>
      </c>
      <c r="AZ325" s="220">
        <v>2</v>
      </c>
      <c r="BA325" s="220">
        <f t="shared" si="3"/>
        <v>0</v>
      </c>
      <c r="BB325" s="220">
        <f t="shared" si="4"/>
        <v>0</v>
      </c>
      <c r="BC325" s="220">
        <f t="shared" si="5"/>
        <v>0</v>
      </c>
      <c r="BD325" s="220">
        <f t="shared" si="6"/>
        <v>0</v>
      </c>
      <c r="BE325" s="220">
        <f t="shared" si="7"/>
        <v>0</v>
      </c>
      <c r="CA325" s="247">
        <v>1</v>
      </c>
      <c r="CB325" s="247">
        <v>7</v>
      </c>
    </row>
    <row r="326" spans="1:80" ht="12.75">
      <c r="A326" s="248">
        <v>123</v>
      </c>
      <c r="B326" s="249" t="s">
        <v>533</v>
      </c>
      <c r="C326" s="250" t="s">
        <v>534</v>
      </c>
      <c r="D326" s="251" t="s">
        <v>311</v>
      </c>
      <c r="E326" s="252">
        <v>1</v>
      </c>
      <c r="F326" s="252"/>
      <c r="G326" s="253">
        <f t="shared" si="0"/>
        <v>0</v>
      </c>
      <c r="H326" s="254">
        <v>0</v>
      </c>
      <c r="I326" s="255">
        <f t="shared" si="1"/>
        <v>0</v>
      </c>
      <c r="J326" s="254">
        <v>0</v>
      </c>
      <c r="K326" s="255">
        <f t="shared" si="2"/>
        <v>0</v>
      </c>
      <c r="O326" s="247">
        <v>2</v>
      </c>
      <c r="AA326" s="220">
        <v>1</v>
      </c>
      <c r="AB326" s="220">
        <v>7</v>
      </c>
      <c r="AC326" s="220">
        <v>7</v>
      </c>
      <c r="AZ326" s="220">
        <v>2</v>
      </c>
      <c r="BA326" s="220">
        <f t="shared" si="3"/>
        <v>0</v>
      </c>
      <c r="BB326" s="220">
        <f t="shared" si="4"/>
        <v>0</v>
      </c>
      <c r="BC326" s="220">
        <f t="shared" si="5"/>
        <v>0</v>
      </c>
      <c r="BD326" s="220">
        <f t="shared" si="6"/>
        <v>0</v>
      </c>
      <c r="BE326" s="220">
        <f t="shared" si="7"/>
        <v>0</v>
      </c>
      <c r="CA326" s="247">
        <v>1</v>
      </c>
      <c r="CB326" s="247">
        <v>7</v>
      </c>
    </row>
    <row r="327" spans="1:80" ht="12.75">
      <c r="A327" s="248">
        <v>124</v>
      </c>
      <c r="B327" s="249" t="s">
        <v>535</v>
      </c>
      <c r="C327" s="250" t="s">
        <v>536</v>
      </c>
      <c r="D327" s="251" t="s">
        <v>13</v>
      </c>
      <c r="E327" s="252"/>
      <c r="F327" s="252"/>
      <c r="G327" s="253">
        <f t="shared" si="0"/>
        <v>0</v>
      </c>
      <c r="H327" s="254">
        <v>0</v>
      </c>
      <c r="I327" s="255">
        <f t="shared" si="1"/>
        <v>0</v>
      </c>
      <c r="J327" s="254"/>
      <c r="K327" s="255">
        <f t="shared" si="2"/>
        <v>0</v>
      </c>
      <c r="O327" s="247">
        <v>2</v>
      </c>
      <c r="AA327" s="220">
        <v>7</v>
      </c>
      <c r="AB327" s="220">
        <v>1002</v>
      </c>
      <c r="AC327" s="220">
        <v>5</v>
      </c>
      <c r="AZ327" s="220">
        <v>2</v>
      </c>
      <c r="BA327" s="220">
        <f t="shared" si="3"/>
        <v>0</v>
      </c>
      <c r="BB327" s="220">
        <f t="shared" si="4"/>
        <v>0</v>
      </c>
      <c r="BC327" s="220">
        <f t="shared" si="5"/>
        <v>0</v>
      </c>
      <c r="BD327" s="220">
        <f t="shared" si="6"/>
        <v>0</v>
      </c>
      <c r="BE327" s="220">
        <f t="shared" si="7"/>
        <v>0</v>
      </c>
      <c r="CA327" s="247">
        <v>7</v>
      </c>
      <c r="CB327" s="247">
        <v>1002</v>
      </c>
    </row>
    <row r="328" spans="1:57" ht="12.75">
      <c r="A328" s="266"/>
      <c r="B328" s="267" t="s">
        <v>99</v>
      </c>
      <c r="C328" s="268" t="s">
        <v>522</v>
      </c>
      <c r="D328" s="269"/>
      <c r="E328" s="270"/>
      <c r="F328" s="271"/>
      <c r="G328" s="272">
        <f>SUM(G320:G327)</f>
        <v>0</v>
      </c>
      <c r="H328" s="273"/>
      <c r="I328" s="274">
        <f>SUM(I320:I327)</f>
        <v>0</v>
      </c>
      <c r="J328" s="273"/>
      <c r="K328" s="274">
        <f>SUM(K320:K327)</f>
        <v>0</v>
      </c>
      <c r="O328" s="247">
        <v>4</v>
      </c>
      <c r="BA328" s="275">
        <f>SUM(BA320:BA327)</f>
        <v>0</v>
      </c>
      <c r="BB328" s="275">
        <f>SUM(BB320:BB327)</f>
        <v>0</v>
      </c>
      <c r="BC328" s="275">
        <f>SUM(BC320:BC327)</f>
        <v>0</v>
      </c>
      <c r="BD328" s="275">
        <f>SUM(BD320:BD327)</f>
        <v>0</v>
      </c>
      <c r="BE328" s="275">
        <f>SUM(BE320:BE327)</f>
        <v>0</v>
      </c>
    </row>
    <row r="329" spans="1:15" ht="12.75">
      <c r="A329" s="237" t="s">
        <v>96</v>
      </c>
      <c r="B329" s="238" t="s">
        <v>537</v>
      </c>
      <c r="C329" s="239" t="s">
        <v>538</v>
      </c>
      <c r="D329" s="240"/>
      <c r="E329" s="241"/>
      <c r="F329" s="241"/>
      <c r="G329" s="242"/>
      <c r="H329" s="243"/>
      <c r="I329" s="244"/>
      <c r="J329" s="245"/>
      <c r="K329" s="246"/>
      <c r="O329" s="247">
        <v>1</v>
      </c>
    </row>
    <row r="330" spans="1:80" ht="12.75">
      <c r="A330" s="248">
        <v>125</v>
      </c>
      <c r="B330" s="249" t="s">
        <v>540</v>
      </c>
      <c r="C330" s="250" t="s">
        <v>541</v>
      </c>
      <c r="D330" s="251" t="s">
        <v>110</v>
      </c>
      <c r="E330" s="252">
        <v>96.2</v>
      </c>
      <c r="F330" s="252"/>
      <c r="G330" s="253">
        <f>E330*F330</f>
        <v>0</v>
      </c>
      <c r="H330" s="254">
        <v>0</v>
      </c>
      <c r="I330" s="255">
        <f>E330*H330</f>
        <v>0</v>
      </c>
      <c r="J330" s="254">
        <v>-0.0551</v>
      </c>
      <c r="K330" s="255">
        <f>E330*J330</f>
        <v>-5.30062</v>
      </c>
      <c r="O330" s="247">
        <v>2</v>
      </c>
      <c r="AA330" s="220">
        <v>1</v>
      </c>
      <c r="AB330" s="220">
        <v>0</v>
      </c>
      <c r="AC330" s="220">
        <v>0</v>
      </c>
      <c r="AZ330" s="220">
        <v>2</v>
      </c>
      <c r="BA330" s="220">
        <f>IF(AZ330=1,G330,0)</f>
        <v>0</v>
      </c>
      <c r="BB330" s="220">
        <f>IF(AZ330=2,G330,0)</f>
        <v>0</v>
      </c>
      <c r="BC330" s="220">
        <f>IF(AZ330=3,G330,0)</f>
        <v>0</v>
      </c>
      <c r="BD330" s="220">
        <f>IF(AZ330=4,G330,0)</f>
        <v>0</v>
      </c>
      <c r="BE330" s="220">
        <f>IF(AZ330=5,G330,0)</f>
        <v>0</v>
      </c>
      <c r="CA330" s="247">
        <v>1</v>
      </c>
      <c r="CB330" s="247">
        <v>0</v>
      </c>
    </row>
    <row r="331" spans="1:15" ht="12.75">
      <c r="A331" s="256"/>
      <c r="B331" s="260"/>
      <c r="C331" s="443" t="s">
        <v>542</v>
      </c>
      <c r="D331" s="444"/>
      <c r="E331" s="261">
        <v>96.2</v>
      </c>
      <c r="F331" s="262"/>
      <c r="G331" s="263"/>
      <c r="H331" s="264"/>
      <c r="I331" s="258"/>
      <c r="J331" s="265"/>
      <c r="K331" s="258"/>
      <c r="M331" s="259" t="s">
        <v>542</v>
      </c>
      <c r="O331" s="247"/>
    </row>
    <row r="332" spans="1:80" ht="12.75">
      <c r="A332" s="248">
        <v>126</v>
      </c>
      <c r="B332" s="249" t="s">
        <v>543</v>
      </c>
      <c r="C332" s="250" t="s">
        <v>544</v>
      </c>
      <c r="D332" s="251" t="s">
        <v>13</v>
      </c>
      <c r="E332" s="252"/>
      <c r="F332" s="252"/>
      <c r="G332" s="253">
        <f>E332*F332</f>
        <v>0</v>
      </c>
      <c r="H332" s="254">
        <v>0</v>
      </c>
      <c r="I332" s="255">
        <f>E332*H332</f>
        <v>0</v>
      </c>
      <c r="J332" s="254"/>
      <c r="K332" s="255">
        <f>E332*J332</f>
        <v>0</v>
      </c>
      <c r="O332" s="247">
        <v>2</v>
      </c>
      <c r="AA332" s="220">
        <v>7</v>
      </c>
      <c r="AB332" s="220">
        <v>1002</v>
      </c>
      <c r="AC332" s="220">
        <v>5</v>
      </c>
      <c r="AZ332" s="220">
        <v>2</v>
      </c>
      <c r="BA332" s="220">
        <f>IF(AZ332=1,G332,0)</f>
        <v>0</v>
      </c>
      <c r="BB332" s="220">
        <f>IF(AZ332=2,G332,0)</f>
        <v>0</v>
      </c>
      <c r="BC332" s="220">
        <f>IF(AZ332=3,G332,0)</f>
        <v>0</v>
      </c>
      <c r="BD332" s="220">
        <f>IF(AZ332=4,G332,0)</f>
        <v>0</v>
      </c>
      <c r="BE332" s="220">
        <f>IF(AZ332=5,G332,0)</f>
        <v>0</v>
      </c>
      <c r="CA332" s="247">
        <v>7</v>
      </c>
      <c r="CB332" s="247">
        <v>1002</v>
      </c>
    </row>
    <row r="333" spans="1:57" ht="12.75">
      <c r="A333" s="266"/>
      <c r="B333" s="267" t="s">
        <v>99</v>
      </c>
      <c r="C333" s="268" t="s">
        <v>539</v>
      </c>
      <c r="D333" s="269"/>
      <c r="E333" s="270"/>
      <c r="F333" s="271"/>
      <c r="G333" s="272">
        <f>SUM(G329:G332)</f>
        <v>0</v>
      </c>
      <c r="H333" s="273"/>
      <c r="I333" s="274">
        <f>SUM(I329:I332)</f>
        <v>0</v>
      </c>
      <c r="J333" s="273"/>
      <c r="K333" s="274">
        <f>SUM(K329:K332)</f>
        <v>-5.30062</v>
      </c>
      <c r="O333" s="247">
        <v>4</v>
      </c>
      <c r="BA333" s="275">
        <f>SUM(BA329:BA332)</f>
        <v>0</v>
      </c>
      <c r="BB333" s="275">
        <f>SUM(BB329:BB332)</f>
        <v>0</v>
      </c>
      <c r="BC333" s="275">
        <f>SUM(BC329:BC332)</f>
        <v>0</v>
      </c>
      <c r="BD333" s="275">
        <f>SUM(BD329:BD332)</f>
        <v>0</v>
      </c>
      <c r="BE333" s="275">
        <f>SUM(BE329:BE332)</f>
        <v>0</v>
      </c>
    </row>
    <row r="334" spans="1:15" ht="12.75">
      <c r="A334" s="237" t="s">
        <v>96</v>
      </c>
      <c r="B334" s="238" t="s">
        <v>545</v>
      </c>
      <c r="C334" s="239" t="s">
        <v>546</v>
      </c>
      <c r="D334" s="240"/>
      <c r="E334" s="241"/>
      <c r="F334" s="241"/>
      <c r="G334" s="242"/>
      <c r="H334" s="243"/>
      <c r="I334" s="244"/>
      <c r="J334" s="245"/>
      <c r="K334" s="246"/>
      <c r="O334" s="247">
        <v>1</v>
      </c>
    </row>
    <row r="335" spans="1:80" ht="12.75">
      <c r="A335" s="248">
        <v>127</v>
      </c>
      <c r="B335" s="249" t="s">
        <v>548</v>
      </c>
      <c r="C335" s="250" t="s">
        <v>549</v>
      </c>
      <c r="D335" s="251" t="s">
        <v>110</v>
      </c>
      <c r="E335" s="252">
        <v>61.44</v>
      </c>
      <c r="F335" s="252"/>
      <c r="G335" s="253">
        <f>E335*F335</f>
        <v>0</v>
      </c>
      <c r="H335" s="254">
        <v>0.00015</v>
      </c>
      <c r="I335" s="255">
        <f>E335*H335</f>
        <v>0.009215999999999998</v>
      </c>
      <c r="J335" s="254">
        <v>0</v>
      </c>
      <c r="K335" s="255">
        <f>E335*J335</f>
        <v>0</v>
      </c>
      <c r="O335" s="247">
        <v>2</v>
      </c>
      <c r="AA335" s="220">
        <v>1</v>
      </c>
      <c r="AB335" s="220">
        <v>7</v>
      </c>
      <c r="AC335" s="220">
        <v>7</v>
      </c>
      <c r="AZ335" s="220">
        <v>2</v>
      </c>
      <c r="BA335" s="220">
        <f>IF(AZ335=1,G335,0)</f>
        <v>0</v>
      </c>
      <c r="BB335" s="220">
        <f>IF(AZ335=2,G335,0)</f>
        <v>0</v>
      </c>
      <c r="BC335" s="220">
        <f>IF(AZ335=3,G335,0)</f>
        <v>0</v>
      </c>
      <c r="BD335" s="220">
        <f>IF(AZ335=4,G335,0)</f>
        <v>0</v>
      </c>
      <c r="BE335" s="220">
        <f>IF(AZ335=5,G335,0)</f>
        <v>0</v>
      </c>
      <c r="CA335" s="247">
        <v>1</v>
      </c>
      <c r="CB335" s="247">
        <v>7</v>
      </c>
    </row>
    <row r="336" spans="1:15" ht="12.75">
      <c r="A336" s="256"/>
      <c r="B336" s="260"/>
      <c r="C336" s="443" t="s">
        <v>550</v>
      </c>
      <c r="D336" s="444"/>
      <c r="E336" s="261">
        <v>61.44</v>
      </c>
      <c r="F336" s="262"/>
      <c r="G336" s="263"/>
      <c r="H336" s="264"/>
      <c r="I336" s="258"/>
      <c r="J336" s="265"/>
      <c r="K336" s="258"/>
      <c r="M336" s="259" t="s">
        <v>550</v>
      </c>
      <c r="O336" s="247"/>
    </row>
    <row r="337" spans="1:57" ht="12.75">
      <c r="A337" s="266"/>
      <c r="B337" s="267" t="s">
        <v>99</v>
      </c>
      <c r="C337" s="268" t="s">
        <v>547</v>
      </c>
      <c r="D337" s="269"/>
      <c r="E337" s="270"/>
      <c r="F337" s="271"/>
      <c r="G337" s="272">
        <f>SUM(G334:G336)</f>
        <v>0</v>
      </c>
      <c r="H337" s="273"/>
      <c r="I337" s="274">
        <f>SUM(I334:I336)</f>
        <v>0.009215999999999998</v>
      </c>
      <c r="J337" s="273"/>
      <c r="K337" s="274">
        <f>SUM(K334:K336)</f>
        <v>0</v>
      </c>
      <c r="O337" s="247">
        <v>4</v>
      </c>
      <c r="BA337" s="275">
        <f>SUM(BA334:BA336)</f>
        <v>0</v>
      </c>
      <c r="BB337" s="275">
        <f>SUM(BB334:BB336)</f>
        <v>0</v>
      </c>
      <c r="BC337" s="275">
        <f>SUM(BC334:BC336)</f>
        <v>0</v>
      </c>
      <c r="BD337" s="275">
        <f>SUM(BD334:BD336)</f>
        <v>0</v>
      </c>
      <c r="BE337" s="275">
        <f>SUM(BE334:BE336)</f>
        <v>0</v>
      </c>
    </row>
    <row r="338" spans="1:15" ht="12.75">
      <c r="A338" s="237" t="s">
        <v>96</v>
      </c>
      <c r="B338" s="238" t="s">
        <v>551</v>
      </c>
      <c r="C338" s="239" t="s">
        <v>552</v>
      </c>
      <c r="D338" s="240"/>
      <c r="E338" s="241"/>
      <c r="F338" s="241"/>
      <c r="G338" s="242"/>
      <c r="H338" s="243"/>
      <c r="I338" s="244"/>
      <c r="J338" s="245"/>
      <c r="K338" s="246"/>
      <c r="O338" s="247">
        <v>1</v>
      </c>
    </row>
    <row r="339" spans="1:80" ht="12.75">
      <c r="A339" s="248">
        <v>128</v>
      </c>
      <c r="B339" s="249" t="s">
        <v>554</v>
      </c>
      <c r="C339" s="250" t="s">
        <v>555</v>
      </c>
      <c r="D339" s="251" t="s">
        <v>443</v>
      </c>
      <c r="E339" s="252">
        <v>1</v>
      </c>
      <c r="F339" s="252">
        <f>'Elektro k zateplení'!K24</f>
        <v>0</v>
      </c>
      <c r="G339" s="253">
        <f>E339*F339</f>
        <v>0</v>
      </c>
      <c r="H339" s="254">
        <v>0</v>
      </c>
      <c r="I339" s="255">
        <f>E339*H339</f>
        <v>0</v>
      </c>
      <c r="J339" s="254">
        <v>0</v>
      </c>
      <c r="K339" s="255">
        <f>E339*J339</f>
        <v>0</v>
      </c>
      <c r="O339" s="247">
        <v>2</v>
      </c>
      <c r="AA339" s="220">
        <v>1</v>
      </c>
      <c r="AB339" s="220">
        <v>9</v>
      </c>
      <c r="AC339" s="220">
        <v>9</v>
      </c>
      <c r="AZ339" s="220">
        <v>4</v>
      </c>
      <c r="BA339" s="220">
        <f>IF(AZ339=1,G339,0)</f>
        <v>0</v>
      </c>
      <c r="BB339" s="220">
        <f>IF(AZ339=2,G339,0)</f>
        <v>0</v>
      </c>
      <c r="BC339" s="220">
        <f>IF(AZ339=3,G339,0)</f>
        <v>0</v>
      </c>
      <c r="BD339" s="220">
        <f>IF(AZ339=4,G339,0)</f>
        <v>0</v>
      </c>
      <c r="BE339" s="220">
        <f>IF(AZ339=5,G339,0)</f>
        <v>0</v>
      </c>
      <c r="CA339" s="247">
        <v>1</v>
      </c>
      <c r="CB339" s="247">
        <v>9</v>
      </c>
    </row>
    <row r="340" spans="1:57" ht="12.75">
      <c r="A340" s="266"/>
      <c r="B340" s="267" t="s">
        <v>99</v>
      </c>
      <c r="C340" s="268" t="s">
        <v>553</v>
      </c>
      <c r="D340" s="269"/>
      <c r="E340" s="270"/>
      <c r="F340" s="271"/>
      <c r="G340" s="272">
        <f>SUM(G338:G339)</f>
        <v>0</v>
      </c>
      <c r="H340" s="273"/>
      <c r="I340" s="274">
        <f>SUM(I338:I339)</f>
        <v>0</v>
      </c>
      <c r="J340" s="273"/>
      <c r="K340" s="274">
        <f>SUM(K338:K339)</f>
        <v>0</v>
      </c>
      <c r="O340" s="247">
        <v>4</v>
      </c>
      <c r="BA340" s="275">
        <f>SUM(BA338:BA339)</f>
        <v>0</v>
      </c>
      <c r="BB340" s="275">
        <f>SUM(BB338:BB339)</f>
        <v>0</v>
      </c>
      <c r="BC340" s="275">
        <f>SUM(BC338:BC339)</f>
        <v>0</v>
      </c>
      <c r="BD340" s="275">
        <f>SUM(BD338:BD339)</f>
        <v>0</v>
      </c>
      <c r="BE340" s="275">
        <f>SUM(BE338:BE339)</f>
        <v>0</v>
      </c>
    </row>
    <row r="341" spans="1:15" ht="12.75">
      <c r="A341" s="237" t="s">
        <v>96</v>
      </c>
      <c r="B341" s="238" t="s">
        <v>556</v>
      </c>
      <c r="C341" s="239" t="s">
        <v>557</v>
      </c>
      <c r="D341" s="240"/>
      <c r="E341" s="241"/>
      <c r="F341" s="241"/>
      <c r="G341" s="242"/>
      <c r="H341" s="243"/>
      <c r="I341" s="244"/>
      <c r="J341" s="245"/>
      <c r="K341" s="246"/>
      <c r="O341" s="247">
        <v>1</v>
      </c>
    </row>
    <row r="342" spans="1:80" ht="12.75">
      <c r="A342" s="248">
        <v>129</v>
      </c>
      <c r="B342" s="249" t="s">
        <v>559</v>
      </c>
      <c r="C342" s="250" t="s">
        <v>560</v>
      </c>
      <c r="D342" s="251" t="s">
        <v>250</v>
      </c>
      <c r="E342" s="252">
        <v>123.0647418</v>
      </c>
      <c r="F342" s="252"/>
      <c r="G342" s="253">
        <f aca="true" t="shared" si="8" ref="G342:G348">E342*F342</f>
        <v>0</v>
      </c>
      <c r="H342" s="254">
        <v>0</v>
      </c>
      <c r="I342" s="255">
        <f aca="true" t="shared" si="9" ref="I342:I348">E342*H342</f>
        <v>0</v>
      </c>
      <c r="J342" s="254"/>
      <c r="K342" s="255">
        <f aca="true" t="shared" si="10" ref="K342:K348">E342*J342</f>
        <v>0</v>
      </c>
      <c r="O342" s="247">
        <v>2</v>
      </c>
      <c r="AA342" s="220">
        <v>8</v>
      </c>
      <c r="AB342" s="220">
        <v>0</v>
      </c>
      <c r="AC342" s="220">
        <v>3</v>
      </c>
      <c r="AZ342" s="220">
        <v>1</v>
      </c>
      <c r="BA342" s="220">
        <f aca="true" t="shared" si="11" ref="BA342:BA348">IF(AZ342=1,G342,0)</f>
        <v>0</v>
      </c>
      <c r="BB342" s="220">
        <f aca="true" t="shared" si="12" ref="BB342:BB348">IF(AZ342=2,G342,0)</f>
        <v>0</v>
      </c>
      <c r="BC342" s="220">
        <f aca="true" t="shared" si="13" ref="BC342:BC348">IF(AZ342=3,G342,0)</f>
        <v>0</v>
      </c>
      <c r="BD342" s="220">
        <f aca="true" t="shared" si="14" ref="BD342:BD348">IF(AZ342=4,G342,0)</f>
        <v>0</v>
      </c>
      <c r="BE342" s="220">
        <f aca="true" t="shared" si="15" ref="BE342:BE348">IF(AZ342=5,G342,0)</f>
        <v>0</v>
      </c>
      <c r="CA342" s="247">
        <v>8</v>
      </c>
      <c r="CB342" s="247">
        <v>0</v>
      </c>
    </row>
    <row r="343" spans="1:80" ht="12.75">
      <c r="A343" s="248">
        <v>130</v>
      </c>
      <c r="B343" s="249" t="s">
        <v>561</v>
      </c>
      <c r="C343" s="250" t="s">
        <v>562</v>
      </c>
      <c r="D343" s="251" t="s">
        <v>250</v>
      </c>
      <c r="E343" s="252">
        <v>123.0647418</v>
      </c>
      <c r="F343" s="252"/>
      <c r="G343" s="253">
        <f t="shared" si="8"/>
        <v>0</v>
      </c>
      <c r="H343" s="254">
        <v>0</v>
      </c>
      <c r="I343" s="255">
        <f t="shared" si="9"/>
        <v>0</v>
      </c>
      <c r="J343" s="254"/>
      <c r="K343" s="255">
        <f t="shared" si="10"/>
        <v>0</v>
      </c>
      <c r="O343" s="247">
        <v>2</v>
      </c>
      <c r="AA343" s="220">
        <v>8</v>
      </c>
      <c r="AB343" s="220">
        <v>0</v>
      </c>
      <c r="AC343" s="220">
        <v>3</v>
      </c>
      <c r="AZ343" s="220">
        <v>1</v>
      </c>
      <c r="BA343" s="220">
        <f t="shared" si="11"/>
        <v>0</v>
      </c>
      <c r="BB343" s="220">
        <f t="shared" si="12"/>
        <v>0</v>
      </c>
      <c r="BC343" s="220">
        <f t="shared" si="13"/>
        <v>0</v>
      </c>
      <c r="BD343" s="220">
        <f t="shared" si="14"/>
        <v>0</v>
      </c>
      <c r="BE343" s="220">
        <f t="shared" si="15"/>
        <v>0</v>
      </c>
      <c r="CA343" s="247">
        <v>8</v>
      </c>
      <c r="CB343" s="247">
        <v>0</v>
      </c>
    </row>
    <row r="344" spans="1:80" ht="12.75">
      <c r="A344" s="248">
        <v>131</v>
      </c>
      <c r="B344" s="249" t="s">
        <v>563</v>
      </c>
      <c r="C344" s="250" t="s">
        <v>564</v>
      </c>
      <c r="D344" s="251" t="s">
        <v>250</v>
      </c>
      <c r="E344" s="252">
        <v>123.0647418</v>
      </c>
      <c r="F344" s="252"/>
      <c r="G344" s="253">
        <f t="shared" si="8"/>
        <v>0</v>
      </c>
      <c r="H344" s="254">
        <v>0</v>
      </c>
      <c r="I344" s="255">
        <f t="shared" si="9"/>
        <v>0</v>
      </c>
      <c r="J344" s="254"/>
      <c r="K344" s="255">
        <f t="shared" si="10"/>
        <v>0</v>
      </c>
      <c r="O344" s="247">
        <v>2</v>
      </c>
      <c r="AA344" s="220">
        <v>8</v>
      </c>
      <c r="AB344" s="220">
        <v>0</v>
      </c>
      <c r="AC344" s="220">
        <v>3</v>
      </c>
      <c r="AZ344" s="220">
        <v>1</v>
      </c>
      <c r="BA344" s="220">
        <f t="shared" si="11"/>
        <v>0</v>
      </c>
      <c r="BB344" s="220">
        <f t="shared" si="12"/>
        <v>0</v>
      </c>
      <c r="BC344" s="220">
        <f t="shared" si="13"/>
        <v>0</v>
      </c>
      <c r="BD344" s="220">
        <f t="shared" si="14"/>
        <v>0</v>
      </c>
      <c r="BE344" s="220">
        <f t="shared" si="15"/>
        <v>0</v>
      </c>
      <c r="CA344" s="247">
        <v>8</v>
      </c>
      <c r="CB344" s="247">
        <v>0</v>
      </c>
    </row>
    <row r="345" spans="1:80" ht="12.75">
      <c r="A345" s="248">
        <v>132</v>
      </c>
      <c r="B345" s="249" t="s">
        <v>565</v>
      </c>
      <c r="C345" s="250" t="s">
        <v>566</v>
      </c>
      <c r="D345" s="251" t="s">
        <v>250</v>
      </c>
      <c r="E345" s="252">
        <v>1230.647418</v>
      </c>
      <c r="F345" s="252"/>
      <c r="G345" s="253">
        <f t="shared" si="8"/>
        <v>0</v>
      </c>
      <c r="H345" s="254">
        <v>0</v>
      </c>
      <c r="I345" s="255">
        <f t="shared" si="9"/>
        <v>0</v>
      </c>
      <c r="J345" s="254"/>
      <c r="K345" s="255">
        <f t="shared" si="10"/>
        <v>0</v>
      </c>
      <c r="O345" s="247">
        <v>2</v>
      </c>
      <c r="AA345" s="220">
        <v>8</v>
      </c>
      <c r="AB345" s="220">
        <v>0</v>
      </c>
      <c r="AC345" s="220">
        <v>3</v>
      </c>
      <c r="AZ345" s="220">
        <v>1</v>
      </c>
      <c r="BA345" s="220">
        <f t="shared" si="11"/>
        <v>0</v>
      </c>
      <c r="BB345" s="220">
        <f t="shared" si="12"/>
        <v>0</v>
      </c>
      <c r="BC345" s="220">
        <f t="shared" si="13"/>
        <v>0</v>
      </c>
      <c r="BD345" s="220">
        <f t="shared" si="14"/>
        <v>0</v>
      </c>
      <c r="BE345" s="220">
        <f t="shared" si="15"/>
        <v>0</v>
      </c>
      <c r="CA345" s="247">
        <v>8</v>
      </c>
      <c r="CB345" s="247">
        <v>0</v>
      </c>
    </row>
    <row r="346" spans="1:80" ht="12.75">
      <c r="A346" s="248">
        <v>133</v>
      </c>
      <c r="B346" s="249" t="s">
        <v>567</v>
      </c>
      <c r="C346" s="250" t="s">
        <v>568</v>
      </c>
      <c r="D346" s="251" t="s">
        <v>250</v>
      </c>
      <c r="E346" s="252">
        <v>492.2589672</v>
      </c>
      <c r="F346" s="252"/>
      <c r="G346" s="253">
        <f t="shared" si="8"/>
        <v>0</v>
      </c>
      <c r="H346" s="254">
        <v>0</v>
      </c>
      <c r="I346" s="255">
        <f t="shared" si="9"/>
        <v>0</v>
      </c>
      <c r="J346" s="254"/>
      <c r="K346" s="255">
        <f t="shared" si="10"/>
        <v>0</v>
      </c>
      <c r="O346" s="247">
        <v>2</v>
      </c>
      <c r="AA346" s="220">
        <v>8</v>
      </c>
      <c r="AB346" s="220">
        <v>0</v>
      </c>
      <c r="AC346" s="220">
        <v>3</v>
      </c>
      <c r="AZ346" s="220">
        <v>1</v>
      </c>
      <c r="BA346" s="220">
        <f t="shared" si="11"/>
        <v>0</v>
      </c>
      <c r="BB346" s="220">
        <f t="shared" si="12"/>
        <v>0</v>
      </c>
      <c r="BC346" s="220">
        <f t="shared" si="13"/>
        <v>0</v>
      </c>
      <c r="BD346" s="220">
        <f t="shared" si="14"/>
        <v>0</v>
      </c>
      <c r="BE346" s="220">
        <f t="shared" si="15"/>
        <v>0</v>
      </c>
      <c r="CA346" s="247">
        <v>8</v>
      </c>
      <c r="CB346" s="247">
        <v>0</v>
      </c>
    </row>
    <row r="347" spans="1:80" ht="12.75">
      <c r="A347" s="248">
        <v>134</v>
      </c>
      <c r="B347" s="249" t="s">
        <v>569</v>
      </c>
      <c r="C347" s="250" t="s">
        <v>570</v>
      </c>
      <c r="D347" s="251" t="s">
        <v>250</v>
      </c>
      <c r="E347" s="252">
        <v>615.323709</v>
      </c>
      <c r="F347" s="252"/>
      <c r="G347" s="253">
        <f t="shared" si="8"/>
        <v>0</v>
      </c>
      <c r="H347" s="254">
        <v>0</v>
      </c>
      <c r="I347" s="255">
        <f t="shared" si="9"/>
        <v>0</v>
      </c>
      <c r="J347" s="254"/>
      <c r="K347" s="255">
        <f t="shared" si="10"/>
        <v>0</v>
      </c>
      <c r="O347" s="247">
        <v>2</v>
      </c>
      <c r="AA347" s="220">
        <v>8</v>
      </c>
      <c r="AB347" s="220">
        <v>0</v>
      </c>
      <c r="AC347" s="220">
        <v>3</v>
      </c>
      <c r="AZ347" s="220">
        <v>1</v>
      </c>
      <c r="BA347" s="220">
        <f t="shared" si="11"/>
        <v>0</v>
      </c>
      <c r="BB347" s="220">
        <f t="shared" si="12"/>
        <v>0</v>
      </c>
      <c r="BC347" s="220">
        <f t="shared" si="13"/>
        <v>0</v>
      </c>
      <c r="BD347" s="220">
        <f t="shared" si="14"/>
        <v>0</v>
      </c>
      <c r="BE347" s="220">
        <f t="shared" si="15"/>
        <v>0</v>
      </c>
      <c r="CA347" s="247">
        <v>8</v>
      </c>
      <c r="CB347" s="247">
        <v>0</v>
      </c>
    </row>
    <row r="348" spans="1:80" ht="12.75">
      <c r="A348" s="248">
        <v>135</v>
      </c>
      <c r="B348" s="249" t="s">
        <v>571</v>
      </c>
      <c r="C348" s="250" t="s">
        <v>572</v>
      </c>
      <c r="D348" s="251" t="s">
        <v>250</v>
      </c>
      <c r="E348" s="252">
        <v>123.0647418</v>
      </c>
      <c r="F348" s="252"/>
      <c r="G348" s="253">
        <f t="shared" si="8"/>
        <v>0</v>
      </c>
      <c r="H348" s="254">
        <v>0</v>
      </c>
      <c r="I348" s="255">
        <f t="shared" si="9"/>
        <v>0</v>
      </c>
      <c r="J348" s="254"/>
      <c r="K348" s="255">
        <f t="shared" si="10"/>
        <v>0</v>
      </c>
      <c r="O348" s="247">
        <v>2</v>
      </c>
      <c r="AA348" s="220">
        <v>8</v>
      </c>
      <c r="AB348" s="220">
        <v>0</v>
      </c>
      <c r="AC348" s="220">
        <v>3</v>
      </c>
      <c r="AZ348" s="220">
        <v>1</v>
      </c>
      <c r="BA348" s="220">
        <f t="shared" si="11"/>
        <v>0</v>
      </c>
      <c r="BB348" s="220">
        <f t="shared" si="12"/>
        <v>0</v>
      </c>
      <c r="BC348" s="220">
        <f t="shared" si="13"/>
        <v>0</v>
      </c>
      <c r="BD348" s="220">
        <f t="shared" si="14"/>
        <v>0</v>
      </c>
      <c r="BE348" s="220">
        <f t="shared" si="15"/>
        <v>0</v>
      </c>
      <c r="CA348" s="247">
        <v>8</v>
      </c>
      <c r="CB348" s="247">
        <v>0</v>
      </c>
    </row>
    <row r="349" spans="1:57" ht="12.75">
      <c r="A349" s="266"/>
      <c r="B349" s="267" t="s">
        <v>99</v>
      </c>
      <c r="C349" s="268" t="s">
        <v>558</v>
      </c>
      <c r="D349" s="269"/>
      <c r="E349" s="270"/>
      <c r="F349" s="271"/>
      <c r="G349" s="272">
        <f>SUM(G341:G348)</f>
        <v>0</v>
      </c>
      <c r="H349" s="273"/>
      <c r="I349" s="274">
        <f>SUM(I341:I348)</f>
        <v>0</v>
      </c>
      <c r="J349" s="273"/>
      <c r="K349" s="274">
        <f>SUM(K341:K348)</f>
        <v>0</v>
      </c>
      <c r="O349" s="247">
        <v>4</v>
      </c>
      <c r="BA349" s="275">
        <f>SUM(BA341:BA348)</f>
        <v>0</v>
      </c>
      <c r="BB349" s="275">
        <f>SUM(BB341:BB348)</f>
        <v>0</v>
      </c>
      <c r="BC349" s="275">
        <f>SUM(BC341:BC348)</f>
        <v>0</v>
      </c>
      <c r="BD349" s="275">
        <f>SUM(BD341:BD348)</f>
        <v>0</v>
      </c>
      <c r="BE349" s="275">
        <f>SUM(BE341:BE348)</f>
        <v>0</v>
      </c>
    </row>
    <row r="350" ht="12.75">
      <c r="E350" s="220"/>
    </row>
    <row r="351" ht="12.75">
      <c r="E351" s="220"/>
    </row>
    <row r="352" ht="12.75">
      <c r="E352" s="220"/>
    </row>
    <row r="353" ht="12.75">
      <c r="E353" s="220"/>
    </row>
    <row r="354" ht="12.75">
      <c r="E354" s="220"/>
    </row>
    <row r="355" ht="12.75">
      <c r="E355" s="220"/>
    </row>
    <row r="356" ht="12.75">
      <c r="E356" s="220"/>
    </row>
    <row r="357" ht="12.75">
      <c r="E357" s="220"/>
    </row>
    <row r="358" ht="12.75">
      <c r="E358" s="220"/>
    </row>
    <row r="359" ht="12.75">
      <c r="E359" s="220"/>
    </row>
    <row r="360" ht="12.75">
      <c r="E360" s="220"/>
    </row>
    <row r="361" ht="12.75">
      <c r="E361" s="220"/>
    </row>
    <row r="362" ht="12.75">
      <c r="E362" s="220"/>
    </row>
    <row r="363" ht="12.75">
      <c r="E363" s="220"/>
    </row>
    <row r="364" ht="12.75">
      <c r="E364" s="220"/>
    </row>
    <row r="365" ht="12.75">
      <c r="E365" s="220"/>
    </row>
    <row r="366" ht="12.75">
      <c r="E366" s="220"/>
    </row>
    <row r="367" ht="12.75">
      <c r="E367" s="220"/>
    </row>
    <row r="368" ht="12.75">
      <c r="E368" s="220"/>
    </row>
    <row r="369" ht="12.75">
      <c r="E369" s="220"/>
    </row>
    <row r="370" ht="12.75">
      <c r="E370" s="220"/>
    </row>
    <row r="371" ht="12.75">
      <c r="E371" s="220"/>
    </row>
    <row r="372" ht="12.75">
      <c r="E372" s="220"/>
    </row>
    <row r="373" spans="1:7" ht="12.75">
      <c r="A373" s="265"/>
      <c r="B373" s="265"/>
      <c r="C373" s="265"/>
      <c r="D373" s="265"/>
      <c r="E373" s="265"/>
      <c r="F373" s="265"/>
      <c r="G373" s="265"/>
    </row>
    <row r="374" spans="1:7" ht="12.75">
      <c r="A374" s="265"/>
      <c r="B374" s="265"/>
      <c r="C374" s="265"/>
      <c r="D374" s="265"/>
      <c r="E374" s="265"/>
      <c r="F374" s="265"/>
      <c r="G374" s="265"/>
    </row>
    <row r="375" spans="1:7" ht="12.75">
      <c r="A375" s="265"/>
      <c r="B375" s="265"/>
      <c r="C375" s="265"/>
      <c r="D375" s="265"/>
      <c r="E375" s="265"/>
      <c r="F375" s="265"/>
      <c r="G375" s="265"/>
    </row>
    <row r="376" spans="1:7" ht="12.75">
      <c r="A376" s="265"/>
      <c r="B376" s="265"/>
      <c r="C376" s="265"/>
      <c r="D376" s="265"/>
      <c r="E376" s="265"/>
      <c r="F376" s="265"/>
      <c r="G376" s="265"/>
    </row>
    <row r="377" ht="12.75">
      <c r="E377" s="220"/>
    </row>
    <row r="378" ht="12.75">
      <c r="E378" s="220"/>
    </row>
    <row r="379" ht="12.75">
      <c r="E379" s="220"/>
    </row>
    <row r="380" ht="12.75">
      <c r="E380" s="220"/>
    </row>
    <row r="381" ht="12.75">
      <c r="E381" s="220"/>
    </row>
    <row r="382" ht="12.75">
      <c r="E382" s="220"/>
    </row>
    <row r="383" ht="12.75">
      <c r="E383" s="220"/>
    </row>
    <row r="384" ht="12.75">
      <c r="E384" s="220"/>
    </row>
    <row r="385" ht="12.75">
      <c r="E385" s="220"/>
    </row>
    <row r="386" ht="12.75">
      <c r="E386" s="220"/>
    </row>
    <row r="387" ht="12.75">
      <c r="E387" s="220"/>
    </row>
    <row r="388" ht="12.75">
      <c r="E388" s="220"/>
    </row>
    <row r="389" ht="12.75">
      <c r="E389" s="220"/>
    </row>
    <row r="390" ht="12.75">
      <c r="E390" s="220"/>
    </row>
    <row r="391" ht="12.75">
      <c r="E391" s="220"/>
    </row>
    <row r="392" ht="12.75">
      <c r="E392" s="220"/>
    </row>
    <row r="393" ht="12.75">
      <c r="E393" s="220"/>
    </row>
    <row r="394" ht="12.75">
      <c r="E394" s="220"/>
    </row>
    <row r="395" ht="12.75">
      <c r="E395" s="220"/>
    </row>
    <row r="396" ht="12.75">
      <c r="E396" s="220"/>
    </row>
    <row r="397" ht="12.75">
      <c r="E397" s="220"/>
    </row>
    <row r="398" ht="12.75">
      <c r="E398" s="220"/>
    </row>
    <row r="399" ht="12.75">
      <c r="E399" s="220"/>
    </row>
    <row r="400" ht="12.75">
      <c r="E400" s="220"/>
    </row>
    <row r="401" ht="12.75">
      <c r="E401" s="220"/>
    </row>
    <row r="402" ht="12.75">
      <c r="E402" s="220"/>
    </row>
    <row r="403" ht="12.75">
      <c r="E403" s="220"/>
    </row>
    <row r="404" ht="12.75">
      <c r="E404" s="220"/>
    </row>
    <row r="405" ht="12.75">
      <c r="E405" s="220"/>
    </row>
    <row r="406" ht="12.75">
      <c r="E406" s="220"/>
    </row>
    <row r="407" ht="12.75">
      <c r="E407" s="220"/>
    </row>
    <row r="408" spans="1:2" ht="12.75">
      <c r="A408" s="276"/>
      <c r="B408" s="276"/>
    </row>
    <row r="409" spans="1:7" ht="12.75">
      <c r="A409" s="265"/>
      <c r="B409" s="265"/>
      <c r="C409" s="277"/>
      <c r="D409" s="277"/>
      <c r="E409" s="278"/>
      <c r="F409" s="277"/>
      <c r="G409" s="279"/>
    </row>
    <row r="410" spans="1:7" ht="12.75">
      <c r="A410" s="280"/>
      <c r="B410" s="280"/>
      <c r="C410" s="265"/>
      <c r="D410" s="265"/>
      <c r="E410" s="281"/>
      <c r="F410" s="265"/>
      <c r="G410" s="265"/>
    </row>
    <row r="411" spans="1:7" ht="12.75">
      <c r="A411" s="265"/>
      <c r="B411" s="265"/>
      <c r="C411" s="265"/>
      <c r="D411" s="265"/>
      <c r="E411" s="281"/>
      <c r="F411" s="265"/>
      <c r="G411" s="265"/>
    </row>
    <row r="412" spans="1:7" ht="12.75">
      <c r="A412" s="265"/>
      <c r="B412" s="265"/>
      <c r="C412" s="265"/>
      <c r="D412" s="265"/>
      <c r="E412" s="281"/>
      <c r="F412" s="265"/>
      <c r="G412" s="265"/>
    </row>
    <row r="413" spans="1:7" ht="12.75">
      <c r="A413" s="265"/>
      <c r="B413" s="265"/>
      <c r="C413" s="265"/>
      <c r="D413" s="265"/>
      <c r="E413" s="281"/>
      <c r="F413" s="265"/>
      <c r="G413" s="265"/>
    </row>
    <row r="414" spans="1:7" ht="12.75">
      <c r="A414" s="265"/>
      <c r="B414" s="265"/>
      <c r="C414" s="265"/>
      <c r="D414" s="265"/>
      <c r="E414" s="281"/>
      <c r="F414" s="265"/>
      <c r="G414" s="265"/>
    </row>
    <row r="415" spans="1:7" ht="12.75">
      <c r="A415" s="265"/>
      <c r="B415" s="265"/>
      <c r="C415" s="265"/>
      <c r="D415" s="265"/>
      <c r="E415" s="281"/>
      <c r="F415" s="265"/>
      <c r="G415" s="265"/>
    </row>
    <row r="416" spans="1:7" ht="12.75">
      <c r="A416" s="265"/>
      <c r="B416" s="265"/>
      <c r="C416" s="265"/>
      <c r="D416" s="265"/>
      <c r="E416" s="281"/>
      <c r="F416" s="265"/>
      <c r="G416" s="265"/>
    </row>
    <row r="417" spans="1:7" ht="12.75">
      <c r="A417" s="265"/>
      <c r="B417" s="265"/>
      <c r="C417" s="265"/>
      <c r="D417" s="265"/>
      <c r="E417" s="281"/>
      <c r="F417" s="265"/>
      <c r="G417" s="265"/>
    </row>
    <row r="418" spans="1:7" ht="12.75">
      <c r="A418" s="265"/>
      <c r="B418" s="265"/>
      <c r="C418" s="265"/>
      <c r="D418" s="265"/>
      <c r="E418" s="281"/>
      <c r="F418" s="265"/>
      <c r="G418" s="265"/>
    </row>
    <row r="419" spans="1:7" ht="12.75">
      <c r="A419" s="265"/>
      <c r="B419" s="265"/>
      <c r="C419" s="265"/>
      <c r="D419" s="265"/>
      <c r="E419" s="281"/>
      <c r="F419" s="265"/>
      <c r="G419" s="265"/>
    </row>
    <row r="420" spans="1:7" ht="12.75">
      <c r="A420" s="265"/>
      <c r="B420" s="265"/>
      <c r="C420" s="265"/>
      <c r="D420" s="265"/>
      <c r="E420" s="281"/>
      <c r="F420" s="265"/>
      <c r="G420" s="265"/>
    </row>
    <row r="421" spans="1:7" ht="12.75">
      <c r="A421" s="265"/>
      <c r="B421" s="265"/>
      <c r="C421" s="265"/>
      <c r="D421" s="265"/>
      <c r="E421" s="281"/>
      <c r="F421" s="265"/>
      <c r="G421" s="265"/>
    </row>
    <row r="422" spans="1:7" ht="12.75">
      <c r="A422" s="265"/>
      <c r="B422" s="265"/>
      <c r="C422" s="265"/>
      <c r="D422" s="265"/>
      <c r="E422" s="281"/>
      <c r="F422" s="265"/>
      <c r="G422" s="265"/>
    </row>
  </sheetData>
  <sheetProtection/>
  <mergeCells count="158">
    <mergeCell ref="A1:G1"/>
    <mergeCell ref="A3:B3"/>
    <mergeCell ref="A4:B4"/>
    <mergeCell ref="E4:G4"/>
    <mergeCell ref="C9:D9"/>
    <mergeCell ref="C10:D10"/>
    <mergeCell ref="C12:D12"/>
    <mergeCell ref="C14:D14"/>
    <mergeCell ref="C28:D28"/>
    <mergeCell ref="C29:D29"/>
    <mergeCell ref="C35:D35"/>
    <mergeCell ref="C15:D15"/>
    <mergeCell ref="C16:D16"/>
    <mergeCell ref="C18:D18"/>
    <mergeCell ref="C20:D20"/>
    <mergeCell ref="C22:D22"/>
    <mergeCell ref="C24:D24"/>
    <mergeCell ref="C50:D50"/>
    <mergeCell ref="C52:D52"/>
    <mergeCell ref="C54:D54"/>
    <mergeCell ref="C56:D56"/>
    <mergeCell ref="C58:D58"/>
    <mergeCell ref="C39:D39"/>
    <mergeCell ref="C41:D41"/>
    <mergeCell ref="C43:D43"/>
    <mergeCell ref="C46:D46"/>
    <mergeCell ref="C72:D72"/>
    <mergeCell ref="C73:D73"/>
    <mergeCell ref="C74:D74"/>
    <mergeCell ref="C76:D76"/>
    <mergeCell ref="C77:D77"/>
    <mergeCell ref="C79:D79"/>
    <mergeCell ref="C106:D106"/>
    <mergeCell ref="C108:D108"/>
    <mergeCell ref="C109:D109"/>
    <mergeCell ref="C111:D111"/>
    <mergeCell ref="C62:D62"/>
    <mergeCell ref="C66:D66"/>
    <mergeCell ref="C67:D67"/>
    <mergeCell ref="C69:D69"/>
    <mergeCell ref="C70:D70"/>
    <mergeCell ref="C71:D71"/>
    <mergeCell ref="C101:D101"/>
    <mergeCell ref="C102:D102"/>
    <mergeCell ref="C104:D104"/>
    <mergeCell ref="C88:D88"/>
    <mergeCell ref="C90:D90"/>
    <mergeCell ref="C91:D91"/>
    <mergeCell ref="C93:D93"/>
    <mergeCell ref="C96:D96"/>
    <mergeCell ref="C80:D80"/>
    <mergeCell ref="C82:D82"/>
    <mergeCell ref="C83:D83"/>
    <mergeCell ref="C84:D84"/>
    <mergeCell ref="C85:D85"/>
    <mergeCell ref="C87:D87"/>
    <mergeCell ref="C161:D161"/>
    <mergeCell ref="C162:D162"/>
    <mergeCell ref="C135:D135"/>
    <mergeCell ref="C140:D140"/>
    <mergeCell ref="C122:D122"/>
    <mergeCell ref="C126:D126"/>
    <mergeCell ref="C129:D129"/>
    <mergeCell ref="C130:D130"/>
    <mergeCell ref="C156:D156"/>
    <mergeCell ref="C157:D157"/>
    <mergeCell ref="C113:D113"/>
    <mergeCell ref="C114:D114"/>
    <mergeCell ref="C158:D158"/>
    <mergeCell ref="C160:D160"/>
    <mergeCell ref="C118:D118"/>
    <mergeCell ref="C116:D116"/>
    <mergeCell ref="C183:D183"/>
    <mergeCell ref="C184:D184"/>
    <mergeCell ref="C163:D163"/>
    <mergeCell ref="C164:D164"/>
    <mergeCell ref="C145:D145"/>
    <mergeCell ref="C147:D147"/>
    <mergeCell ref="C149:D149"/>
    <mergeCell ref="C151:D151"/>
    <mergeCell ref="C154:D154"/>
    <mergeCell ref="C155:D155"/>
    <mergeCell ref="C186:D186"/>
    <mergeCell ref="C187:D187"/>
    <mergeCell ref="C166:D166"/>
    <mergeCell ref="C170:D170"/>
    <mergeCell ref="C198:D198"/>
    <mergeCell ref="C199:D199"/>
    <mergeCell ref="C177:D177"/>
    <mergeCell ref="C178:D178"/>
    <mergeCell ref="C180:D180"/>
    <mergeCell ref="C181:D181"/>
    <mergeCell ref="C189:D189"/>
    <mergeCell ref="C190:D190"/>
    <mergeCell ref="C192:D192"/>
    <mergeCell ref="C193:D193"/>
    <mergeCell ref="C195:D195"/>
    <mergeCell ref="C196:D196"/>
    <mergeCell ref="C220:D220"/>
    <mergeCell ref="C221:D221"/>
    <mergeCell ref="C223:D223"/>
    <mergeCell ref="C224:D224"/>
    <mergeCell ref="C200:D200"/>
    <mergeCell ref="C201:D201"/>
    <mergeCell ref="C202:D202"/>
    <mergeCell ref="C204:D204"/>
    <mergeCell ref="C225:D225"/>
    <mergeCell ref="C228:D228"/>
    <mergeCell ref="C205:D205"/>
    <mergeCell ref="C206:D206"/>
    <mergeCell ref="C207:D207"/>
    <mergeCell ref="C209:D209"/>
    <mergeCell ref="C210:D210"/>
    <mergeCell ref="C211:D211"/>
    <mergeCell ref="C212:D212"/>
    <mergeCell ref="C217:D217"/>
    <mergeCell ref="C245:D245"/>
    <mergeCell ref="C247:D247"/>
    <mergeCell ref="C264:D264"/>
    <mergeCell ref="C266:D266"/>
    <mergeCell ref="C272:D272"/>
    <mergeCell ref="C274:D274"/>
    <mergeCell ref="C230:D230"/>
    <mergeCell ref="C232:D232"/>
    <mergeCell ref="C234:D234"/>
    <mergeCell ref="C240:D240"/>
    <mergeCell ref="C242:D242"/>
    <mergeCell ref="C243:D243"/>
    <mergeCell ref="C295:D295"/>
    <mergeCell ref="C296:D296"/>
    <mergeCell ref="C298:D298"/>
    <mergeCell ref="C299:D299"/>
    <mergeCell ref="C249:D249"/>
    <mergeCell ref="C251:D251"/>
    <mergeCell ref="C276:D276"/>
    <mergeCell ref="C278:D278"/>
    <mergeCell ref="C280:D280"/>
    <mergeCell ref="C285:D285"/>
    <mergeCell ref="C286:D286"/>
    <mergeCell ref="C287:D287"/>
    <mergeCell ref="C288:D288"/>
    <mergeCell ref="C289:D289"/>
    <mergeCell ref="C331:D331"/>
    <mergeCell ref="C336:D336"/>
    <mergeCell ref="C311:D311"/>
    <mergeCell ref="C313:D313"/>
    <mergeCell ref="C315:D315"/>
    <mergeCell ref="C317:D317"/>
    <mergeCell ref="C303:D303"/>
    <mergeCell ref="C305:D305"/>
    <mergeCell ref="C307:D307"/>
    <mergeCell ref="C309:D309"/>
    <mergeCell ref="C290:D290"/>
    <mergeCell ref="C292:D292"/>
    <mergeCell ref="C300:D300"/>
    <mergeCell ref="C301:D301"/>
    <mergeCell ref="C293:D293"/>
    <mergeCell ref="C294:D29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4"/>
  <sheetViews>
    <sheetView showZeros="0" zoomScale="80" zoomScaleNormal="80" zoomScalePageLayoutView="0" workbookViewId="0" topLeftCell="A1">
      <selection activeCell="K7" sqref="K7"/>
    </sheetView>
  </sheetViews>
  <sheetFormatPr defaultColWidth="9.00390625" defaultRowHeight="12.75"/>
  <cols>
    <col min="3" max="3" width="49.875" style="0" customWidth="1"/>
  </cols>
  <sheetData>
    <row r="3" spans="2:11" ht="15.75">
      <c r="B3" s="308"/>
      <c r="C3" s="309" t="s">
        <v>794</v>
      </c>
      <c r="D3" s="310" t="s">
        <v>106</v>
      </c>
      <c r="E3" s="310"/>
      <c r="F3" s="311"/>
      <c r="G3" s="308"/>
      <c r="H3" s="308"/>
      <c r="I3" s="308"/>
      <c r="J3" s="308"/>
      <c r="K3" s="308"/>
    </row>
    <row r="4" spans="2:11" ht="12.75">
      <c r="B4" s="312"/>
      <c r="C4" s="313"/>
      <c r="D4" s="310" t="s">
        <v>106</v>
      </c>
      <c r="E4" s="310"/>
      <c r="F4" s="311"/>
      <c r="G4" s="308"/>
      <c r="H4" s="308"/>
      <c r="I4" s="308"/>
      <c r="J4" s="308"/>
      <c r="K4" s="308"/>
    </row>
    <row r="5" spans="2:11" ht="36">
      <c r="B5" s="314"/>
      <c r="C5" s="233" t="s">
        <v>87</v>
      </c>
      <c r="D5" s="233" t="s">
        <v>88</v>
      </c>
      <c r="E5" s="233" t="s">
        <v>795</v>
      </c>
      <c r="F5" s="234" t="s">
        <v>89</v>
      </c>
      <c r="G5" s="315" t="s">
        <v>796</v>
      </c>
      <c r="H5" s="315" t="s">
        <v>797</v>
      </c>
      <c r="I5" s="315" t="s">
        <v>798</v>
      </c>
      <c r="J5" s="315" t="s">
        <v>799</v>
      </c>
      <c r="K5" s="316" t="s">
        <v>800</v>
      </c>
    </row>
    <row r="6" spans="2:11" ht="12.75">
      <c r="B6" s="317"/>
      <c r="C6" s="239" t="s">
        <v>801</v>
      </c>
      <c r="D6" s="318"/>
      <c r="E6" s="240"/>
      <c r="F6" s="241"/>
      <c r="G6" s="308"/>
      <c r="H6" s="308"/>
      <c r="I6" s="308"/>
      <c r="J6" s="308"/>
      <c r="K6" s="308"/>
    </row>
    <row r="7" spans="2:11" ht="12.75">
      <c r="B7" s="319" t="s">
        <v>802</v>
      </c>
      <c r="C7" s="250" t="s">
        <v>803</v>
      </c>
      <c r="D7" s="320" t="s">
        <v>291</v>
      </c>
      <c r="E7" s="320"/>
      <c r="F7" s="321">
        <v>1</v>
      </c>
      <c r="G7" s="321"/>
      <c r="H7" s="321">
        <f>F7*G7</f>
        <v>0</v>
      </c>
      <c r="I7" s="321"/>
      <c r="J7" s="321">
        <f>F7*I7</f>
        <v>0</v>
      </c>
      <c r="K7" s="322">
        <f>H7+J7</f>
        <v>0</v>
      </c>
    </row>
    <row r="8" spans="2:11" ht="12.75">
      <c r="B8" s="319" t="s">
        <v>804</v>
      </c>
      <c r="C8" s="250" t="s">
        <v>805</v>
      </c>
      <c r="D8" s="320" t="s">
        <v>786</v>
      </c>
      <c r="E8" s="320"/>
      <c r="F8" s="321">
        <v>6</v>
      </c>
      <c r="G8" s="321"/>
      <c r="H8" s="321">
        <f aca="true" t="shared" si="0" ref="H8:H23">F8*G8</f>
        <v>0</v>
      </c>
      <c r="I8" s="321"/>
      <c r="J8" s="321">
        <f aca="true" t="shared" si="1" ref="J8:J23">F8*I8</f>
        <v>0</v>
      </c>
      <c r="K8" s="322">
        <f aca="true" t="shared" si="2" ref="K8:K23">H8+J8</f>
        <v>0</v>
      </c>
    </row>
    <row r="9" spans="2:11" ht="12.75">
      <c r="B9" s="319" t="s">
        <v>806</v>
      </c>
      <c r="C9" s="250" t="s">
        <v>807</v>
      </c>
      <c r="D9" s="320" t="s">
        <v>148</v>
      </c>
      <c r="E9" s="320"/>
      <c r="F9" s="321">
        <v>170</v>
      </c>
      <c r="G9" s="321"/>
      <c r="H9" s="321">
        <f t="shared" si="0"/>
        <v>0</v>
      </c>
      <c r="I9" s="321"/>
      <c r="J9" s="321">
        <f t="shared" si="1"/>
        <v>0</v>
      </c>
      <c r="K9" s="322">
        <f t="shared" si="2"/>
        <v>0</v>
      </c>
    </row>
    <row r="10" spans="2:11" ht="12.75">
      <c r="B10" s="319" t="s">
        <v>808</v>
      </c>
      <c r="C10" s="250" t="s">
        <v>809</v>
      </c>
      <c r="D10" s="320" t="s">
        <v>148</v>
      </c>
      <c r="E10" s="320"/>
      <c r="F10" s="321">
        <v>20</v>
      </c>
      <c r="G10" s="321"/>
      <c r="H10" s="321">
        <f t="shared" si="0"/>
        <v>0</v>
      </c>
      <c r="I10" s="321"/>
      <c r="J10" s="321">
        <f t="shared" si="1"/>
        <v>0</v>
      </c>
      <c r="K10" s="322">
        <f t="shared" si="2"/>
        <v>0</v>
      </c>
    </row>
    <row r="11" spans="2:11" ht="12.75">
      <c r="B11" s="319" t="s">
        <v>810</v>
      </c>
      <c r="C11" s="250" t="s">
        <v>811</v>
      </c>
      <c r="D11" s="320" t="s">
        <v>148</v>
      </c>
      <c r="E11" s="320"/>
      <c r="F11" s="321">
        <v>50</v>
      </c>
      <c r="G11" s="321"/>
      <c r="H11" s="321">
        <f t="shared" si="0"/>
        <v>0</v>
      </c>
      <c r="I11" s="321"/>
      <c r="J11" s="321">
        <f t="shared" si="1"/>
        <v>0</v>
      </c>
      <c r="K11" s="322">
        <f t="shared" si="2"/>
        <v>0</v>
      </c>
    </row>
    <row r="12" spans="2:11" ht="12.75">
      <c r="B12" s="319" t="s">
        <v>812</v>
      </c>
      <c r="C12" s="250" t="s">
        <v>813</v>
      </c>
      <c r="D12" s="320" t="s">
        <v>786</v>
      </c>
      <c r="E12" s="320"/>
      <c r="F12" s="321">
        <v>6</v>
      </c>
      <c r="G12" s="321"/>
      <c r="H12" s="321">
        <f t="shared" si="0"/>
        <v>0</v>
      </c>
      <c r="I12" s="321"/>
      <c r="J12" s="321">
        <f t="shared" si="1"/>
        <v>0</v>
      </c>
      <c r="K12" s="322">
        <f t="shared" si="2"/>
        <v>0</v>
      </c>
    </row>
    <row r="13" spans="2:11" ht="12.75">
      <c r="B13" s="319" t="s">
        <v>814</v>
      </c>
      <c r="C13" s="250" t="s">
        <v>815</v>
      </c>
      <c r="D13" s="320" t="s">
        <v>786</v>
      </c>
      <c r="E13" s="320"/>
      <c r="F13" s="321">
        <v>6</v>
      </c>
      <c r="G13" s="321"/>
      <c r="H13" s="321">
        <f t="shared" si="0"/>
        <v>0</v>
      </c>
      <c r="I13" s="321"/>
      <c r="J13" s="321">
        <f t="shared" si="1"/>
        <v>0</v>
      </c>
      <c r="K13" s="322">
        <f t="shared" si="2"/>
        <v>0</v>
      </c>
    </row>
    <row r="14" spans="2:11" ht="12.75">
      <c r="B14" s="319" t="s">
        <v>816</v>
      </c>
      <c r="C14" s="250" t="s">
        <v>817</v>
      </c>
      <c r="D14" s="320" t="s">
        <v>786</v>
      </c>
      <c r="E14" s="320"/>
      <c r="F14" s="321">
        <v>38</v>
      </c>
      <c r="G14" s="321"/>
      <c r="H14" s="321">
        <f t="shared" si="0"/>
        <v>0</v>
      </c>
      <c r="I14" s="321"/>
      <c r="J14" s="321">
        <f t="shared" si="1"/>
        <v>0</v>
      </c>
      <c r="K14" s="322">
        <f t="shared" si="2"/>
        <v>0</v>
      </c>
    </row>
    <row r="15" spans="2:11" ht="112.5">
      <c r="B15" s="319" t="s">
        <v>818</v>
      </c>
      <c r="C15" s="250" t="s">
        <v>819</v>
      </c>
      <c r="D15" s="320" t="s">
        <v>786</v>
      </c>
      <c r="E15" s="320"/>
      <c r="F15" s="321">
        <v>2</v>
      </c>
      <c r="G15" s="321"/>
      <c r="H15" s="321">
        <f t="shared" si="0"/>
        <v>0</v>
      </c>
      <c r="I15" s="321"/>
      <c r="J15" s="321">
        <f t="shared" si="1"/>
        <v>0</v>
      </c>
      <c r="K15" s="322">
        <f t="shared" si="2"/>
        <v>0</v>
      </c>
    </row>
    <row r="16" spans="2:11" ht="12.75">
      <c r="B16" s="319" t="s">
        <v>820</v>
      </c>
      <c r="C16" s="250" t="s">
        <v>821</v>
      </c>
      <c r="D16" s="320" t="s">
        <v>786</v>
      </c>
      <c r="E16" s="320"/>
      <c r="F16" s="321">
        <v>2</v>
      </c>
      <c r="G16" s="321"/>
      <c r="H16" s="321">
        <f t="shared" si="0"/>
        <v>0</v>
      </c>
      <c r="I16" s="321"/>
      <c r="J16" s="321">
        <f t="shared" si="1"/>
        <v>0</v>
      </c>
      <c r="K16" s="322">
        <f t="shared" si="2"/>
        <v>0</v>
      </c>
    </row>
    <row r="17" spans="2:11" ht="12.75">
      <c r="B17" s="319" t="s">
        <v>822</v>
      </c>
      <c r="C17" s="250" t="s">
        <v>823</v>
      </c>
      <c r="D17" s="320" t="s">
        <v>148</v>
      </c>
      <c r="E17" s="320"/>
      <c r="F17" s="321">
        <v>10</v>
      </c>
      <c r="G17" s="321"/>
      <c r="H17" s="321">
        <f t="shared" si="0"/>
        <v>0</v>
      </c>
      <c r="I17" s="321"/>
      <c r="J17" s="321">
        <f t="shared" si="1"/>
        <v>0</v>
      </c>
      <c r="K17" s="322">
        <f t="shared" si="2"/>
        <v>0</v>
      </c>
    </row>
    <row r="18" spans="2:11" ht="12.75">
      <c r="B18" s="319" t="s">
        <v>824</v>
      </c>
      <c r="C18" s="323" t="s">
        <v>825</v>
      </c>
      <c r="D18" s="324" t="s">
        <v>786</v>
      </c>
      <c r="E18" s="325"/>
      <c r="F18" s="321">
        <v>2</v>
      </c>
      <c r="G18" s="321"/>
      <c r="H18" s="321">
        <f t="shared" si="0"/>
        <v>0</v>
      </c>
      <c r="I18" s="321"/>
      <c r="J18" s="321">
        <f t="shared" si="1"/>
        <v>0</v>
      </c>
      <c r="K18" s="322">
        <f t="shared" si="2"/>
        <v>0</v>
      </c>
    </row>
    <row r="19" spans="2:11" ht="12.75">
      <c r="B19" s="319" t="s">
        <v>826</v>
      </c>
      <c r="C19" s="250" t="s">
        <v>827</v>
      </c>
      <c r="D19" s="320" t="s">
        <v>148</v>
      </c>
      <c r="E19" s="320"/>
      <c r="F19" s="321">
        <v>50</v>
      </c>
      <c r="G19" s="321"/>
      <c r="H19" s="321">
        <f t="shared" si="0"/>
        <v>0</v>
      </c>
      <c r="I19" s="321"/>
      <c r="J19" s="321">
        <f t="shared" si="1"/>
        <v>0</v>
      </c>
      <c r="K19" s="322">
        <f t="shared" si="2"/>
        <v>0</v>
      </c>
    </row>
    <row r="20" spans="2:11" ht="12.75">
      <c r="B20" s="319" t="s">
        <v>828</v>
      </c>
      <c r="C20" s="250" t="s">
        <v>829</v>
      </c>
      <c r="D20" s="320" t="s">
        <v>148</v>
      </c>
      <c r="E20" s="320"/>
      <c r="F20" s="321">
        <v>50</v>
      </c>
      <c r="G20" s="321"/>
      <c r="H20" s="321">
        <f t="shared" si="0"/>
        <v>0</v>
      </c>
      <c r="I20" s="321"/>
      <c r="J20" s="321">
        <f t="shared" si="1"/>
        <v>0</v>
      </c>
      <c r="K20" s="322">
        <f t="shared" si="2"/>
        <v>0</v>
      </c>
    </row>
    <row r="21" spans="2:11" ht="12.75">
      <c r="B21" s="319" t="s">
        <v>830</v>
      </c>
      <c r="C21" s="323" t="s">
        <v>831</v>
      </c>
      <c r="D21" s="324" t="s">
        <v>291</v>
      </c>
      <c r="E21" s="325"/>
      <c r="F21" s="321">
        <v>1</v>
      </c>
      <c r="G21" s="321"/>
      <c r="H21" s="321">
        <f t="shared" si="0"/>
        <v>0</v>
      </c>
      <c r="I21" s="321"/>
      <c r="J21" s="321">
        <f t="shared" si="1"/>
        <v>0</v>
      </c>
      <c r="K21" s="322">
        <f t="shared" si="2"/>
        <v>0</v>
      </c>
    </row>
    <row r="22" spans="2:11" ht="12.75">
      <c r="B22" s="319" t="s">
        <v>832</v>
      </c>
      <c r="C22" s="250" t="s">
        <v>833</v>
      </c>
      <c r="D22" s="320" t="s">
        <v>291</v>
      </c>
      <c r="E22" s="320"/>
      <c r="F22" s="321">
        <v>1</v>
      </c>
      <c r="G22" s="321"/>
      <c r="H22" s="321">
        <f t="shared" si="0"/>
        <v>0</v>
      </c>
      <c r="I22" s="321"/>
      <c r="J22" s="321">
        <f t="shared" si="1"/>
        <v>0</v>
      </c>
      <c r="K22" s="322">
        <f t="shared" si="2"/>
        <v>0</v>
      </c>
    </row>
    <row r="23" spans="2:11" ht="12.75">
      <c r="B23" s="319" t="s">
        <v>834</v>
      </c>
      <c r="C23" s="250" t="s">
        <v>835</v>
      </c>
      <c r="D23" s="320" t="s">
        <v>291</v>
      </c>
      <c r="E23" s="320"/>
      <c r="F23" s="321">
        <v>1</v>
      </c>
      <c r="G23" s="321"/>
      <c r="H23" s="321">
        <f t="shared" si="0"/>
        <v>0</v>
      </c>
      <c r="I23" s="321"/>
      <c r="J23" s="321">
        <f t="shared" si="1"/>
        <v>0</v>
      </c>
      <c r="K23" s="322">
        <f t="shared" si="2"/>
        <v>0</v>
      </c>
    </row>
    <row r="24" spans="2:11" ht="12.75">
      <c r="B24" s="317"/>
      <c r="C24" s="326" t="s">
        <v>793</v>
      </c>
      <c r="D24" s="327"/>
      <c r="E24" s="327"/>
      <c r="F24" s="328"/>
      <c r="G24" s="329"/>
      <c r="H24" s="330"/>
      <c r="I24" s="330"/>
      <c r="J24" s="330"/>
      <c r="K24" s="322">
        <f>SUM(K7:K23)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6"/>
  <sheetViews>
    <sheetView showZeros="0" zoomScalePageLayoutView="0" workbookViewId="0" topLeftCell="A1">
      <selection activeCell="F16" sqref="F16"/>
    </sheetView>
  </sheetViews>
  <sheetFormatPr defaultColWidth="9.00390625" defaultRowHeight="12.75"/>
  <cols>
    <col min="2" max="2" width="35.125" style="0" customWidth="1"/>
    <col min="6" max="6" width="14.125" style="0" customWidth="1"/>
  </cols>
  <sheetData>
    <row r="3" spans="1:6" ht="12.75">
      <c r="A3" s="287"/>
      <c r="B3" s="288" t="s">
        <v>777</v>
      </c>
      <c r="C3" s="289" t="s">
        <v>106</v>
      </c>
      <c r="D3" s="290"/>
      <c r="E3" s="291"/>
      <c r="F3" s="291"/>
    </row>
    <row r="4" spans="1:6" ht="15.75">
      <c r="A4" s="287"/>
      <c r="B4" s="292"/>
      <c r="C4" s="289"/>
      <c r="D4" s="290"/>
      <c r="E4" s="291"/>
      <c r="F4" s="291"/>
    </row>
    <row r="5" spans="1:6" ht="15.75">
      <c r="A5" s="287"/>
      <c r="B5" s="292" t="s">
        <v>778</v>
      </c>
      <c r="C5" s="289"/>
      <c r="D5" s="290"/>
      <c r="E5" s="291"/>
      <c r="F5" s="291"/>
    </row>
    <row r="6" spans="1:6" ht="12.75">
      <c r="A6" s="287"/>
      <c r="B6" s="293" t="s">
        <v>779</v>
      </c>
      <c r="C6" s="289" t="s">
        <v>106</v>
      </c>
      <c r="D6" s="290"/>
      <c r="E6" s="291"/>
      <c r="F6" s="291"/>
    </row>
    <row r="7" spans="1:6" ht="12.75">
      <c r="A7" s="287" t="s">
        <v>780</v>
      </c>
      <c r="B7" s="294" t="s">
        <v>781</v>
      </c>
      <c r="C7" s="294" t="s">
        <v>782</v>
      </c>
      <c r="D7" s="295" t="s">
        <v>89</v>
      </c>
      <c r="E7" s="296" t="s">
        <v>783</v>
      </c>
      <c r="F7" s="296" t="s">
        <v>784</v>
      </c>
    </row>
    <row r="8" spans="1:6" ht="12.75">
      <c r="A8" s="287"/>
      <c r="B8" s="297"/>
      <c r="C8" s="298"/>
      <c r="D8" s="299"/>
      <c r="E8" s="291"/>
      <c r="F8" s="291"/>
    </row>
    <row r="9" spans="1:6" ht="12.75">
      <c r="A9" s="300">
        <v>1</v>
      </c>
      <c r="B9" s="301" t="s">
        <v>785</v>
      </c>
      <c r="C9" s="302" t="s">
        <v>786</v>
      </c>
      <c r="D9" s="303">
        <v>44</v>
      </c>
      <c r="E9" s="304"/>
      <c r="F9" s="303">
        <f>D9*E9</f>
        <v>0</v>
      </c>
    </row>
    <row r="10" spans="1:6" ht="12.75">
      <c r="A10" s="300">
        <v>2</v>
      </c>
      <c r="B10" s="301" t="s">
        <v>787</v>
      </c>
      <c r="C10" s="302" t="s">
        <v>786</v>
      </c>
      <c r="D10" s="303">
        <v>44</v>
      </c>
      <c r="E10" s="304"/>
      <c r="F10" s="303">
        <f aca="true" t="shared" si="0" ref="F10:F15">D10*E10</f>
        <v>0</v>
      </c>
    </row>
    <row r="11" spans="1:6" ht="12.75">
      <c r="A11" s="300">
        <v>3</v>
      </c>
      <c r="B11" s="301" t="s">
        <v>788</v>
      </c>
      <c r="C11" s="302" t="s">
        <v>786</v>
      </c>
      <c r="D11" s="303">
        <v>44</v>
      </c>
      <c r="E11" s="304"/>
      <c r="F11" s="303">
        <f t="shared" si="0"/>
        <v>0</v>
      </c>
    </row>
    <row r="12" spans="1:6" ht="12.75">
      <c r="A12" s="300">
        <v>4</v>
      </c>
      <c r="B12" s="301" t="s">
        <v>789</v>
      </c>
      <c r="C12" s="302" t="s">
        <v>790</v>
      </c>
      <c r="D12" s="303">
        <v>1</v>
      </c>
      <c r="E12" s="304"/>
      <c r="F12" s="303">
        <f t="shared" si="0"/>
        <v>0</v>
      </c>
    </row>
    <row r="13" spans="1:6" ht="12.75">
      <c r="A13" s="300">
        <v>5</v>
      </c>
      <c r="B13" s="301" t="s">
        <v>791</v>
      </c>
      <c r="C13" s="302" t="s">
        <v>790</v>
      </c>
      <c r="D13" s="303">
        <v>1</v>
      </c>
      <c r="E13" s="304"/>
      <c r="F13" s="303">
        <f t="shared" si="0"/>
        <v>0</v>
      </c>
    </row>
    <row r="14" spans="1:6" ht="12.75">
      <c r="A14" s="300">
        <v>6</v>
      </c>
      <c r="B14" s="301" t="s">
        <v>792</v>
      </c>
      <c r="C14" s="302" t="s">
        <v>790</v>
      </c>
      <c r="D14" s="303">
        <v>1</v>
      </c>
      <c r="E14" s="304"/>
      <c r="F14" s="303">
        <f t="shared" si="0"/>
        <v>0</v>
      </c>
    </row>
    <row r="15" spans="1:6" ht="12.75">
      <c r="A15" s="300"/>
      <c r="B15" s="301"/>
      <c r="C15" s="302"/>
      <c r="D15" s="303"/>
      <c r="E15" s="303"/>
      <c r="F15" s="303">
        <f t="shared" si="0"/>
        <v>0</v>
      </c>
    </row>
    <row r="16" spans="1:6" ht="12.75">
      <c r="A16" s="300"/>
      <c r="B16" s="305" t="s">
        <v>793</v>
      </c>
      <c r="C16" s="300"/>
      <c r="D16" s="306"/>
      <c r="E16" s="303"/>
      <c r="F16" s="307">
        <f>SUM(F9:F15)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51"/>
  <sheetViews>
    <sheetView showZeros="0" zoomScalePageLayoutView="0" workbookViewId="0" topLeftCell="A19">
      <selection activeCell="I137" sqref="C97:I137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1" t="s">
        <v>29</v>
      </c>
      <c r="B1" s="82"/>
      <c r="C1" s="82"/>
      <c r="D1" s="82"/>
      <c r="E1" s="82"/>
      <c r="F1" s="82"/>
      <c r="G1" s="82"/>
    </row>
    <row r="2" spans="1:7" ht="12.75" customHeight="1">
      <c r="A2" s="83" t="s">
        <v>30</v>
      </c>
      <c r="B2" s="84"/>
      <c r="C2" s="85" t="s">
        <v>106</v>
      </c>
      <c r="D2" s="85" t="s">
        <v>106</v>
      </c>
      <c r="E2" s="86"/>
      <c r="F2" s="87" t="s">
        <v>31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32</v>
      </c>
      <c r="B4" s="90"/>
      <c r="C4" s="91"/>
      <c r="D4" s="91"/>
      <c r="E4" s="92"/>
      <c r="F4" s="93" t="s">
        <v>33</v>
      </c>
      <c r="G4" s="96"/>
    </row>
    <row r="5" spans="1:7" ht="12.75" customHeight="1">
      <c r="A5" s="97" t="s">
        <v>581</v>
      </c>
      <c r="B5" s="98"/>
      <c r="C5" s="99" t="s">
        <v>582</v>
      </c>
      <c r="D5" s="100"/>
      <c r="E5" s="98"/>
      <c r="F5" s="93" t="s">
        <v>34</v>
      </c>
      <c r="G5" s="94"/>
    </row>
    <row r="6" spans="1:15" ht="12.75" customHeight="1">
      <c r="A6" s="95" t="s">
        <v>35</v>
      </c>
      <c r="B6" s="90"/>
      <c r="C6" s="91"/>
      <c r="D6" s="91"/>
      <c r="E6" s="92"/>
      <c r="F6" s="101" t="s">
        <v>36</v>
      </c>
      <c r="G6" s="102">
        <v>0</v>
      </c>
      <c r="O6" s="103"/>
    </row>
    <row r="7" spans="1:7" ht="12.75" customHeight="1">
      <c r="A7" s="104" t="s">
        <v>100</v>
      </c>
      <c r="B7" s="105"/>
      <c r="C7" s="106" t="s">
        <v>101</v>
      </c>
      <c r="D7" s="107"/>
      <c r="E7" s="107"/>
      <c r="F7" s="108" t="s">
        <v>37</v>
      </c>
      <c r="G7" s="102">
        <f>IF(G6=0,,ROUND((F30+F32)/G6,1))</f>
        <v>0</v>
      </c>
    </row>
    <row r="8" spans="1:9" ht="12.75">
      <c r="A8" s="109" t="s">
        <v>38</v>
      </c>
      <c r="B8" s="93"/>
      <c r="C8" s="431"/>
      <c r="D8" s="431"/>
      <c r="E8" s="432"/>
      <c r="F8" s="110" t="s">
        <v>39</v>
      </c>
      <c r="G8" s="111"/>
      <c r="H8" s="112"/>
      <c r="I8" s="113"/>
    </row>
    <row r="9" spans="1:8" ht="12.75">
      <c r="A9" s="109" t="s">
        <v>40</v>
      </c>
      <c r="B9" s="93"/>
      <c r="C9" s="431"/>
      <c r="D9" s="431"/>
      <c r="E9" s="432"/>
      <c r="F9" s="93"/>
      <c r="G9" s="114"/>
      <c r="H9" s="115"/>
    </row>
    <row r="10" spans="1:8" ht="12.75">
      <c r="A10" s="109" t="s">
        <v>41</v>
      </c>
      <c r="B10" s="93"/>
      <c r="C10" s="431"/>
      <c r="D10" s="431"/>
      <c r="E10" s="431"/>
      <c r="F10" s="116"/>
      <c r="G10" s="117"/>
      <c r="H10" s="118"/>
    </row>
    <row r="11" spans="1:57" ht="13.5" customHeight="1">
      <c r="A11" s="109" t="s">
        <v>42</v>
      </c>
      <c r="B11" s="93"/>
      <c r="C11" s="431"/>
      <c r="D11" s="431"/>
      <c r="E11" s="431"/>
      <c r="F11" s="119" t="s">
        <v>43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44</v>
      </c>
      <c r="B12" s="90"/>
      <c r="C12" s="433"/>
      <c r="D12" s="433"/>
      <c r="E12" s="433"/>
      <c r="F12" s="123" t="s">
        <v>45</v>
      </c>
      <c r="G12" s="124"/>
      <c r="H12" s="115"/>
    </row>
    <row r="13" spans="1:8" ht="28.5" customHeight="1" thickBot="1">
      <c r="A13" s="125" t="s">
        <v>46</v>
      </c>
      <c r="B13" s="126"/>
      <c r="C13" s="126"/>
      <c r="D13" s="126"/>
      <c r="E13" s="127"/>
      <c r="F13" s="127"/>
      <c r="G13" s="128"/>
      <c r="H13" s="115"/>
    </row>
    <row r="14" spans="1:7" ht="17.25" customHeight="1" thickBot="1">
      <c r="A14" s="129" t="s">
        <v>47</v>
      </c>
      <c r="B14" s="130"/>
      <c r="C14" s="131"/>
      <c r="D14" s="132" t="s">
        <v>48</v>
      </c>
      <c r="E14" s="133"/>
      <c r="F14" s="133"/>
      <c r="G14" s="131"/>
    </row>
    <row r="15" spans="1:7" ht="15.75" customHeight="1">
      <c r="A15" s="134"/>
      <c r="B15" s="135" t="s">
        <v>49</v>
      </c>
      <c r="C15" s="136">
        <f>'02  Rek VZT'!E24</f>
        <v>0</v>
      </c>
      <c r="D15" s="137" t="str">
        <f>'02  Rek VZT'!A29</f>
        <v>Ztížené výrobní podmínky</v>
      </c>
      <c r="E15" s="138"/>
      <c r="F15" s="139"/>
      <c r="G15" s="136">
        <f>'02  Rek VZT'!I29</f>
        <v>0</v>
      </c>
    </row>
    <row r="16" spans="1:7" ht="15.75" customHeight="1">
      <c r="A16" s="134" t="s">
        <v>50</v>
      </c>
      <c r="B16" s="135" t="s">
        <v>51</v>
      </c>
      <c r="C16" s="136">
        <f>'02  Rek VZT'!F24</f>
        <v>0</v>
      </c>
      <c r="D16" s="89" t="str">
        <f>'02  Rek VZT'!A30</f>
        <v>Oborová přirážka</v>
      </c>
      <c r="E16" s="140"/>
      <c r="F16" s="141"/>
      <c r="G16" s="136">
        <f>'02  Rek VZT'!I30</f>
        <v>0</v>
      </c>
    </row>
    <row r="17" spans="1:7" ht="15.75" customHeight="1">
      <c r="A17" s="134" t="s">
        <v>52</v>
      </c>
      <c r="B17" s="135" t="s">
        <v>53</v>
      </c>
      <c r="C17" s="136">
        <f>'02  Rek VZT'!H24</f>
        <v>0</v>
      </c>
      <c r="D17" s="89" t="str">
        <f>'02  Rek VZT'!A31</f>
        <v>Přesun stavebních kapacit</v>
      </c>
      <c r="E17" s="140"/>
      <c r="F17" s="141"/>
      <c r="G17" s="136">
        <f>'02  Rek VZT'!I31</f>
        <v>0</v>
      </c>
    </row>
    <row r="18" spans="1:7" ht="15.75" customHeight="1">
      <c r="A18" s="142" t="s">
        <v>54</v>
      </c>
      <c r="B18" s="143" t="s">
        <v>55</v>
      </c>
      <c r="C18" s="136">
        <f>'02  Rek VZT'!G24</f>
        <v>0</v>
      </c>
      <c r="D18" s="89" t="str">
        <f>'02  Rek VZT'!A32</f>
        <v>Mimostaveništní doprava</v>
      </c>
      <c r="E18" s="140"/>
      <c r="F18" s="141"/>
      <c r="G18" s="136">
        <f>'02  Rek VZT'!I32</f>
        <v>0</v>
      </c>
    </row>
    <row r="19" spans="1:7" ht="15.75" customHeight="1">
      <c r="A19" s="144" t="s">
        <v>56</v>
      </c>
      <c r="B19" s="135"/>
      <c r="C19" s="136">
        <f>SUM(C15:C18)</f>
        <v>0</v>
      </c>
      <c r="D19" s="89" t="str">
        <f>'02  Rek VZT'!A33</f>
        <v>Zařízení staveniště</v>
      </c>
      <c r="E19" s="140"/>
      <c r="F19" s="141"/>
      <c r="G19" s="136">
        <f>'02  Rek VZT'!I33</f>
        <v>0</v>
      </c>
    </row>
    <row r="20" spans="1:7" ht="15.75" customHeight="1">
      <c r="A20" s="144"/>
      <c r="B20" s="135"/>
      <c r="C20" s="136"/>
      <c r="D20" s="89" t="str">
        <f>'02  Rek VZT'!A34</f>
        <v>Provoz investora</v>
      </c>
      <c r="E20" s="140"/>
      <c r="F20" s="141"/>
      <c r="G20" s="136">
        <f>'02  Rek VZT'!I34</f>
        <v>0</v>
      </c>
    </row>
    <row r="21" spans="1:7" ht="15.75" customHeight="1">
      <c r="A21" s="144" t="s">
        <v>28</v>
      </c>
      <c r="B21" s="135"/>
      <c r="C21" s="136">
        <f>'02  Rek VZT'!I24</f>
        <v>0</v>
      </c>
      <c r="D21" s="89" t="str">
        <f>'02  Rek VZT'!A35</f>
        <v>Kompletační činnost (IČD)</v>
      </c>
      <c r="E21" s="140"/>
      <c r="F21" s="141"/>
      <c r="G21" s="136">
        <f>'02  Rek VZT'!I35</f>
        <v>0</v>
      </c>
    </row>
    <row r="22" spans="1:7" ht="15.75" customHeight="1">
      <c r="A22" s="145" t="s">
        <v>57</v>
      </c>
      <c r="B22" s="115"/>
      <c r="C22" s="136">
        <f>C19+C21</f>
        <v>0</v>
      </c>
      <c r="D22" s="89" t="s">
        <v>58</v>
      </c>
      <c r="E22" s="140"/>
      <c r="F22" s="141"/>
      <c r="G22" s="136">
        <f>G23-SUM(G15:G21)</f>
        <v>0</v>
      </c>
    </row>
    <row r="23" spans="1:7" ht="15.75" customHeight="1" thickBot="1">
      <c r="A23" s="429" t="s">
        <v>59</v>
      </c>
      <c r="B23" s="430"/>
      <c r="C23" s="146">
        <f>C22+G23</f>
        <v>0</v>
      </c>
      <c r="D23" s="147" t="s">
        <v>60</v>
      </c>
      <c r="E23" s="148"/>
      <c r="F23" s="149"/>
      <c r="G23" s="136">
        <f>'02  Rek VZT'!H37</f>
        <v>0</v>
      </c>
    </row>
    <row r="24" spans="1:7" ht="12.75">
      <c r="A24" s="150" t="s">
        <v>61</v>
      </c>
      <c r="B24" s="151"/>
      <c r="C24" s="152"/>
      <c r="D24" s="151" t="s">
        <v>62</v>
      </c>
      <c r="E24" s="151"/>
      <c r="F24" s="153" t="s">
        <v>63</v>
      </c>
      <c r="G24" s="154"/>
    </row>
    <row r="25" spans="1:7" ht="12.75">
      <c r="A25" s="145" t="s">
        <v>64</v>
      </c>
      <c r="B25" s="115"/>
      <c r="C25" s="155"/>
      <c r="D25" s="115" t="s">
        <v>64</v>
      </c>
      <c r="F25" s="156" t="s">
        <v>64</v>
      </c>
      <c r="G25" s="157"/>
    </row>
    <row r="26" spans="1:7" ht="37.5" customHeight="1">
      <c r="A26" s="145" t="s">
        <v>65</v>
      </c>
      <c r="B26" s="158"/>
      <c r="C26" s="155"/>
      <c r="D26" s="115" t="s">
        <v>65</v>
      </c>
      <c r="F26" s="156" t="s">
        <v>65</v>
      </c>
      <c r="G26" s="157"/>
    </row>
    <row r="27" spans="1:7" ht="12.75">
      <c r="A27" s="145"/>
      <c r="B27" s="159"/>
      <c r="C27" s="155"/>
      <c r="D27" s="115"/>
      <c r="F27" s="156"/>
      <c r="G27" s="157"/>
    </row>
    <row r="28" spans="1:7" ht="12.75">
      <c r="A28" s="145" t="s">
        <v>66</v>
      </c>
      <c r="B28" s="115"/>
      <c r="C28" s="155"/>
      <c r="D28" s="156" t="s">
        <v>67</v>
      </c>
      <c r="E28" s="155"/>
      <c r="F28" s="160" t="s">
        <v>67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 ht="12.75">
      <c r="A30" s="163" t="s">
        <v>12</v>
      </c>
      <c r="B30" s="164"/>
      <c r="C30" s="165">
        <v>21</v>
      </c>
      <c r="D30" s="164" t="s">
        <v>68</v>
      </c>
      <c r="E30" s="166"/>
      <c r="F30" s="424">
        <f>C23-F32</f>
        <v>0</v>
      </c>
      <c r="G30" s="425"/>
    </row>
    <row r="31" spans="1:7" ht="12.75">
      <c r="A31" s="163" t="s">
        <v>69</v>
      </c>
      <c r="B31" s="164"/>
      <c r="C31" s="165">
        <f>C30</f>
        <v>21</v>
      </c>
      <c r="D31" s="164" t="s">
        <v>70</v>
      </c>
      <c r="E31" s="166"/>
      <c r="F31" s="424">
        <f>ROUND(PRODUCT(F30,C31/100),0)</f>
        <v>0</v>
      </c>
      <c r="G31" s="425"/>
    </row>
    <row r="32" spans="1:7" ht="12.75">
      <c r="A32" s="163" t="s">
        <v>12</v>
      </c>
      <c r="B32" s="164"/>
      <c r="C32" s="165">
        <v>0</v>
      </c>
      <c r="D32" s="164" t="s">
        <v>70</v>
      </c>
      <c r="E32" s="166"/>
      <c r="F32" s="424">
        <v>0</v>
      </c>
      <c r="G32" s="425"/>
    </row>
    <row r="33" spans="1:7" ht="12.75">
      <c r="A33" s="163" t="s">
        <v>69</v>
      </c>
      <c r="B33" s="167"/>
      <c r="C33" s="168">
        <f>C32</f>
        <v>0</v>
      </c>
      <c r="D33" s="164" t="s">
        <v>70</v>
      </c>
      <c r="E33" s="141"/>
      <c r="F33" s="424">
        <f>ROUND(PRODUCT(F32,C33/100),0)</f>
        <v>0</v>
      </c>
      <c r="G33" s="425"/>
    </row>
    <row r="34" spans="1:7" s="172" customFormat="1" ht="19.5" customHeight="1" thickBot="1">
      <c r="A34" s="169" t="s">
        <v>71</v>
      </c>
      <c r="B34" s="170"/>
      <c r="C34" s="170"/>
      <c r="D34" s="170"/>
      <c r="E34" s="171"/>
      <c r="F34" s="426">
        <f>ROUND(SUM(F30:F33),0)</f>
        <v>0</v>
      </c>
      <c r="G34" s="427"/>
    </row>
    <row r="36" spans="1:8" ht="12.75">
      <c r="A36" s="2" t="s">
        <v>72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28"/>
      <c r="C37" s="428"/>
      <c r="D37" s="428"/>
      <c r="E37" s="428"/>
      <c r="F37" s="428"/>
      <c r="G37" s="428"/>
      <c r="H37" s="1" t="s">
        <v>2</v>
      </c>
    </row>
    <row r="38" spans="1:8" ht="12.75" customHeight="1">
      <c r="A38" s="173"/>
      <c r="B38" s="428"/>
      <c r="C38" s="428"/>
      <c r="D38" s="428"/>
      <c r="E38" s="428"/>
      <c r="F38" s="428"/>
      <c r="G38" s="428"/>
      <c r="H38" s="1" t="s">
        <v>2</v>
      </c>
    </row>
    <row r="39" spans="1:8" ht="12.75">
      <c r="A39" s="173"/>
      <c r="B39" s="428"/>
      <c r="C39" s="428"/>
      <c r="D39" s="428"/>
      <c r="E39" s="428"/>
      <c r="F39" s="428"/>
      <c r="G39" s="428"/>
      <c r="H39" s="1" t="s">
        <v>2</v>
      </c>
    </row>
    <row r="40" spans="1:8" ht="12.75">
      <c r="A40" s="173"/>
      <c r="B40" s="428"/>
      <c r="C40" s="428"/>
      <c r="D40" s="428"/>
      <c r="E40" s="428"/>
      <c r="F40" s="428"/>
      <c r="G40" s="428"/>
      <c r="H40" s="1" t="s">
        <v>2</v>
      </c>
    </row>
    <row r="41" spans="1:8" ht="12.75">
      <c r="A41" s="173"/>
      <c r="B41" s="428"/>
      <c r="C41" s="428"/>
      <c r="D41" s="428"/>
      <c r="E41" s="428"/>
      <c r="F41" s="428"/>
      <c r="G41" s="428"/>
      <c r="H41" s="1" t="s">
        <v>2</v>
      </c>
    </row>
    <row r="42" spans="1:8" ht="12.75">
      <c r="A42" s="173"/>
      <c r="B42" s="428"/>
      <c r="C42" s="428"/>
      <c r="D42" s="428"/>
      <c r="E42" s="428"/>
      <c r="F42" s="428"/>
      <c r="G42" s="428"/>
      <c r="H42" s="1" t="s">
        <v>2</v>
      </c>
    </row>
    <row r="43" spans="1:8" ht="12.75">
      <c r="A43" s="173"/>
      <c r="B43" s="428"/>
      <c r="C43" s="428"/>
      <c r="D43" s="428"/>
      <c r="E43" s="428"/>
      <c r="F43" s="428"/>
      <c r="G43" s="428"/>
      <c r="H43" s="1" t="s">
        <v>2</v>
      </c>
    </row>
    <row r="44" spans="1:8" ht="12.75" customHeight="1">
      <c r="A44" s="173"/>
      <c r="B44" s="428"/>
      <c r="C44" s="428"/>
      <c r="D44" s="428"/>
      <c r="E44" s="428"/>
      <c r="F44" s="428"/>
      <c r="G44" s="428"/>
      <c r="H44" s="1" t="s">
        <v>2</v>
      </c>
    </row>
    <row r="45" spans="1:8" ht="12.75" customHeight="1">
      <c r="A45" s="173"/>
      <c r="B45" s="428"/>
      <c r="C45" s="428"/>
      <c r="D45" s="428"/>
      <c r="E45" s="428"/>
      <c r="F45" s="428"/>
      <c r="G45" s="428"/>
      <c r="H45" s="1" t="s">
        <v>2</v>
      </c>
    </row>
    <row r="46" spans="2:7" ht="12.75">
      <c r="B46" s="423"/>
      <c r="C46" s="423"/>
      <c r="D46" s="423"/>
      <c r="E46" s="423"/>
      <c r="F46" s="423"/>
      <c r="G46" s="423"/>
    </row>
    <row r="47" spans="2:7" ht="12.75">
      <c r="B47" s="423"/>
      <c r="C47" s="423"/>
      <c r="D47" s="423"/>
      <c r="E47" s="423"/>
      <c r="F47" s="423"/>
      <c r="G47" s="423"/>
    </row>
    <row r="48" spans="2:7" ht="12.75">
      <c r="B48" s="423"/>
      <c r="C48" s="423"/>
      <c r="D48" s="423"/>
      <c r="E48" s="423"/>
      <c r="F48" s="423"/>
      <c r="G48" s="423"/>
    </row>
    <row r="49" spans="2:7" ht="12.75">
      <c r="B49" s="423"/>
      <c r="C49" s="423"/>
      <c r="D49" s="423"/>
      <c r="E49" s="423"/>
      <c r="F49" s="423"/>
      <c r="G49" s="423"/>
    </row>
    <row r="50" spans="2:7" ht="12.75">
      <c r="B50" s="423"/>
      <c r="C50" s="423"/>
      <c r="D50" s="423"/>
      <c r="E50" s="423"/>
      <c r="F50" s="423"/>
      <c r="G50" s="423"/>
    </row>
    <row r="51" spans="2:7" ht="12.75">
      <c r="B51" s="423"/>
      <c r="C51" s="423"/>
      <c r="D51" s="423"/>
      <c r="E51" s="423"/>
      <c r="F51" s="423"/>
      <c r="G51" s="423"/>
    </row>
  </sheetData>
  <sheetProtection/>
  <mergeCells count="18">
    <mergeCell ref="B47:G47"/>
    <mergeCell ref="B48:G48"/>
    <mergeCell ref="A23:B23"/>
    <mergeCell ref="C8:E8"/>
    <mergeCell ref="C9:E9"/>
    <mergeCell ref="C10:E10"/>
    <mergeCell ref="C11:E11"/>
    <mergeCell ref="C12:E12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B46:G46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88"/>
  <sheetViews>
    <sheetView showZeros="0" zoomScalePageLayoutView="0" workbookViewId="0" topLeftCell="A1">
      <selection activeCell="G49" sqref="G49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34" t="s">
        <v>3</v>
      </c>
      <c r="B1" s="435"/>
      <c r="C1" s="174" t="s">
        <v>102</v>
      </c>
      <c r="D1" s="175"/>
      <c r="E1" s="176"/>
      <c r="F1" s="175"/>
      <c r="G1" s="177" t="s">
        <v>73</v>
      </c>
      <c r="H1" s="178" t="s">
        <v>106</v>
      </c>
      <c r="I1" s="179"/>
    </row>
    <row r="2" spans="1:9" ht="13.5" thickBot="1">
      <c r="A2" s="436" t="s">
        <v>74</v>
      </c>
      <c r="B2" s="437"/>
      <c r="C2" s="180" t="s">
        <v>583</v>
      </c>
      <c r="D2" s="181"/>
      <c r="E2" s="182"/>
      <c r="F2" s="181"/>
      <c r="G2" s="438"/>
      <c r="H2" s="439"/>
      <c r="I2" s="440"/>
    </row>
    <row r="3" ht="13.5" thickTop="1">
      <c r="F3" s="115"/>
    </row>
    <row r="4" spans="1:9" ht="19.5" customHeight="1">
      <c r="A4" s="183" t="s">
        <v>75</v>
      </c>
      <c r="B4" s="184"/>
      <c r="C4" s="184"/>
      <c r="D4" s="184"/>
      <c r="E4" s="185"/>
      <c r="F4" s="184"/>
      <c r="G4" s="184"/>
      <c r="H4" s="184"/>
      <c r="I4" s="184"/>
    </row>
    <row r="5" ht="13.5" thickBot="1"/>
    <row r="6" spans="1:9" s="115" customFormat="1" ht="13.5" thickBot="1">
      <c r="A6" s="186"/>
      <c r="B6" s="187" t="s">
        <v>76</v>
      </c>
      <c r="C6" s="187"/>
      <c r="D6" s="188"/>
      <c r="E6" s="189" t="s">
        <v>24</v>
      </c>
      <c r="F6" s="190" t="s">
        <v>25</v>
      </c>
      <c r="G6" s="190" t="s">
        <v>26</v>
      </c>
      <c r="H6" s="190" t="s">
        <v>27</v>
      </c>
      <c r="I6" s="191" t="s">
        <v>28</v>
      </c>
    </row>
    <row r="7" spans="1:9" s="115" customFormat="1" ht="12.75">
      <c r="A7" s="282" t="str">
        <f>'02  Pol VZT'!B7</f>
        <v>11</v>
      </c>
      <c r="B7" s="62" t="str">
        <f>'02  Pol VZT'!C7</f>
        <v>Přípravné a přidružené práce</v>
      </c>
      <c r="D7" s="192"/>
      <c r="E7" s="283">
        <f>'02  Pol VZT'!BA10</f>
        <v>0</v>
      </c>
      <c r="F7" s="284">
        <f>'02  Pol VZT'!BB10</f>
        <v>0</v>
      </c>
      <c r="G7" s="284">
        <f>'02  Pol VZT'!BC10</f>
        <v>0</v>
      </c>
      <c r="H7" s="284">
        <f>'02  Pol VZT'!BD10</f>
        <v>0</v>
      </c>
      <c r="I7" s="285">
        <f>'02  Pol VZT'!BE10</f>
        <v>0</v>
      </c>
    </row>
    <row r="8" spans="1:9" s="115" customFormat="1" ht="12.75">
      <c r="A8" s="282" t="str">
        <f>'02  Pol VZT'!B11</f>
        <v>4</v>
      </c>
      <c r="B8" s="62" t="str">
        <f>'02  Pol VZT'!C11</f>
        <v>Vodorovné konstrukce</v>
      </c>
      <c r="D8" s="192"/>
      <c r="E8" s="283">
        <f>'02  Pol VZT'!BA22</f>
        <v>0</v>
      </c>
      <c r="F8" s="284">
        <f>'02  Pol VZT'!BB22</f>
        <v>0</v>
      </c>
      <c r="G8" s="284">
        <f>'02  Pol VZT'!BC22</f>
        <v>0</v>
      </c>
      <c r="H8" s="284">
        <f>'02  Pol VZT'!BD22</f>
        <v>0</v>
      </c>
      <c r="I8" s="285">
        <f>'02  Pol VZT'!BE22</f>
        <v>0</v>
      </c>
    </row>
    <row r="9" spans="1:9" s="115" customFormat="1" ht="12.75">
      <c r="A9" s="282" t="str">
        <f>'02  Pol VZT'!B23</f>
        <v>61</v>
      </c>
      <c r="B9" s="62" t="str">
        <f>'02  Pol VZT'!C23</f>
        <v>Upravy povrchů vnitřní</v>
      </c>
      <c r="D9" s="192"/>
      <c r="E9" s="283">
        <f>'02  Pol VZT'!BA85</f>
        <v>0</v>
      </c>
      <c r="F9" s="284">
        <f>'02  Pol VZT'!BB85</f>
        <v>0</v>
      </c>
      <c r="G9" s="284">
        <f>'02  Pol VZT'!BC85</f>
        <v>0</v>
      </c>
      <c r="H9" s="284">
        <f>'02  Pol VZT'!BD85</f>
        <v>0</v>
      </c>
      <c r="I9" s="285">
        <f>'02  Pol VZT'!BE85</f>
        <v>0</v>
      </c>
    </row>
    <row r="10" spans="1:9" s="115" customFormat="1" ht="12.75">
      <c r="A10" s="282" t="str">
        <f>'02  Pol VZT'!B86</f>
        <v>62</v>
      </c>
      <c r="B10" s="62" t="str">
        <f>'02  Pol VZT'!C86</f>
        <v>Úpravy povrchů vnější</v>
      </c>
      <c r="D10" s="192"/>
      <c r="E10" s="283">
        <f>'02  Pol VZT'!BA109</f>
        <v>0</v>
      </c>
      <c r="F10" s="284">
        <f>'02  Pol VZT'!BB109</f>
        <v>0</v>
      </c>
      <c r="G10" s="284">
        <f>'02  Pol VZT'!BC109</f>
        <v>0</v>
      </c>
      <c r="H10" s="284">
        <f>'02  Pol VZT'!BD109</f>
        <v>0</v>
      </c>
      <c r="I10" s="285">
        <f>'02  Pol VZT'!BE109</f>
        <v>0</v>
      </c>
    </row>
    <row r="11" spans="1:9" s="115" customFormat="1" ht="12.75">
      <c r="A11" s="282" t="str">
        <f>'02  Pol VZT'!B110</f>
        <v>64</v>
      </c>
      <c r="B11" s="62" t="str">
        <f>'02  Pol VZT'!C110</f>
        <v>Výplně otvorů</v>
      </c>
      <c r="D11" s="192"/>
      <c r="E11" s="283">
        <f>'02  Pol VZT'!BA119</f>
        <v>0</v>
      </c>
      <c r="F11" s="284">
        <f>'02  Pol VZT'!BB119</f>
        <v>0</v>
      </c>
      <c r="G11" s="284">
        <f>'02  Pol VZT'!BC119</f>
        <v>0</v>
      </c>
      <c r="H11" s="284">
        <f>'02  Pol VZT'!BD119</f>
        <v>0</v>
      </c>
      <c r="I11" s="285">
        <f>'02  Pol VZT'!BE119</f>
        <v>0</v>
      </c>
    </row>
    <row r="12" spans="1:9" s="115" customFormat="1" ht="12.75">
      <c r="A12" s="282" t="str">
        <f>'02  Pol VZT'!B120</f>
        <v>94</v>
      </c>
      <c r="B12" s="62" t="str">
        <f>'02  Pol VZT'!C120</f>
        <v>Lešení a stavební výtahy</v>
      </c>
      <c r="D12" s="192"/>
      <c r="E12" s="283">
        <f>'02  Pol VZT'!BA130</f>
        <v>0</v>
      </c>
      <c r="F12" s="284">
        <f>'02  Pol VZT'!BB130</f>
        <v>0</v>
      </c>
      <c r="G12" s="284">
        <f>'02  Pol VZT'!BC130</f>
        <v>0</v>
      </c>
      <c r="H12" s="284">
        <f>'02  Pol VZT'!BD130</f>
        <v>0</v>
      </c>
      <c r="I12" s="285">
        <f>'02  Pol VZT'!BE130</f>
        <v>0</v>
      </c>
    </row>
    <row r="13" spans="1:9" s="115" customFormat="1" ht="12.75">
      <c r="A13" s="282" t="str">
        <f>'02  Pol VZT'!B131</f>
        <v>95</v>
      </c>
      <c r="B13" s="62" t="str">
        <f>'02  Pol VZT'!C131</f>
        <v>Dokončovací konstrukce na pozemních stavbách</v>
      </c>
      <c r="D13" s="192"/>
      <c r="E13" s="283">
        <f>'02  Pol VZT'!BA135</f>
        <v>0</v>
      </c>
      <c r="F13" s="284">
        <f>'02  Pol VZT'!BB135</f>
        <v>0</v>
      </c>
      <c r="G13" s="284">
        <f>'02  Pol VZT'!BC135</f>
        <v>0</v>
      </c>
      <c r="H13" s="284">
        <f>'02  Pol VZT'!BD135</f>
        <v>0</v>
      </c>
      <c r="I13" s="285">
        <f>'02  Pol VZT'!BE135</f>
        <v>0</v>
      </c>
    </row>
    <row r="14" spans="1:9" s="115" customFormat="1" ht="12.75">
      <c r="A14" s="282" t="str">
        <f>'02  Pol VZT'!B136</f>
        <v>96</v>
      </c>
      <c r="B14" s="62" t="str">
        <f>'02  Pol VZT'!C136</f>
        <v>Bourání konstrukcí</v>
      </c>
      <c r="D14" s="192"/>
      <c r="E14" s="283">
        <f>'02  Pol VZT'!BA145</f>
        <v>0</v>
      </c>
      <c r="F14" s="284">
        <f>'02  Pol VZT'!BB145</f>
        <v>0</v>
      </c>
      <c r="G14" s="284">
        <f>'02  Pol VZT'!BC145</f>
        <v>0</v>
      </c>
      <c r="H14" s="284">
        <f>'02  Pol VZT'!BD145</f>
        <v>0</v>
      </c>
      <c r="I14" s="285">
        <f>'02  Pol VZT'!BE145</f>
        <v>0</v>
      </c>
    </row>
    <row r="15" spans="1:9" s="115" customFormat="1" ht="12.75">
      <c r="A15" s="282" t="str">
        <f>'02  Pol VZT'!B146</f>
        <v>97</v>
      </c>
      <c r="B15" s="62" t="str">
        <f>'02  Pol VZT'!C146</f>
        <v>Prorážení otvorů</v>
      </c>
      <c r="D15" s="192"/>
      <c r="E15" s="283">
        <f>'02  Pol VZT'!BA189</f>
        <v>0</v>
      </c>
      <c r="F15" s="284">
        <f>'02  Pol VZT'!BB189</f>
        <v>0</v>
      </c>
      <c r="G15" s="284">
        <f>'02  Pol VZT'!BC189</f>
        <v>0</v>
      </c>
      <c r="H15" s="284">
        <f>'02  Pol VZT'!BD189</f>
        <v>0</v>
      </c>
      <c r="I15" s="285">
        <f>'02  Pol VZT'!BE189</f>
        <v>0</v>
      </c>
    </row>
    <row r="16" spans="1:9" s="115" customFormat="1" ht="12.75">
      <c r="A16" s="282" t="str">
        <f>'02  Pol VZT'!B190</f>
        <v>99</v>
      </c>
      <c r="B16" s="62" t="str">
        <f>'02  Pol VZT'!C190</f>
        <v>Staveništní přesun hmot</v>
      </c>
      <c r="D16" s="192"/>
      <c r="E16" s="283">
        <f>'02  Pol VZT'!BA192</f>
        <v>0</v>
      </c>
      <c r="F16" s="284">
        <f>'02  Pol VZT'!BB192</f>
        <v>0</v>
      </c>
      <c r="G16" s="284">
        <f>'02  Pol VZT'!BC192</f>
        <v>0</v>
      </c>
      <c r="H16" s="284">
        <f>'02  Pol VZT'!BD192</f>
        <v>0</v>
      </c>
      <c r="I16" s="285">
        <f>'02  Pol VZT'!BE192</f>
        <v>0</v>
      </c>
    </row>
    <row r="17" spans="1:9" s="115" customFormat="1" ht="12.75">
      <c r="A17" s="282" t="str">
        <f>'02  Pol VZT'!B193</f>
        <v>763</v>
      </c>
      <c r="B17" s="62" t="str">
        <f>'02  Pol VZT'!C193</f>
        <v>Dřevostavby</v>
      </c>
      <c r="D17" s="192"/>
      <c r="E17" s="283">
        <f>'02  Pol VZT'!BA208</f>
        <v>0</v>
      </c>
      <c r="F17" s="284">
        <f>'02  Pol VZT'!BB208</f>
        <v>0</v>
      </c>
      <c r="G17" s="284">
        <f>'02  Pol VZT'!BC208</f>
        <v>0</v>
      </c>
      <c r="H17" s="284">
        <f>'02  Pol VZT'!BD208</f>
        <v>0</v>
      </c>
      <c r="I17" s="285">
        <f>'02  Pol VZT'!BE208</f>
        <v>0</v>
      </c>
    </row>
    <row r="18" spans="1:9" s="115" customFormat="1" ht="12.75">
      <c r="A18" s="282" t="str">
        <f>'02  Pol VZT'!B209</f>
        <v>766</v>
      </c>
      <c r="B18" s="62" t="str">
        <f>'02  Pol VZT'!C209</f>
        <v>Konstrukce truhlářské</v>
      </c>
      <c r="D18" s="192"/>
      <c r="E18" s="283">
        <f>'02  Pol VZT'!BA227</f>
        <v>0</v>
      </c>
      <c r="F18" s="284">
        <f>'02  Pol VZT'!BB227</f>
        <v>0</v>
      </c>
      <c r="G18" s="284">
        <f>'02  Pol VZT'!BC227</f>
        <v>0</v>
      </c>
      <c r="H18" s="284">
        <f>'02  Pol VZT'!BD227</f>
        <v>0</v>
      </c>
      <c r="I18" s="285">
        <f>'02  Pol VZT'!BE227</f>
        <v>0</v>
      </c>
    </row>
    <row r="19" spans="1:9" s="115" customFormat="1" ht="12.75">
      <c r="A19" s="282" t="str">
        <f>'02  Pol VZT'!B228</f>
        <v>767</v>
      </c>
      <c r="B19" s="62" t="str">
        <f>'02  Pol VZT'!C228</f>
        <v>Konstrukce zámečnické</v>
      </c>
      <c r="D19" s="192"/>
      <c r="E19" s="283">
        <f>'02  Pol VZT'!BA251</f>
        <v>0</v>
      </c>
      <c r="F19" s="284">
        <f>'02  Pol VZT'!BB251</f>
        <v>0</v>
      </c>
      <c r="G19" s="284">
        <f>'02  Pol VZT'!BC251</f>
        <v>0</v>
      </c>
      <c r="H19" s="284">
        <f>'02  Pol VZT'!BD251</f>
        <v>0</v>
      </c>
      <c r="I19" s="285">
        <f>'02  Pol VZT'!BE251</f>
        <v>0</v>
      </c>
    </row>
    <row r="20" spans="1:9" s="115" customFormat="1" ht="12.75">
      <c r="A20" s="282" t="str">
        <f>'02  Pol VZT'!B252</f>
        <v>784</v>
      </c>
      <c r="B20" s="62" t="str">
        <f>'02  Pol VZT'!C252</f>
        <v>Malby</v>
      </c>
      <c r="D20" s="192"/>
      <c r="E20" s="283">
        <f>'02  Pol VZT'!BA255</f>
        <v>0</v>
      </c>
      <c r="F20" s="284">
        <f>'02  Pol VZT'!BB255</f>
        <v>0</v>
      </c>
      <c r="G20" s="284">
        <f>'02  Pol VZT'!BC255</f>
        <v>0</v>
      </c>
      <c r="H20" s="284">
        <f>'02  Pol VZT'!BD255</f>
        <v>0</v>
      </c>
      <c r="I20" s="285">
        <f>'02  Pol VZT'!BE255</f>
        <v>0</v>
      </c>
    </row>
    <row r="21" spans="1:9" s="115" customFormat="1" ht="12.75">
      <c r="A21" s="282" t="str">
        <f>'02  Pol VZT'!B256</f>
        <v>M21</v>
      </c>
      <c r="B21" s="62" t="str">
        <f>'02  Pol VZT'!C256</f>
        <v>Elektromontáže</v>
      </c>
      <c r="D21" s="192"/>
      <c r="E21" s="283">
        <f>'02  Pol VZT'!BA258</f>
        <v>0</v>
      </c>
      <c r="F21" s="284">
        <f>'02  Pol VZT'!BB258</f>
        <v>0</v>
      </c>
      <c r="G21" s="284">
        <f>'02  Pol VZT'!BC258</f>
        <v>0</v>
      </c>
      <c r="H21" s="284">
        <f>'02  Pol VZT'!BD258</f>
        <v>0</v>
      </c>
      <c r="I21" s="285">
        <f>'02  Pol VZT'!BE258</f>
        <v>0</v>
      </c>
    </row>
    <row r="22" spans="1:9" s="115" customFormat="1" ht="12.75">
      <c r="A22" s="282" t="str">
        <f>'02  Pol VZT'!B259</f>
        <v>M24</v>
      </c>
      <c r="B22" s="62" t="str">
        <f>'02  Pol VZT'!C259</f>
        <v>Montáže vzduchotechnických zařízení</v>
      </c>
      <c r="D22" s="192"/>
      <c r="E22" s="283">
        <f>'02  Pol VZT'!BA261</f>
        <v>0</v>
      </c>
      <c r="F22" s="284">
        <f>'02  Pol VZT'!BB261</f>
        <v>0</v>
      </c>
      <c r="G22" s="284">
        <f>'02  Pol VZT'!BC261</f>
        <v>0</v>
      </c>
      <c r="H22" s="284">
        <f>'02  Pol VZT'!BD261</f>
        <v>0</v>
      </c>
      <c r="I22" s="285">
        <f>'02  Pol VZT'!BE261</f>
        <v>0</v>
      </c>
    </row>
    <row r="23" spans="1:9" s="115" customFormat="1" ht="13.5" thickBot="1">
      <c r="A23" s="282" t="str">
        <f>'02  Pol VZT'!B262</f>
        <v>D96</v>
      </c>
      <c r="B23" s="62" t="str">
        <f>'02  Pol VZT'!C262</f>
        <v>Přesuny suti a vybouraných hmot</v>
      </c>
      <c r="D23" s="192"/>
      <c r="E23" s="283">
        <f>'02  Pol VZT'!BA270</f>
        <v>0</v>
      </c>
      <c r="F23" s="284">
        <f>'02  Pol VZT'!BB270</f>
        <v>0</v>
      </c>
      <c r="G23" s="284">
        <f>'02  Pol VZT'!BC270</f>
        <v>0</v>
      </c>
      <c r="H23" s="284">
        <f>'02  Pol VZT'!BD270</f>
        <v>0</v>
      </c>
      <c r="I23" s="285">
        <f>'02  Pol VZT'!BE270</f>
        <v>0</v>
      </c>
    </row>
    <row r="24" spans="1:9" s="14" customFormat="1" ht="13.5" thickBot="1">
      <c r="A24" s="193"/>
      <c r="B24" s="194" t="s">
        <v>77</v>
      </c>
      <c r="C24" s="194"/>
      <c r="D24" s="195"/>
      <c r="E24" s="196">
        <f>SUM(E7:E23)</f>
        <v>0</v>
      </c>
      <c r="F24" s="197">
        <f>SUM(F7:F23)</f>
        <v>0</v>
      </c>
      <c r="G24" s="197">
        <f>SUM(G7:G23)</f>
        <v>0</v>
      </c>
      <c r="H24" s="197">
        <f>SUM(H7:H23)</f>
        <v>0</v>
      </c>
      <c r="I24" s="198">
        <f>SUM(I7:I23)</f>
        <v>0</v>
      </c>
    </row>
    <row r="25" spans="1:9" ht="12.75">
      <c r="A25" s="115"/>
      <c r="B25" s="115"/>
      <c r="C25" s="115"/>
      <c r="D25" s="115"/>
      <c r="E25" s="115"/>
      <c r="F25" s="115"/>
      <c r="G25" s="115"/>
      <c r="H25" s="115"/>
      <c r="I25" s="115"/>
    </row>
    <row r="26" spans="1:57" ht="19.5" customHeight="1">
      <c r="A26" s="184" t="s">
        <v>78</v>
      </c>
      <c r="B26" s="184"/>
      <c r="C26" s="184"/>
      <c r="D26" s="184"/>
      <c r="E26" s="184"/>
      <c r="F26" s="184"/>
      <c r="G26" s="199"/>
      <c r="H26" s="184"/>
      <c r="I26" s="184"/>
      <c r="BA26" s="121"/>
      <c r="BB26" s="121"/>
      <c r="BC26" s="121"/>
      <c r="BD26" s="121"/>
      <c r="BE26" s="121"/>
    </row>
    <row r="27" ht="13.5" thickBot="1"/>
    <row r="28" spans="1:9" ht="12.75">
      <c r="A28" s="150" t="s">
        <v>79</v>
      </c>
      <c r="B28" s="151"/>
      <c r="C28" s="151"/>
      <c r="D28" s="200"/>
      <c r="E28" s="201" t="s">
        <v>80</v>
      </c>
      <c r="F28" s="202" t="s">
        <v>13</v>
      </c>
      <c r="G28" s="203" t="s">
        <v>81</v>
      </c>
      <c r="H28" s="204"/>
      <c r="I28" s="205" t="s">
        <v>80</v>
      </c>
    </row>
    <row r="29" spans="1:53" ht="12.75">
      <c r="A29" s="144" t="s">
        <v>573</v>
      </c>
      <c r="B29" s="135"/>
      <c r="C29" s="135"/>
      <c r="D29" s="206"/>
      <c r="E29" s="207">
        <v>0</v>
      </c>
      <c r="F29" s="208">
        <v>0</v>
      </c>
      <c r="G29" s="209">
        <f>$E$24+$F$24</f>
        <v>0</v>
      </c>
      <c r="H29" s="210"/>
      <c r="I29" s="211">
        <f aca="true" t="shared" si="0" ref="I29:I36">E29+F29*G29/100</f>
        <v>0</v>
      </c>
      <c r="BA29" s="1">
        <v>0</v>
      </c>
    </row>
    <row r="30" spans="1:53" ht="12.75">
      <c r="A30" s="144" t="s">
        <v>574</v>
      </c>
      <c r="B30" s="135"/>
      <c r="C30" s="135"/>
      <c r="D30" s="206"/>
      <c r="E30" s="207">
        <v>0</v>
      </c>
      <c r="F30" s="208"/>
      <c r="G30" s="209">
        <f>$E$24+$F$24</f>
        <v>0</v>
      </c>
      <c r="H30" s="210"/>
      <c r="I30" s="211">
        <f t="shared" si="0"/>
        <v>0</v>
      </c>
      <c r="BA30" s="1">
        <v>0</v>
      </c>
    </row>
    <row r="31" spans="1:53" ht="12.75">
      <c r="A31" s="144" t="s">
        <v>575</v>
      </c>
      <c r="B31" s="135"/>
      <c r="C31" s="135"/>
      <c r="D31" s="206"/>
      <c r="E31" s="207">
        <v>0</v>
      </c>
      <c r="F31" s="208"/>
      <c r="G31" s="209">
        <f>$E$24+$F$24</f>
        <v>0</v>
      </c>
      <c r="H31" s="210"/>
      <c r="I31" s="211">
        <f t="shared" si="0"/>
        <v>0</v>
      </c>
      <c r="BA31" s="1">
        <v>0</v>
      </c>
    </row>
    <row r="32" spans="1:53" ht="12.75">
      <c r="A32" s="144" t="s">
        <v>576</v>
      </c>
      <c r="B32" s="135"/>
      <c r="C32" s="135"/>
      <c r="D32" s="206"/>
      <c r="E32" s="207">
        <v>0</v>
      </c>
      <c r="F32" s="208"/>
      <c r="G32" s="209">
        <f>$E$24+$F$24</f>
        <v>0</v>
      </c>
      <c r="H32" s="210"/>
      <c r="I32" s="211">
        <f t="shared" si="0"/>
        <v>0</v>
      </c>
      <c r="BA32" s="1">
        <v>0</v>
      </c>
    </row>
    <row r="33" spans="1:53" ht="12.75">
      <c r="A33" s="144" t="s">
        <v>577</v>
      </c>
      <c r="B33" s="135"/>
      <c r="C33" s="135"/>
      <c r="D33" s="206"/>
      <c r="E33" s="207">
        <v>0</v>
      </c>
      <c r="F33" s="208"/>
      <c r="G33" s="209">
        <f>$E$24+$F$24+$H$24</f>
        <v>0</v>
      </c>
      <c r="H33" s="210"/>
      <c r="I33" s="211">
        <f t="shared" si="0"/>
        <v>0</v>
      </c>
      <c r="BA33" s="1">
        <v>1</v>
      </c>
    </row>
    <row r="34" spans="1:53" ht="12.75">
      <c r="A34" s="144" t="s">
        <v>578</v>
      </c>
      <c r="B34" s="135"/>
      <c r="C34" s="135"/>
      <c r="D34" s="206"/>
      <c r="E34" s="207">
        <v>0</v>
      </c>
      <c r="F34" s="208"/>
      <c r="G34" s="209">
        <f>$E$24+$F$24+$H$24</f>
        <v>0</v>
      </c>
      <c r="H34" s="210"/>
      <c r="I34" s="211">
        <f t="shared" si="0"/>
        <v>0</v>
      </c>
      <c r="BA34" s="1">
        <v>1</v>
      </c>
    </row>
    <row r="35" spans="1:53" ht="12.75">
      <c r="A35" s="144" t="s">
        <v>579</v>
      </c>
      <c r="B35" s="135"/>
      <c r="C35" s="135"/>
      <c r="D35" s="206"/>
      <c r="E35" s="207">
        <v>0</v>
      </c>
      <c r="F35" s="208"/>
      <c r="G35" s="209">
        <f>$E$24+$F$24+$H$24</f>
        <v>0</v>
      </c>
      <c r="H35" s="210"/>
      <c r="I35" s="211">
        <f t="shared" si="0"/>
        <v>0</v>
      </c>
      <c r="BA35" s="1">
        <v>2</v>
      </c>
    </row>
    <row r="36" spans="1:53" ht="12.75">
      <c r="A36" s="144" t="s">
        <v>580</v>
      </c>
      <c r="B36" s="135"/>
      <c r="C36" s="135"/>
      <c r="D36" s="206"/>
      <c r="E36" s="207">
        <v>0</v>
      </c>
      <c r="F36" s="208">
        <v>0</v>
      </c>
      <c r="G36" s="209">
        <f>$E$24+$F$24+$H$24</f>
        <v>0</v>
      </c>
      <c r="H36" s="210"/>
      <c r="I36" s="211">
        <f t="shared" si="0"/>
        <v>0</v>
      </c>
      <c r="BA36" s="1">
        <v>2</v>
      </c>
    </row>
    <row r="37" spans="1:9" ht="13.5" thickBot="1">
      <c r="A37" s="212"/>
      <c r="B37" s="213" t="s">
        <v>82</v>
      </c>
      <c r="C37" s="214"/>
      <c r="D37" s="215"/>
      <c r="E37" s="216"/>
      <c r="F37" s="217"/>
      <c r="G37" s="217"/>
      <c r="H37" s="441">
        <f>SUM(I29:I36)</f>
        <v>0</v>
      </c>
      <c r="I37" s="442"/>
    </row>
    <row r="39" spans="2:9" ht="12.75">
      <c r="B39" s="14"/>
      <c r="F39" s="218"/>
      <c r="G39" s="219"/>
      <c r="H39" s="219"/>
      <c r="I39" s="46"/>
    </row>
    <row r="40" spans="6:9" ht="12.75">
      <c r="F40" s="218"/>
      <c r="G40" s="219"/>
      <c r="H40" s="219"/>
      <c r="I40" s="46"/>
    </row>
    <row r="41" spans="6:9" ht="12.75">
      <c r="F41" s="218"/>
      <c r="G41" s="219"/>
      <c r="H41" s="219"/>
      <c r="I41" s="46"/>
    </row>
    <row r="42" spans="6:9" ht="12.75">
      <c r="F42" s="218"/>
      <c r="G42" s="219"/>
      <c r="H42" s="219"/>
      <c r="I42" s="46"/>
    </row>
    <row r="43" spans="6:9" ht="12.75">
      <c r="F43" s="218"/>
      <c r="G43" s="219"/>
      <c r="H43" s="219"/>
      <c r="I43" s="46"/>
    </row>
    <row r="44" spans="6:9" ht="12.75">
      <c r="F44" s="218"/>
      <c r="G44" s="219"/>
      <c r="H44" s="219"/>
      <c r="I44" s="46"/>
    </row>
    <row r="45" spans="6:9" ht="12.75">
      <c r="F45" s="218"/>
      <c r="G45" s="219"/>
      <c r="H45" s="219"/>
      <c r="I45" s="46"/>
    </row>
    <row r="46" spans="6:9" ht="12.75">
      <c r="F46" s="218"/>
      <c r="G46" s="219"/>
      <c r="H46" s="219"/>
      <c r="I46" s="46"/>
    </row>
    <row r="47" spans="6:9" ht="12.75">
      <c r="F47" s="218"/>
      <c r="G47" s="219"/>
      <c r="H47" s="219"/>
      <c r="I47" s="46"/>
    </row>
    <row r="48" spans="6:9" ht="12.75">
      <c r="F48" s="218"/>
      <c r="G48" s="219"/>
      <c r="H48" s="219"/>
      <c r="I48" s="46"/>
    </row>
    <row r="49" spans="6:9" ht="12.75">
      <c r="F49" s="218"/>
      <c r="G49" s="219"/>
      <c r="H49" s="219"/>
      <c r="I49" s="46"/>
    </row>
    <row r="50" spans="6:9" ht="12.75">
      <c r="F50" s="218"/>
      <c r="G50" s="219"/>
      <c r="H50" s="219"/>
      <c r="I50" s="46"/>
    </row>
    <row r="51" spans="6:9" ht="12.75">
      <c r="F51" s="218"/>
      <c r="G51" s="219"/>
      <c r="H51" s="219"/>
      <c r="I51" s="46"/>
    </row>
    <row r="52" spans="6:9" ht="12.75">
      <c r="F52" s="218"/>
      <c r="G52" s="219"/>
      <c r="H52" s="219"/>
      <c r="I52" s="46"/>
    </row>
    <row r="53" spans="6:9" ht="12.75">
      <c r="F53" s="218"/>
      <c r="G53" s="219"/>
      <c r="H53" s="219"/>
      <c r="I53" s="46"/>
    </row>
    <row r="54" spans="6:9" ht="12.75">
      <c r="F54" s="218"/>
      <c r="G54" s="219"/>
      <c r="H54" s="219"/>
      <c r="I54" s="46"/>
    </row>
    <row r="55" spans="6:9" ht="12.75">
      <c r="F55" s="218"/>
      <c r="G55" s="219"/>
      <c r="H55" s="219"/>
      <c r="I55" s="46"/>
    </row>
    <row r="56" spans="6:9" ht="12.75">
      <c r="F56" s="218"/>
      <c r="G56" s="219"/>
      <c r="H56" s="219"/>
      <c r="I56" s="46"/>
    </row>
    <row r="57" spans="6:9" ht="12.75">
      <c r="F57" s="218"/>
      <c r="G57" s="219"/>
      <c r="H57" s="219"/>
      <c r="I57" s="46"/>
    </row>
    <row r="58" spans="6:9" ht="12.75">
      <c r="F58" s="218"/>
      <c r="G58" s="219"/>
      <c r="H58" s="219"/>
      <c r="I58" s="46"/>
    </row>
    <row r="59" spans="6:9" ht="12.75">
      <c r="F59" s="218"/>
      <c r="G59" s="219"/>
      <c r="H59" s="219"/>
      <c r="I59" s="46"/>
    </row>
    <row r="60" spans="6:9" ht="12.75">
      <c r="F60" s="218"/>
      <c r="G60" s="219"/>
      <c r="H60" s="219"/>
      <c r="I60" s="46"/>
    </row>
    <row r="61" spans="6:9" ht="12.75">
      <c r="F61" s="218"/>
      <c r="G61" s="219"/>
      <c r="H61" s="219"/>
      <c r="I61" s="46"/>
    </row>
    <row r="62" spans="6:9" ht="12.75">
      <c r="F62" s="218"/>
      <c r="G62" s="219"/>
      <c r="H62" s="219"/>
      <c r="I62" s="46"/>
    </row>
    <row r="63" spans="6:9" ht="12.75">
      <c r="F63" s="218"/>
      <c r="G63" s="219"/>
      <c r="H63" s="219"/>
      <c r="I63" s="46"/>
    </row>
    <row r="64" spans="6:9" ht="12.75">
      <c r="F64" s="218"/>
      <c r="G64" s="219"/>
      <c r="H64" s="219"/>
      <c r="I64" s="46"/>
    </row>
    <row r="65" spans="6:9" ht="12.75">
      <c r="F65" s="218"/>
      <c r="G65" s="219"/>
      <c r="H65" s="219"/>
      <c r="I65" s="46"/>
    </row>
    <row r="66" spans="6:9" ht="12.75">
      <c r="F66" s="218"/>
      <c r="G66" s="219"/>
      <c r="H66" s="219"/>
      <c r="I66" s="46"/>
    </row>
    <row r="67" spans="6:9" ht="12.75">
      <c r="F67" s="218"/>
      <c r="G67" s="219"/>
      <c r="H67" s="219"/>
      <c r="I67" s="46"/>
    </row>
    <row r="68" spans="6:9" ht="12.75">
      <c r="F68" s="218"/>
      <c r="G68" s="219"/>
      <c r="H68" s="219"/>
      <c r="I68" s="46"/>
    </row>
    <row r="69" spans="6:9" ht="12.75">
      <c r="F69" s="218"/>
      <c r="G69" s="219"/>
      <c r="H69" s="219"/>
      <c r="I69" s="46"/>
    </row>
    <row r="70" spans="6:9" ht="12.75">
      <c r="F70" s="218"/>
      <c r="G70" s="219"/>
      <c r="H70" s="219"/>
      <c r="I70" s="46"/>
    </row>
    <row r="71" spans="6:9" ht="12.75">
      <c r="F71" s="218"/>
      <c r="G71" s="219"/>
      <c r="H71" s="219"/>
      <c r="I71" s="46"/>
    </row>
    <row r="72" spans="6:9" ht="12.75">
      <c r="F72" s="218"/>
      <c r="G72" s="219"/>
      <c r="H72" s="219"/>
      <c r="I72" s="46"/>
    </row>
    <row r="73" spans="6:9" ht="12.75">
      <c r="F73" s="218"/>
      <c r="G73" s="219"/>
      <c r="H73" s="219"/>
      <c r="I73" s="46"/>
    </row>
    <row r="74" spans="6:9" ht="12.75">
      <c r="F74" s="218"/>
      <c r="G74" s="219"/>
      <c r="H74" s="219"/>
      <c r="I74" s="46"/>
    </row>
    <row r="75" spans="6:9" ht="12.75">
      <c r="F75" s="218"/>
      <c r="G75" s="219"/>
      <c r="H75" s="219"/>
      <c r="I75" s="46"/>
    </row>
    <row r="76" spans="6:9" ht="12.75">
      <c r="F76" s="218"/>
      <c r="G76" s="219"/>
      <c r="H76" s="219"/>
      <c r="I76" s="46"/>
    </row>
    <row r="77" spans="6:9" ht="12.75">
      <c r="F77" s="218"/>
      <c r="G77" s="219"/>
      <c r="H77" s="219"/>
      <c r="I77" s="46"/>
    </row>
    <row r="78" spans="6:9" ht="12.75">
      <c r="F78" s="218"/>
      <c r="G78" s="219"/>
      <c r="H78" s="219"/>
      <c r="I78" s="46"/>
    </row>
    <row r="79" spans="6:9" ht="12.75">
      <c r="F79" s="218"/>
      <c r="G79" s="219"/>
      <c r="H79" s="219"/>
      <c r="I79" s="46"/>
    </row>
    <row r="80" spans="6:9" ht="12.75">
      <c r="F80" s="218"/>
      <c r="G80" s="219"/>
      <c r="H80" s="219"/>
      <c r="I80" s="46"/>
    </row>
    <row r="81" spans="6:9" ht="12.75">
      <c r="F81" s="218"/>
      <c r="G81" s="219"/>
      <c r="H81" s="219"/>
      <c r="I81" s="46"/>
    </row>
    <row r="82" spans="6:9" ht="12.75">
      <c r="F82" s="218"/>
      <c r="G82" s="219"/>
      <c r="H82" s="219"/>
      <c r="I82" s="46"/>
    </row>
    <row r="83" spans="6:9" ht="12.75">
      <c r="F83" s="218"/>
      <c r="G83" s="219"/>
      <c r="H83" s="219"/>
      <c r="I83" s="46"/>
    </row>
    <row r="84" spans="6:9" ht="12.75">
      <c r="F84" s="218"/>
      <c r="G84" s="219"/>
      <c r="H84" s="219"/>
      <c r="I84" s="46"/>
    </row>
    <row r="85" spans="6:9" ht="12.75">
      <c r="F85" s="218"/>
      <c r="G85" s="219"/>
      <c r="H85" s="219"/>
      <c r="I85" s="46"/>
    </row>
    <row r="86" spans="6:9" ht="12.75">
      <c r="F86" s="218"/>
      <c r="G86" s="219"/>
      <c r="H86" s="219"/>
      <c r="I86" s="46"/>
    </row>
    <row r="87" spans="6:9" ht="12.75">
      <c r="F87" s="218"/>
      <c r="G87" s="219"/>
      <c r="H87" s="219"/>
      <c r="I87" s="46"/>
    </row>
    <row r="88" spans="6:9" ht="12.75">
      <c r="F88" s="218"/>
      <c r="G88" s="219"/>
      <c r="H88" s="219"/>
      <c r="I88" s="46"/>
    </row>
  </sheetData>
  <sheetProtection/>
  <mergeCells count="4">
    <mergeCell ref="A1:B1"/>
    <mergeCell ref="A2:B2"/>
    <mergeCell ref="G2:I2"/>
    <mergeCell ref="H37:I3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B343"/>
  <sheetViews>
    <sheetView showGridLines="0" showZeros="0" zoomScaleSheetLayoutView="100" zoomScalePageLayoutView="0" workbookViewId="0" topLeftCell="A197">
      <selection activeCell="F257" sqref="F257"/>
    </sheetView>
  </sheetViews>
  <sheetFormatPr defaultColWidth="9.00390625" defaultRowHeight="12.75"/>
  <cols>
    <col min="1" max="1" width="4.375" style="220" customWidth="1"/>
    <col min="2" max="2" width="11.625" style="220" customWidth="1"/>
    <col min="3" max="3" width="40.375" style="220" customWidth="1"/>
    <col min="4" max="4" width="5.625" style="220" customWidth="1"/>
    <col min="5" max="5" width="8.625" style="230" customWidth="1"/>
    <col min="6" max="6" width="9.875" style="220" customWidth="1"/>
    <col min="7" max="7" width="13.875" style="220" customWidth="1"/>
    <col min="8" max="8" width="11.75390625" style="220" hidden="1" customWidth="1"/>
    <col min="9" max="9" width="11.625" style="220" hidden="1" customWidth="1"/>
    <col min="10" max="10" width="11.00390625" style="220" hidden="1" customWidth="1"/>
    <col min="11" max="11" width="10.375" style="220" hidden="1" customWidth="1"/>
    <col min="12" max="12" width="75.375" style="220" customWidth="1"/>
    <col min="13" max="13" width="45.25390625" style="220" customWidth="1"/>
    <col min="14" max="16384" width="9.125" style="220" customWidth="1"/>
  </cols>
  <sheetData>
    <row r="1" spans="1:7" ht="15.75">
      <c r="A1" s="446" t="s">
        <v>83</v>
      </c>
      <c r="B1" s="446"/>
      <c r="C1" s="446"/>
      <c r="D1" s="446"/>
      <c r="E1" s="446"/>
      <c r="F1" s="446"/>
      <c r="G1" s="446"/>
    </row>
    <row r="2" spans="2:7" ht="14.25" customHeight="1" thickBot="1">
      <c r="B2" s="221"/>
      <c r="C2" s="222"/>
      <c r="D2" s="222"/>
      <c r="E2" s="223"/>
      <c r="F2" s="222"/>
      <c r="G2" s="222"/>
    </row>
    <row r="3" spans="1:7" ht="13.5" thickTop="1">
      <c r="A3" s="434" t="s">
        <v>3</v>
      </c>
      <c r="B3" s="435"/>
      <c r="C3" s="174" t="s">
        <v>102</v>
      </c>
      <c r="D3" s="224"/>
      <c r="E3" s="225" t="s">
        <v>84</v>
      </c>
      <c r="F3" s="226">
        <f>'02  Rek VZT'!H1</f>
      </c>
      <c r="G3" s="227"/>
    </row>
    <row r="4" spans="1:7" ht="13.5" thickBot="1">
      <c r="A4" s="447" t="s">
        <v>74</v>
      </c>
      <c r="B4" s="437"/>
      <c r="C4" s="180" t="s">
        <v>583</v>
      </c>
      <c r="D4" s="228"/>
      <c r="E4" s="448">
        <f>'02  Rek VZT'!G2</f>
        <v>0</v>
      </c>
      <c r="F4" s="449"/>
      <c r="G4" s="450"/>
    </row>
    <row r="5" spans="1:7" ht="13.5" thickTop="1">
      <c r="A5" s="229"/>
      <c r="G5" s="231"/>
    </row>
    <row r="6" spans="1:11" ht="27" customHeight="1">
      <c r="A6" s="232" t="s">
        <v>85</v>
      </c>
      <c r="B6" s="233" t="s">
        <v>86</v>
      </c>
      <c r="C6" s="233" t="s">
        <v>87</v>
      </c>
      <c r="D6" s="233" t="s">
        <v>88</v>
      </c>
      <c r="E6" s="234" t="s">
        <v>89</v>
      </c>
      <c r="F6" s="233" t="s">
        <v>90</v>
      </c>
      <c r="G6" s="235" t="s">
        <v>91</v>
      </c>
      <c r="H6" s="236" t="s">
        <v>92</v>
      </c>
      <c r="I6" s="236" t="s">
        <v>93</v>
      </c>
      <c r="J6" s="236" t="s">
        <v>94</v>
      </c>
      <c r="K6" s="236" t="s">
        <v>95</v>
      </c>
    </row>
    <row r="7" spans="1:15" ht="12.75">
      <c r="A7" s="237" t="s">
        <v>96</v>
      </c>
      <c r="B7" s="238" t="s">
        <v>584</v>
      </c>
      <c r="C7" s="239" t="s">
        <v>585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 ht="12.75">
      <c r="A8" s="248">
        <v>1</v>
      </c>
      <c r="B8" s="249" t="s">
        <v>587</v>
      </c>
      <c r="C8" s="250" t="s">
        <v>588</v>
      </c>
      <c r="D8" s="251" t="s">
        <v>443</v>
      </c>
      <c r="E8" s="252">
        <v>1</v>
      </c>
      <c r="F8" s="252"/>
      <c r="G8" s="253">
        <f>E8*F8</f>
        <v>0</v>
      </c>
      <c r="H8" s="254">
        <v>0</v>
      </c>
      <c r="I8" s="255">
        <f>E8*H8</f>
        <v>0</v>
      </c>
      <c r="J8" s="254">
        <v>0</v>
      </c>
      <c r="K8" s="255">
        <f>E8*J8</f>
        <v>0</v>
      </c>
      <c r="O8" s="247">
        <v>2</v>
      </c>
      <c r="AA8" s="220">
        <v>1</v>
      </c>
      <c r="AB8" s="220">
        <v>1</v>
      </c>
      <c r="AC8" s="220">
        <v>1</v>
      </c>
      <c r="AZ8" s="220">
        <v>1</v>
      </c>
      <c r="BA8" s="220">
        <f>IF(AZ8=1,G8,0)</f>
        <v>0</v>
      </c>
      <c r="BB8" s="220">
        <f>IF(AZ8=2,G8,0)</f>
        <v>0</v>
      </c>
      <c r="BC8" s="220">
        <f>IF(AZ8=3,G8,0)</f>
        <v>0</v>
      </c>
      <c r="BD8" s="220">
        <f>IF(AZ8=4,G8,0)</f>
        <v>0</v>
      </c>
      <c r="BE8" s="220">
        <f>IF(AZ8=5,G8,0)</f>
        <v>0</v>
      </c>
      <c r="CA8" s="247">
        <v>1</v>
      </c>
      <c r="CB8" s="247">
        <v>1</v>
      </c>
    </row>
    <row r="9" spans="1:80" ht="22.5">
      <c r="A9" s="248">
        <v>2</v>
      </c>
      <c r="B9" s="249" t="s">
        <v>589</v>
      </c>
      <c r="C9" s="250" t="s">
        <v>590</v>
      </c>
      <c r="D9" s="251" t="s">
        <v>443</v>
      </c>
      <c r="E9" s="252">
        <v>1</v>
      </c>
      <c r="F9" s="252"/>
      <c r="G9" s="253">
        <f>E9*F9</f>
        <v>0</v>
      </c>
      <c r="H9" s="254">
        <v>0</v>
      </c>
      <c r="I9" s="255">
        <f>E9*H9</f>
        <v>0</v>
      </c>
      <c r="J9" s="254">
        <v>0</v>
      </c>
      <c r="K9" s="255">
        <f>E9*J9</f>
        <v>0</v>
      </c>
      <c r="O9" s="247">
        <v>2</v>
      </c>
      <c r="AA9" s="220">
        <v>1</v>
      </c>
      <c r="AB9" s="220">
        <v>1</v>
      </c>
      <c r="AC9" s="220">
        <v>1</v>
      </c>
      <c r="AZ9" s="220">
        <v>1</v>
      </c>
      <c r="BA9" s="220">
        <f>IF(AZ9=1,G9,0)</f>
        <v>0</v>
      </c>
      <c r="BB9" s="220">
        <f>IF(AZ9=2,G9,0)</f>
        <v>0</v>
      </c>
      <c r="BC9" s="220">
        <f>IF(AZ9=3,G9,0)</f>
        <v>0</v>
      </c>
      <c r="BD9" s="220">
        <f>IF(AZ9=4,G9,0)</f>
        <v>0</v>
      </c>
      <c r="BE9" s="220">
        <f>IF(AZ9=5,G9,0)</f>
        <v>0</v>
      </c>
      <c r="CA9" s="247">
        <v>1</v>
      </c>
      <c r="CB9" s="247">
        <v>1</v>
      </c>
    </row>
    <row r="10" spans="1:57" ht="12.75">
      <c r="A10" s="266"/>
      <c r="B10" s="267" t="s">
        <v>99</v>
      </c>
      <c r="C10" s="268" t="s">
        <v>586</v>
      </c>
      <c r="D10" s="269"/>
      <c r="E10" s="270"/>
      <c r="F10" s="271"/>
      <c r="G10" s="272">
        <f>SUM(G7:G9)</f>
        <v>0</v>
      </c>
      <c r="H10" s="273"/>
      <c r="I10" s="274">
        <f>SUM(I7:I9)</f>
        <v>0</v>
      </c>
      <c r="J10" s="273"/>
      <c r="K10" s="274">
        <f>SUM(K7:K9)</f>
        <v>0</v>
      </c>
      <c r="O10" s="247">
        <v>4</v>
      </c>
      <c r="BA10" s="275">
        <f>SUM(BA7:BA9)</f>
        <v>0</v>
      </c>
      <c r="BB10" s="275">
        <f>SUM(BB7:BB9)</f>
        <v>0</v>
      </c>
      <c r="BC10" s="275">
        <f>SUM(BC7:BC9)</f>
        <v>0</v>
      </c>
      <c r="BD10" s="275">
        <f>SUM(BD7:BD9)</f>
        <v>0</v>
      </c>
      <c r="BE10" s="275">
        <f>SUM(BE7:BE9)</f>
        <v>0</v>
      </c>
    </row>
    <row r="11" spans="1:15" ht="12.75">
      <c r="A11" s="237" t="s">
        <v>96</v>
      </c>
      <c r="B11" s="238" t="s">
        <v>591</v>
      </c>
      <c r="C11" s="239" t="s">
        <v>592</v>
      </c>
      <c r="D11" s="240"/>
      <c r="E11" s="241"/>
      <c r="F11" s="241"/>
      <c r="G11" s="242"/>
      <c r="H11" s="243"/>
      <c r="I11" s="244"/>
      <c r="J11" s="245"/>
      <c r="K11" s="246"/>
      <c r="O11" s="247">
        <v>1</v>
      </c>
    </row>
    <row r="12" spans="1:80" ht="12.75">
      <c r="A12" s="248">
        <v>3</v>
      </c>
      <c r="B12" s="249" t="s">
        <v>594</v>
      </c>
      <c r="C12" s="250" t="s">
        <v>595</v>
      </c>
      <c r="D12" s="251" t="s">
        <v>110</v>
      </c>
      <c r="E12" s="252">
        <v>39.84</v>
      </c>
      <c r="F12" s="252"/>
      <c r="G12" s="253">
        <f>E12*F12</f>
        <v>0</v>
      </c>
      <c r="H12" s="254">
        <v>0.0112</v>
      </c>
      <c r="I12" s="255">
        <f>E12*H12</f>
        <v>0.44620800000000005</v>
      </c>
      <c r="J12" s="254">
        <v>0</v>
      </c>
      <c r="K12" s="255">
        <f>E12*J12</f>
        <v>0</v>
      </c>
      <c r="O12" s="247">
        <v>2</v>
      </c>
      <c r="AA12" s="220">
        <v>1</v>
      </c>
      <c r="AB12" s="220">
        <v>1</v>
      </c>
      <c r="AC12" s="220">
        <v>1</v>
      </c>
      <c r="AZ12" s="220">
        <v>1</v>
      </c>
      <c r="BA12" s="220">
        <f>IF(AZ12=1,G12,0)</f>
        <v>0</v>
      </c>
      <c r="BB12" s="220">
        <f>IF(AZ12=2,G12,0)</f>
        <v>0</v>
      </c>
      <c r="BC12" s="220">
        <f>IF(AZ12=3,G12,0)</f>
        <v>0</v>
      </c>
      <c r="BD12" s="220">
        <f>IF(AZ12=4,G12,0)</f>
        <v>0</v>
      </c>
      <c r="BE12" s="220">
        <f>IF(AZ12=5,G12,0)</f>
        <v>0</v>
      </c>
      <c r="CA12" s="247">
        <v>1</v>
      </c>
      <c r="CB12" s="247">
        <v>1</v>
      </c>
    </row>
    <row r="13" spans="1:15" ht="12.75">
      <c r="A13" s="256"/>
      <c r="B13" s="260"/>
      <c r="C13" s="443" t="s">
        <v>596</v>
      </c>
      <c r="D13" s="444"/>
      <c r="E13" s="261">
        <v>0</v>
      </c>
      <c r="F13" s="262"/>
      <c r="G13" s="263"/>
      <c r="H13" s="264"/>
      <c r="I13" s="258"/>
      <c r="J13" s="265"/>
      <c r="K13" s="258"/>
      <c r="M13" s="259" t="s">
        <v>596</v>
      </c>
      <c r="O13" s="247"/>
    </row>
    <row r="14" spans="1:15" ht="12.75">
      <c r="A14" s="256"/>
      <c r="B14" s="260"/>
      <c r="C14" s="443" t="s">
        <v>597</v>
      </c>
      <c r="D14" s="444"/>
      <c r="E14" s="261">
        <v>6.16</v>
      </c>
      <c r="F14" s="262"/>
      <c r="G14" s="263"/>
      <c r="H14" s="264"/>
      <c r="I14" s="258"/>
      <c r="J14" s="265"/>
      <c r="K14" s="258"/>
      <c r="M14" s="259" t="s">
        <v>597</v>
      </c>
      <c r="O14" s="247"/>
    </row>
    <row r="15" spans="1:15" ht="12.75">
      <c r="A15" s="256"/>
      <c r="B15" s="260"/>
      <c r="C15" s="443" t="s">
        <v>598</v>
      </c>
      <c r="D15" s="444"/>
      <c r="E15" s="261">
        <v>0</v>
      </c>
      <c r="F15" s="262"/>
      <c r="G15" s="263"/>
      <c r="H15" s="264"/>
      <c r="I15" s="258"/>
      <c r="J15" s="265"/>
      <c r="K15" s="258"/>
      <c r="M15" s="259" t="s">
        <v>598</v>
      </c>
      <c r="O15" s="247"/>
    </row>
    <row r="16" spans="1:15" ht="12.75">
      <c r="A16" s="256"/>
      <c r="B16" s="260"/>
      <c r="C16" s="443" t="s">
        <v>599</v>
      </c>
      <c r="D16" s="444"/>
      <c r="E16" s="261">
        <v>6.16</v>
      </c>
      <c r="F16" s="262"/>
      <c r="G16" s="263"/>
      <c r="H16" s="264"/>
      <c r="I16" s="258"/>
      <c r="J16" s="265"/>
      <c r="K16" s="258"/>
      <c r="M16" s="259" t="s">
        <v>599</v>
      </c>
      <c r="O16" s="247"/>
    </row>
    <row r="17" spans="1:15" ht="12.75">
      <c r="A17" s="256"/>
      <c r="B17" s="260"/>
      <c r="C17" s="443" t="s">
        <v>600</v>
      </c>
      <c r="D17" s="444"/>
      <c r="E17" s="261">
        <v>0</v>
      </c>
      <c r="F17" s="262"/>
      <c r="G17" s="263"/>
      <c r="H17" s="264"/>
      <c r="I17" s="258"/>
      <c r="J17" s="265"/>
      <c r="K17" s="258"/>
      <c r="M17" s="259" t="s">
        <v>600</v>
      </c>
      <c r="O17" s="247"/>
    </row>
    <row r="18" spans="1:15" ht="12.75">
      <c r="A18" s="256"/>
      <c r="B18" s="260"/>
      <c r="C18" s="443" t="s">
        <v>601</v>
      </c>
      <c r="D18" s="444"/>
      <c r="E18" s="261">
        <v>9</v>
      </c>
      <c r="F18" s="262"/>
      <c r="G18" s="263"/>
      <c r="H18" s="264"/>
      <c r="I18" s="258"/>
      <c r="J18" s="265"/>
      <c r="K18" s="258"/>
      <c r="M18" s="259" t="s">
        <v>601</v>
      </c>
      <c r="O18" s="247"/>
    </row>
    <row r="19" spans="1:15" ht="12.75">
      <c r="A19" s="256"/>
      <c r="B19" s="260"/>
      <c r="C19" s="443" t="s">
        <v>602</v>
      </c>
      <c r="D19" s="444"/>
      <c r="E19" s="261">
        <v>10.5</v>
      </c>
      <c r="F19" s="262"/>
      <c r="G19" s="263"/>
      <c r="H19" s="264"/>
      <c r="I19" s="258"/>
      <c r="J19" s="265"/>
      <c r="K19" s="258"/>
      <c r="M19" s="259" t="s">
        <v>602</v>
      </c>
      <c r="O19" s="247"/>
    </row>
    <row r="20" spans="1:15" ht="12.75">
      <c r="A20" s="256"/>
      <c r="B20" s="260"/>
      <c r="C20" s="443" t="s">
        <v>603</v>
      </c>
      <c r="D20" s="444"/>
      <c r="E20" s="261">
        <v>2.52</v>
      </c>
      <c r="F20" s="262"/>
      <c r="G20" s="263"/>
      <c r="H20" s="264"/>
      <c r="I20" s="258"/>
      <c r="J20" s="265"/>
      <c r="K20" s="258"/>
      <c r="M20" s="259" t="s">
        <v>603</v>
      </c>
      <c r="O20" s="247"/>
    </row>
    <row r="21" spans="1:15" ht="12.75">
      <c r="A21" s="256"/>
      <c r="B21" s="260"/>
      <c r="C21" s="443" t="s">
        <v>604</v>
      </c>
      <c r="D21" s="444"/>
      <c r="E21" s="261">
        <v>5.5</v>
      </c>
      <c r="F21" s="262"/>
      <c r="G21" s="263"/>
      <c r="H21" s="264"/>
      <c r="I21" s="258"/>
      <c r="J21" s="265"/>
      <c r="K21" s="258"/>
      <c r="M21" s="259" t="s">
        <v>604</v>
      </c>
      <c r="O21" s="247"/>
    </row>
    <row r="22" spans="1:57" ht="12.75">
      <c r="A22" s="266"/>
      <c r="B22" s="267" t="s">
        <v>99</v>
      </c>
      <c r="C22" s="268" t="s">
        <v>593</v>
      </c>
      <c r="D22" s="269"/>
      <c r="E22" s="270"/>
      <c r="F22" s="271"/>
      <c r="G22" s="272">
        <f>SUM(G11:G21)</f>
        <v>0</v>
      </c>
      <c r="H22" s="273"/>
      <c r="I22" s="274">
        <f>SUM(I11:I21)</f>
        <v>0.44620800000000005</v>
      </c>
      <c r="J22" s="273"/>
      <c r="K22" s="274">
        <f>SUM(K11:K21)</f>
        <v>0</v>
      </c>
      <c r="O22" s="247">
        <v>4</v>
      </c>
      <c r="BA22" s="275">
        <f>SUM(BA11:BA21)</f>
        <v>0</v>
      </c>
      <c r="BB22" s="275">
        <f>SUM(BB11:BB21)</f>
        <v>0</v>
      </c>
      <c r="BC22" s="275">
        <f>SUM(BC11:BC21)</f>
        <v>0</v>
      </c>
      <c r="BD22" s="275">
        <f>SUM(BD11:BD21)</f>
        <v>0</v>
      </c>
      <c r="BE22" s="275">
        <f>SUM(BE11:BE21)</f>
        <v>0</v>
      </c>
    </row>
    <row r="23" spans="1:15" ht="12.75">
      <c r="A23" s="237" t="s">
        <v>96</v>
      </c>
      <c r="B23" s="238" t="s">
        <v>184</v>
      </c>
      <c r="C23" s="239" t="s">
        <v>185</v>
      </c>
      <c r="D23" s="240"/>
      <c r="E23" s="241"/>
      <c r="F23" s="241"/>
      <c r="G23" s="242"/>
      <c r="H23" s="243"/>
      <c r="I23" s="244"/>
      <c r="J23" s="245"/>
      <c r="K23" s="246"/>
      <c r="O23" s="247">
        <v>1</v>
      </c>
    </row>
    <row r="24" spans="1:80" ht="12.75">
      <c r="A24" s="248">
        <v>4</v>
      </c>
      <c r="B24" s="249" t="s">
        <v>605</v>
      </c>
      <c r="C24" s="250" t="s">
        <v>606</v>
      </c>
      <c r="D24" s="251" t="s">
        <v>110</v>
      </c>
      <c r="E24" s="252">
        <v>25.72</v>
      </c>
      <c r="F24" s="252"/>
      <c r="G24" s="253">
        <f>E24*F24</f>
        <v>0</v>
      </c>
      <c r="H24" s="254">
        <v>0.04414</v>
      </c>
      <c r="I24" s="255">
        <f>E24*H24</f>
        <v>1.1352807999999999</v>
      </c>
      <c r="J24" s="254">
        <v>0</v>
      </c>
      <c r="K24" s="255">
        <f>E24*J24</f>
        <v>0</v>
      </c>
      <c r="O24" s="247">
        <v>2</v>
      </c>
      <c r="AA24" s="220">
        <v>1</v>
      </c>
      <c r="AB24" s="220">
        <v>1</v>
      </c>
      <c r="AC24" s="220">
        <v>1</v>
      </c>
      <c r="AZ24" s="220">
        <v>1</v>
      </c>
      <c r="BA24" s="220">
        <f>IF(AZ24=1,G24,0)</f>
        <v>0</v>
      </c>
      <c r="BB24" s="220">
        <f>IF(AZ24=2,G24,0)</f>
        <v>0</v>
      </c>
      <c r="BC24" s="220">
        <f>IF(AZ24=3,G24,0)</f>
        <v>0</v>
      </c>
      <c r="BD24" s="220">
        <f>IF(AZ24=4,G24,0)</f>
        <v>0</v>
      </c>
      <c r="BE24" s="220">
        <f>IF(AZ24=5,G24,0)</f>
        <v>0</v>
      </c>
      <c r="CA24" s="247">
        <v>1</v>
      </c>
      <c r="CB24" s="247">
        <v>1</v>
      </c>
    </row>
    <row r="25" spans="1:15" ht="12.75">
      <c r="A25" s="256"/>
      <c r="B25" s="260"/>
      <c r="C25" s="443" t="s">
        <v>598</v>
      </c>
      <c r="D25" s="444"/>
      <c r="E25" s="261">
        <v>0</v>
      </c>
      <c r="F25" s="262"/>
      <c r="G25" s="263"/>
      <c r="H25" s="264"/>
      <c r="I25" s="258"/>
      <c r="J25" s="265"/>
      <c r="K25" s="258"/>
      <c r="M25" s="259" t="s">
        <v>598</v>
      </c>
      <c r="O25" s="247"/>
    </row>
    <row r="26" spans="1:15" ht="12.75">
      <c r="A26" s="256"/>
      <c r="B26" s="260"/>
      <c r="C26" s="443" t="s">
        <v>607</v>
      </c>
      <c r="D26" s="444"/>
      <c r="E26" s="261">
        <v>0.5</v>
      </c>
      <c r="F26" s="262"/>
      <c r="G26" s="263"/>
      <c r="H26" s="264"/>
      <c r="I26" s="258"/>
      <c r="J26" s="265"/>
      <c r="K26" s="258"/>
      <c r="M26" s="259" t="s">
        <v>607</v>
      </c>
      <c r="O26" s="247"/>
    </row>
    <row r="27" spans="1:15" ht="12.75">
      <c r="A27" s="256"/>
      <c r="B27" s="260"/>
      <c r="C27" s="443" t="s">
        <v>608</v>
      </c>
      <c r="D27" s="444"/>
      <c r="E27" s="261">
        <v>1.2</v>
      </c>
      <c r="F27" s="262"/>
      <c r="G27" s="263"/>
      <c r="H27" s="264"/>
      <c r="I27" s="258"/>
      <c r="J27" s="265"/>
      <c r="K27" s="258"/>
      <c r="M27" s="259" t="s">
        <v>608</v>
      </c>
      <c r="O27" s="247"/>
    </row>
    <row r="28" spans="1:15" ht="12.75">
      <c r="A28" s="256"/>
      <c r="B28" s="260"/>
      <c r="C28" s="443" t="s">
        <v>609</v>
      </c>
      <c r="D28" s="444"/>
      <c r="E28" s="261">
        <v>0.5</v>
      </c>
      <c r="F28" s="262"/>
      <c r="G28" s="263"/>
      <c r="H28" s="264"/>
      <c r="I28" s="258"/>
      <c r="J28" s="265"/>
      <c r="K28" s="258"/>
      <c r="M28" s="259" t="s">
        <v>609</v>
      </c>
      <c r="O28" s="247"/>
    </row>
    <row r="29" spans="1:15" ht="12.75">
      <c r="A29" s="256"/>
      <c r="B29" s="260"/>
      <c r="C29" s="443" t="s">
        <v>610</v>
      </c>
      <c r="D29" s="444"/>
      <c r="E29" s="261">
        <v>0.5</v>
      </c>
      <c r="F29" s="262"/>
      <c r="G29" s="263"/>
      <c r="H29" s="264"/>
      <c r="I29" s="258"/>
      <c r="J29" s="265"/>
      <c r="K29" s="258"/>
      <c r="M29" s="259" t="s">
        <v>610</v>
      </c>
      <c r="O29" s="247"/>
    </row>
    <row r="30" spans="1:15" ht="12.75">
      <c r="A30" s="256"/>
      <c r="B30" s="260"/>
      <c r="C30" s="443" t="s">
        <v>611</v>
      </c>
      <c r="D30" s="444"/>
      <c r="E30" s="261">
        <v>0.5</v>
      </c>
      <c r="F30" s="262"/>
      <c r="G30" s="263"/>
      <c r="H30" s="264"/>
      <c r="I30" s="258"/>
      <c r="J30" s="265"/>
      <c r="K30" s="258"/>
      <c r="M30" s="259" t="s">
        <v>611</v>
      </c>
      <c r="O30" s="247"/>
    </row>
    <row r="31" spans="1:15" ht="12.75">
      <c r="A31" s="256"/>
      <c r="B31" s="260"/>
      <c r="C31" s="443" t="s">
        <v>600</v>
      </c>
      <c r="D31" s="444"/>
      <c r="E31" s="261">
        <v>0</v>
      </c>
      <c r="F31" s="262"/>
      <c r="G31" s="263"/>
      <c r="H31" s="264"/>
      <c r="I31" s="258"/>
      <c r="J31" s="265"/>
      <c r="K31" s="258"/>
      <c r="M31" s="259" t="s">
        <v>600</v>
      </c>
      <c r="O31" s="247"/>
    </row>
    <row r="32" spans="1:15" ht="12.75">
      <c r="A32" s="256"/>
      <c r="B32" s="260"/>
      <c r="C32" s="443" t="s">
        <v>612</v>
      </c>
      <c r="D32" s="444"/>
      <c r="E32" s="261">
        <v>1</v>
      </c>
      <c r="F32" s="262"/>
      <c r="G32" s="263"/>
      <c r="H32" s="264"/>
      <c r="I32" s="258"/>
      <c r="J32" s="265"/>
      <c r="K32" s="258"/>
      <c r="M32" s="259" t="s">
        <v>612</v>
      </c>
      <c r="O32" s="247"/>
    </row>
    <row r="33" spans="1:15" ht="12.75">
      <c r="A33" s="256"/>
      <c r="B33" s="260"/>
      <c r="C33" s="443" t="s">
        <v>613</v>
      </c>
      <c r="D33" s="444"/>
      <c r="E33" s="261">
        <v>1</v>
      </c>
      <c r="F33" s="262"/>
      <c r="G33" s="263"/>
      <c r="H33" s="264"/>
      <c r="I33" s="258"/>
      <c r="J33" s="265"/>
      <c r="K33" s="258"/>
      <c r="M33" s="259" t="s">
        <v>613</v>
      </c>
      <c r="O33" s="247"/>
    </row>
    <row r="34" spans="1:15" ht="12.75">
      <c r="A34" s="256"/>
      <c r="B34" s="260"/>
      <c r="C34" s="443" t="s">
        <v>614</v>
      </c>
      <c r="D34" s="444"/>
      <c r="E34" s="261">
        <v>0.5</v>
      </c>
      <c r="F34" s="262"/>
      <c r="G34" s="263"/>
      <c r="H34" s="264"/>
      <c r="I34" s="258"/>
      <c r="J34" s="265"/>
      <c r="K34" s="258"/>
      <c r="M34" s="259" t="s">
        <v>614</v>
      </c>
      <c r="O34" s="247"/>
    </row>
    <row r="35" spans="1:15" ht="12.75">
      <c r="A35" s="256"/>
      <c r="B35" s="260"/>
      <c r="C35" s="443" t="s">
        <v>615</v>
      </c>
      <c r="D35" s="444"/>
      <c r="E35" s="261">
        <v>0.5</v>
      </c>
      <c r="F35" s="262"/>
      <c r="G35" s="263"/>
      <c r="H35" s="264"/>
      <c r="I35" s="258"/>
      <c r="J35" s="265"/>
      <c r="K35" s="258"/>
      <c r="M35" s="259" t="s">
        <v>615</v>
      </c>
      <c r="O35" s="247"/>
    </row>
    <row r="36" spans="1:15" ht="12.75">
      <c r="A36" s="256"/>
      <c r="B36" s="260"/>
      <c r="C36" s="443" t="s">
        <v>616</v>
      </c>
      <c r="D36" s="444"/>
      <c r="E36" s="261">
        <v>1.32</v>
      </c>
      <c r="F36" s="262"/>
      <c r="G36" s="263"/>
      <c r="H36" s="264"/>
      <c r="I36" s="258"/>
      <c r="J36" s="265"/>
      <c r="K36" s="258"/>
      <c r="M36" s="259" t="s">
        <v>616</v>
      </c>
      <c r="O36" s="247"/>
    </row>
    <row r="37" spans="1:15" ht="12.75">
      <c r="A37" s="256"/>
      <c r="B37" s="260"/>
      <c r="C37" s="443" t="s">
        <v>596</v>
      </c>
      <c r="D37" s="444"/>
      <c r="E37" s="261">
        <v>0</v>
      </c>
      <c r="F37" s="262"/>
      <c r="G37" s="263"/>
      <c r="H37" s="264"/>
      <c r="I37" s="258"/>
      <c r="J37" s="265"/>
      <c r="K37" s="258"/>
      <c r="M37" s="259" t="s">
        <v>596</v>
      </c>
      <c r="O37" s="247"/>
    </row>
    <row r="38" spans="1:15" ht="12.75">
      <c r="A38" s="256"/>
      <c r="B38" s="260"/>
      <c r="C38" s="443" t="s">
        <v>617</v>
      </c>
      <c r="D38" s="444"/>
      <c r="E38" s="261">
        <v>0.5</v>
      </c>
      <c r="F38" s="262"/>
      <c r="G38" s="263"/>
      <c r="H38" s="264"/>
      <c r="I38" s="258"/>
      <c r="J38" s="265"/>
      <c r="K38" s="258"/>
      <c r="M38" s="259" t="s">
        <v>617</v>
      </c>
      <c r="O38" s="247"/>
    </row>
    <row r="39" spans="1:15" ht="12.75">
      <c r="A39" s="256"/>
      <c r="B39" s="260"/>
      <c r="C39" s="443" t="s">
        <v>618</v>
      </c>
      <c r="D39" s="444"/>
      <c r="E39" s="261">
        <v>0.5</v>
      </c>
      <c r="F39" s="262"/>
      <c r="G39" s="263"/>
      <c r="H39" s="264"/>
      <c r="I39" s="258"/>
      <c r="J39" s="265"/>
      <c r="K39" s="258"/>
      <c r="M39" s="259" t="s">
        <v>618</v>
      </c>
      <c r="O39" s="247"/>
    </row>
    <row r="40" spans="1:15" ht="12.75">
      <c r="A40" s="256"/>
      <c r="B40" s="260"/>
      <c r="C40" s="443" t="s">
        <v>619</v>
      </c>
      <c r="D40" s="444"/>
      <c r="E40" s="261">
        <v>0.5</v>
      </c>
      <c r="F40" s="262"/>
      <c r="G40" s="263"/>
      <c r="H40" s="264"/>
      <c r="I40" s="258"/>
      <c r="J40" s="265"/>
      <c r="K40" s="258"/>
      <c r="M40" s="259" t="s">
        <v>619</v>
      </c>
      <c r="O40" s="247"/>
    </row>
    <row r="41" spans="1:15" ht="12.75">
      <c r="A41" s="256"/>
      <c r="B41" s="260"/>
      <c r="C41" s="443" t="s">
        <v>620</v>
      </c>
      <c r="D41" s="444"/>
      <c r="E41" s="261">
        <v>0.5</v>
      </c>
      <c r="F41" s="262"/>
      <c r="G41" s="263"/>
      <c r="H41" s="264"/>
      <c r="I41" s="258"/>
      <c r="J41" s="265"/>
      <c r="K41" s="258"/>
      <c r="M41" s="259" t="s">
        <v>620</v>
      </c>
      <c r="O41" s="247"/>
    </row>
    <row r="42" spans="1:15" ht="12.75">
      <c r="A42" s="256"/>
      <c r="B42" s="260"/>
      <c r="C42" s="443" t="s">
        <v>621</v>
      </c>
      <c r="D42" s="444"/>
      <c r="E42" s="261">
        <v>1.2</v>
      </c>
      <c r="F42" s="262"/>
      <c r="G42" s="263"/>
      <c r="H42" s="264"/>
      <c r="I42" s="258"/>
      <c r="J42" s="265"/>
      <c r="K42" s="258"/>
      <c r="M42" s="259" t="s">
        <v>621</v>
      </c>
      <c r="O42" s="247"/>
    </row>
    <row r="43" spans="1:15" ht="12.75">
      <c r="A43" s="256"/>
      <c r="B43" s="260"/>
      <c r="C43" s="443" t="s">
        <v>622</v>
      </c>
      <c r="D43" s="444"/>
      <c r="E43" s="261">
        <v>12.6</v>
      </c>
      <c r="F43" s="262"/>
      <c r="G43" s="263"/>
      <c r="H43" s="264"/>
      <c r="I43" s="258"/>
      <c r="J43" s="265"/>
      <c r="K43" s="258"/>
      <c r="M43" s="259" t="s">
        <v>622</v>
      </c>
      <c r="O43" s="247"/>
    </row>
    <row r="44" spans="1:15" ht="12.75">
      <c r="A44" s="256"/>
      <c r="B44" s="260"/>
      <c r="C44" s="443" t="s">
        <v>623</v>
      </c>
      <c r="D44" s="444"/>
      <c r="E44" s="261">
        <v>2.4</v>
      </c>
      <c r="F44" s="262"/>
      <c r="G44" s="263"/>
      <c r="H44" s="264"/>
      <c r="I44" s="258"/>
      <c r="J44" s="265"/>
      <c r="K44" s="258"/>
      <c r="M44" s="259" t="s">
        <v>623</v>
      </c>
      <c r="O44" s="247"/>
    </row>
    <row r="45" spans="1:80" ht="22.5">
      <c r="A45" s="248">
        <v>5</v>
      </c>
      <c r="B45" s="249" t="s">
        <v>624</v>
      </c>
      <c r="C45" s="250" t="s">
        <v>625</v>
      </c>
      <c r="D45" s="251" t="s">
        <v>110</v>
      </c>
      <c r="E45" s="252">
        <v>43.74</v>
      </c>
      <c r="F45" s="252"/>
      <c r="G45" s="253">
        <f>E45*F45</f>
        <v>0</v>
      </c>
      <c r="H45" s="254">
        <v>0.00446</v>
      </c>
      <c r="I45" s="255">
        <f>E45*H45</f>
        <v>0.19508040000000001</v>
      </c>
      <c r="J45" s="254">
        <v>0</v>
      </c>
      <c r="K45" s="255">
        <f>E45*J45</f>
        <v>0</v>
      </c>
      <c r="O45" s="247">
        <v>2</v>
      </c>
      <c r="AA45" s="220">
        <v>1</v>
      </c>
      <c r="AB45" s="220">
        <v>1</v>
      </c>
      <c r="AC45" s="220">
        <v>1</v>
      </c>
      <c r="AZ45" s="220">
        <v>1</v>
      </c>
      <c r="BA45" s="220">
        <f>IF(AZ45=1,G45,0)</f>
        <v>0</v>
      </c>
      <c r="BB45" s="220">
        <f>IF(AZ45=2,G45,0)</f>
        <v>0</v>
      </c>
      <c r="BC45" s="220">
        <f>IF(AZ45=3,G45,0)</f>
        <v>0</v>
      </c>
      <c r="BD45" s="220">
        <f>IF(AZ45=4,G45,0)</f>
        <v>0</v>
      </c>
      <c r="BE45" s="220">
        <f>IF(AZ45=5,G45,0)</f>
        <v>0</v>
      </c>
      <c r="CA45" s="247">
        <v>1</v>
      </c>
      <c r="CB45" s="247">
        <v>1</v>
      </c>
    </row>
    <row r="46" spans="1:15" ht="12.75">
      <c r="A46" s="256"/>
      <c r="B46" s="260"/>
      <c r="C46" s="443" t="s">
        <v>598</v>
      </c>
      <c r="D46" s="444"/>
      <c r="E46" s="261">
        <v>0</v>
      </c>
      <c r="F46" s="262"/>
      <c r="G46" s="263"/>
      <c r="H46" s="264"/>
      <c r="I46" s="258"/>
      <c r="J46" s="265"/>
      <c r="K46" s="258"/>
      <c r="M46" s="259" t="s">
        <v>598</v>
      </c>
      <c r="O46" s="247"/>
    </row>
    <row r="47" spans="1:15" ht="12.75">
      <c r="A47" s="256"/>
      <c r="B47" s="260"/>
      <c r="C47" s="443" t="s">
        <v>626</v>
      </c>
      <c r="D47" s="444"/>
      <c r="E47" s="261">
        <v>0.98</v>
      </c>
      <c r="F47" s="262"/>
      <c r="G47" s="263"/>
      <c r="H47" s="264"/>
      <c r="I47" s="258"/>
      <c r="J47" s="265"/>
      <c r="K47" s="258"/>
      <c r="M47" s="259" t="s">
        <v>626</v>
      </c>
      <c r="O47" s="247"/>
    </row>
    <row r="48" spans="1:15" ht="12.75">
      <c r="A48" s="256"/>
      <c r="B48" s="260"/>
      <c r="C48" s="443" t="s">
        <v>627</v>
      </c>
      <c r="D48" s="444"/>
      <c r="E48" s="261">
        <v>1.96</v>
      </c>
      <c r="F48" s="262"/>
      <c r="G48" s="263"/>
      <c r="H48" s="264"/>
      <c r="I48" s="258"/>
      <c r="J48" s="265"/>
      <c r="K48" s="258"/>
      <c r="M48" s="259" t="s">
        <v>627</v>
      </c>
      <c r="O48" s="247"/>
    </row>
    <row r="49" spans="1:15" ht="12.75">
      <c r="A49" s="256"/>
      <c r="B49" s="260"/>
      <c r="C49" s="443" t="s">
        <v>628</v>
      </c>
      <c r="D49" s="444"/>
      <c r="E49" s="261">
        <v>0.98</v>
      </c>
      <c r="F49" s="262"/>
      <c r="G49" s="263"/>
      <c r="H49" s="264"/>
      <c r="I49" s="258"/>
      <c r="J49" s="265"/>
      <c r="K49" s="258"/>
      <c r="M49" s="259" t="s">
        <v>628</v>
      </c>
      <c r="O49" s="247"/>
    </row>
    <row r="50" spans="1:15" ht="12.75">
      <c r="A50" s="256"/>
      <c r="B50" s="260"/>
      <c r="C50" s="443" t="s">
        <v>629</v>
      </c>
      <c r="D50" s="444"/>
      <c r="E50" s="261">
        <v>0.98</v>
      </c>
      <c r="F50" s="262"/>
      <c r="G50" s="263"/>
      <c r="H50" s="264"/>
      <c r="I50" s="258"/>
      <c r="J50" s="265"/>
      <c r="K50" s="258"/>
      <c r="M50" s="259" t="s">
        <v>629</v>
      </c>
      <c r="O50" s="247"/>
    </row>
    <row r="51" spans="1:15" ht="12.75">
      <c r="A51" s="256"/>
      <c r="B51" s="260"/>
      <c r="C51" s="443" t="s">
        <v>630</v>
      </c>
      <c r="D51" s="444"/>
      <c r="E51" s="261">
        <v>0.98</v>
      </c>
      <c r="F51" s="262"/>
      <c r="G51" s="263"/>
      <c r="H51" s="264"/>
      <c r="I51" s="258"/>
      <c r="J51" s="265"/>
      <c r="K51" s="258"/>
      <c r="M51" s="259" t="s">
        <v>630</v>
      </c>
      <c r="O51" s="247"/>
    </row>
    <row r="52" spans="1:15" ht="12.75">
      <c r="A52" s="256"/>
      <c r="B52" s="260"/>
      <c r="C52" s="443" t="s">
        <v>600</v>
      </c>
      <c r="D52" s="444"/>
      <c r="E52" s="261">
        <v>0</v>
      </c>
      <c r="F52" s="262"/>
      <c r="G52" s="263"/>
      <c r="H52" s="264"/>
      <c r="I52" s="258"/>
      <c r="J52" s="265"/>
      <c r="K52" s="258"/>
      <c r="M52" s="259" t="s">
        <v>600</v>
      </c>
      <c r="O52" s="247"/>
    </row>
    <row r="53" spans="1:15" ht="12.75">
      <c r="A53" s="256"/>
      <c r="B53" s="260"/>
      <c r="C53" s="443" t="s">
        <v>631</v>
      </c>
      <c r="D53" s="444"/>
      <c r="E53" s="261">
        <v>1.96</v>
      </c>
      <c r="F53" s="262"/>
      <c r="G53" s="263"/>
      <c r="H53" s="264"/>
      <c r="I53" s="258"/>
      <c r="J53" s="265"/>
      <c r="K53" s="258"/>
      <c r="M53" s="259" t="s">
        <v>631</v>
      </c>
      <c r="O53" s="247"/>
    </row>
    <row r="54" spans="1:15" ht="12.75">
      <c r="A54" s="256"/>
      <c r="B54" s="260"/>
      <c r="C54" s="443" t="s">
        <v>632</v>
      </c>
      <c r="D54" s="444"/>
      <c r="E54" s="261">
        <v>1.96</v>
      </c>
      <c r="F54" s="262"/>
      <c r="G54" s="263"/>
      <c r="H54" s="264"/>
      <c r="I54" s="258"/>
      <c r="J54" s="265"/>
      <c r="K54" s="258"/>
      <c r="M54" s="259" t="s">
        <v>632</v>
      </c>
      <c r="O54" s="247"/>
    </row>
    <row r="55" spans="1:15" ht="12.75">
      <c r="A55" s="256"/>
      <c r="B55" s="260"/>
      <c r="C55" s="443" t="s">
        <v>633</v>
      </c>
      <c r="D55" s="444"/>
      <c r="E55" s="261">
        <v>0.98</v>
      </c>
      <c r="F55" s="262"/>
      <c r="G55" s="263"/>
      <c r="H55" s="264"/>
      <c r="I55" s="258"/>
      <c r="J55" s="265"/>
      <c r="K55" s="258"/>
      <c r="M55" s="259" t="s">
        <v>633</v>
      </c>
      <c r="O55" s="247"/>
    </row>
    <row r="56" spans="1:15" ht="12.75">
      <c r="A56" s="256"/>
      <c r="B56" s="260"/>
      <c r="C56" s="443" t="s">
        <v>634</v>
      </c>
      <c r="D56" s="444"/>
      <c r="E56" s="261">
        <v>0.98</v>
      </c>
      <c r="F56" s="262"/>
      <c r="G56" s="263"/>
      <c r="H56" s="264"/>
      <c r="I56" s="258"/>
      <c r="J56" s="265"/>
      <c r="K56" s="258"/>
      <c r="M56" s="259" t="s">
        <v>634</v>
      </c>
      <c r="O56" s="247"/>
    </row>
    <row r="57" spans="1:15" ht="12.75">
      <c r="A57" s="256"/>
      <c r="B57" s="260"/>
      <c r="C57" s="443" t="s">
        <v>635</v>
      </c>
      <c r="D57" s="444"/>
      <c r="E57" s="261">
        <v>2.1</v>
      </c>
      <c r="F57" s="262"/>
      <c r="G57" s="263"/>
      <c r="H57" s="264"/>
      <c r="I57" s="258"/>
      <c r="J57" s="265"/>
      <c r="K57" s="258"/>
      <c r="M57" s="259" t="s">
        <v>635</v>
      </c>
      <c r="O57" s="247"/>
    </row>
    <row r="58" spans="1:15" ht="12.75">
      <c r="A58" s="256"/>
      <c r="B58" s="260"/>
      <c r="C58" s="443" t="s">
        <v>596</v>
      </c>
      <c r="D58" s="444"/>
      <c r="E58" s="261">
        <v>0</v>
      </c>
      <c r="F58" s="262"/>
      <c r="G58" s="263"/>
      <c r="H58" s="264"/>
      <c r="I58" s="258"/>
      <c r="J58" s="265"/>
      <c r="K58" s="258"/>
      <c r="M58" s="259" t="s">
        <v>596</v>
      </c>
      <c r="O58" s="247"/>
    </row>
    <row r="59" spans="1:15" ht="12.75">
      <c r="A59" s="256"/>
      <c r="B59" s="260"/>
      <c r="C59" s="443" t="s">
        <v>636</v>
      </c>
      <c r="D59" s="444"/>
      <c r="E59" s="261">
        <v>0.98</v>
      </c>
      <c r="F59" s="262"/>
      <c r="G59" s="263"/>
      <c r="H59" s="264"/>
      <c r="I59" s="258"/>
      <c r="J59" s="265"/>
      <c r="K59" s="258"/>
      <c r="M59" s="259" t="s">
        <v>636</v>
      </c>
      <c r="O59" s="247"/>
    </row>
    <row r="60" spans="1:15" ht="12.75">
      <c r="A60" s="256"/>
      <c r="B60" s="260"/>
      <c r="C60" s="443" t="s">
        <v>637</v>
      </c>
      <c r="D60" s="444"/>
      <c r="E60" s="261">
        <v>0.98</v>
      </c>
      <c r="F60" s="262"/>
      <c r="G60" s="263"/>
      <c r="H60" s="264"/>
      <c r="I60" s="258"/>
      <c r="J60" s="265"/>
      <c r="K60" s="258"/>
      <c r="M60" s="259" t="s">
        <v>637</v>
      </c>
      <c r="O60" s="247"/>
    </row>
    <row r="61" spans="1:15" ht="12.75">
      <c r="A61" s="256"/>
      <c r="B61" s="260"/>
      <c r="C61" s="443" t="s">
        <v>638</v>
      </c>
      <c r="D61" s="444"/>
      <c r="E61" s="261">
        <v>0.98</v>
      </c>
      <c r="F61" s="262"/>
      <c r="G61" s="263"/>
      <c r="H61" s="264"/>
      <c r="I61" s="258"/>
      <c r="J61" s="265"/>
      <c r="K61" s="258"/>
      <c r="M61" s="259" t="s">
        <v>638</v>
      </c>
      <c r="O61" s="247"/>
    </row>
    <row r="62" spans="1:15" ht="12.75">
      <c r="A62" s="256"/>
      <c r="B62" s="260"/>
      <c r="C62" s="443" t="s">
        <v>639</v>
      </c>
      <c r="D62" s="444"/>
      <c r="E62" s="261">
        <v>0.98</v>
      </c>
      <c r="F62" s="262"/>
      <c r="G62" s="263"/>
      <c r="H62" s="264"/>
      <c r="I62" s="258"/>
      <c r="J62" s="265"/>
      <c r="K62" s="258"/>
      <c r="M62" s="259" t="s">
        <v>639</v>
      </c>
      <c r="O62" s="247"/>
    </row>
    <row r="63" spans="1:15" ht="12.75">
      <c r="A63" s="256"/>
      <c r="B63" s="260"/>
      <c r="C63" s="443" t="s">
        <v>640</v>
      </c>
      <c r="D63" s="444"/>
      <c r="E63" s="261">
        <v>1.96</v>
      </c>
      <c r="F63" s="262"/>
      <c r="G63" s="263"/>
      <c r="H63" s="264"/>
      <c r="I63" s="258"/>
      <c r="J63" s="265"/>
      <c r="K63" s="258"/>
      <c r="M63" s="259" t="s">
        <v>640</v>
      </c>
      <c r="O63" s="247"/>
    </row>
    <row r="64" spans="1:15" ht="12.75">
      <c r="A64" s="256"/>
      <c r="B64" s="260"/>
      <c r="C64" s="443" t="s">
        <v>641</v>
      </c>
      <c r="D64" s="444"/>
      <c r="E64" s="261">
        <v>24</v>
      </c>
      <c r="F64" s="262"/>
      <c r="G64" s="263"/>
      <c r="H64" s="264"/>
      <c r="I64" s="258"/>
      <c r="J64" s="265"/>
      <c r="K64" s="258"/>
      <c r="M64" s="259" t="s">
        <v>641</v>
      </c>
      <c r="O64" s="247"/>
    </row>
    <row r="65" spans="1:80" ht="22.5">
      <c r="A65" s="248">
        <v>6</v>
      </c>
      <c r="B65" s="249" t="s">
        <v>642</v>
      </c>
      <c r="C65" s="250" t="s">
        <v>643</v>
      </c>
      <c r="D65" s="251" t="s">
        <v>110</v>
      </c>
      <c r="E65" s="252">
        <v>43.74</v>
      </c>
      <c r="F65" s="252"/>
      <c r="G65" s="253">
        <f>E65*F65</f>
        <v>0</v>
      </c>
      <c r="H65" s="254">
        <v>0.00367</v>
      </c>
      <c r="I65" s="255">
        <f>E65*H65</f>
        <v>0.16052580000000002</v>
      </c>
      <c r="J65" s="254">
        <v>0</v>
      </c>
      <c r="K65" s="255">
        <f>E65*J65</f>
        <v>0</v>
      </c>
      <c r="O65" s="247">
        <v>2</v>
      </c>
      <c r="AA65" s="220">
        <v>1</v>
      </c>
      <c r="AB65" s="220">
        <v>1</v>
      </c>
      <c r="AC65" s="220">
        <v>1</v>
      </c>
      <c r="AZ65" s="220">
        <v>1</v>
      </c>
      <c r="BA65" s="220">
        <f>IF(AZ65=1,G65,0)</f>
        <v>0</v>
      </c>
      <c r="BB65" s="220">
        <f>IF(AZ65=2,G65,0)</f>
        <v>0</v>
      </c>
      <c r="BC65" s="220">
        <f>IF(AZ65=3,G65,0)</f>
        <v>0</v>
      </c>
      <c r="BD65" s="220">
        <f>IF(AZ65=4,G65,0)</f>
        <v>0</v>
      </c>
      <c r="BE65" s="220">
        <f>IF(AZ65=5,G65,0)</f>
        <v>0</v>
      </c>
      <c r="CA65" s="247">
        <v>1</v>
      </c>
      <c r="CB65" s="247">
        <v>1</v>
      </c>
    </row>
    <row r="66" spans="1:15" ht="12.75">
      <c r="A66" s="256"/>
      <c r="B66" s="260"/>
      <c r="C66" s="443" t="s">
        <v>598</v>
      </c>
      <c r="D66" s="444"/>
      <c r="E66" s="261">
        <v>0</v>
      </c>
      <c r="F66" s="262"/>
      <c r="G66" s="263"/>
      <c r="H66" s="264"/>
      <c r="I66" s="258"/>
      <c r="J66" s="265"/>
      <c r="K66" s="258"/>
      <c r="M66" s="259" t="s">
        <v>598</v>
      </c>
      <c r="O66" s="247"/>
    </row>
    <row r="67" spans="1:15" ht="12.75">
      <c r="A67" s="256"/>
      <c r="B67" s="260"/>
      <c r="C67" s="443" t="s">
        <v>626</v>
      </c>
      <c r="D67" s="444"/>
      <c r="E67" s="261">
        <v>0.98</v>
      </c>
      <c r="F67" s="262"/>
      <c r="G67" s="263"/>
      <c r="H67" s="264"/>
      <c r="I67" s="258"/>
      <c r="J67" s="265"/>
      <c r="K67" s="258"/>
      <c r="M67" s="259" t="s">
        <v>626</v>
      </c>
      <c r="O67" s="247"/>
    </row>
    <row r="68" spans="1:15" ht="12.75">
      <c r="A68" s="256"/>
      <c r="B68" s="260"/>
      <c r="C68" s="443" t="s">
        <v>627</v>
      </c>
      <c r="D68" s="444"/>
      <c r="E68" s="261">
        <v>1.96</v>
      </c>
      <c r="F68" s="262"/>
      <c r="G68" s="263"/>
      <c r="H68" s="264"/>
      <c r="I68" s="258"/>
      <c r="J68" s="265"/>
      <c r="K68" s="258"/>
      <c r="M68" s="259" t="s">
        <v>627</v>
      </c>
      <c r="O68" s="247"/>
    </row>
    <row r="69" spans="1:15" ht="12.75">
      <c r="A69" s="256"/>
      <c r="B69" s="260"/>
      <c r="C69" s="443" t="s">
        <v>628</v>
      </c>
      <c r="D69" s="444"/>
      <c r="E69" s="261">
        <v>0.98</v>
      </c>
      <c r="F69" s="262"/>
      <c r="G69" s="263"/>
      <c r="H69" s="264"/>
      <c r="I69" s="258"/>
      <c r="J69" s="265"/>
      <c r="K69" s="258"/>
      <c r="M69" s="259" t="s">
        <v>628</v>
      </c>
      <c r="O69" s="247"/>
    </row>
    <row r="70" spans="1:15" ht="12.75">
      <c r="A70" s="256"/>
      <c r="B70" s="260"/>
      <c r="C70" s="443" t="s">
        <v>629</v>
      </c>
      <c r="D70" s="444"/>
      <c r="E70" s="261">
        <v>0.98</v>
      </c>
      <c r="F70" s="262"/>
      <c r="G70" s="263"/>
      <c r="H70" s="264"/>
      <c r="I70" s="258"/>
      <c r="J70" s="265"/>
      <c r="K70" s="258"/>
      <c r="M70" s="259" t="s">
        <v>629</v>
      </c>
      <c r="O70" s="247"/>
    </row>
    <row r="71" spans="1:15" ht="12.75">
      <c r="A71" s="256"/>
      <c r="B71" s="260"/>
      <c r="C71" s="443" t="s">
        <v>630</v>
      </c>
      <c r="D71" s="444"/>
      <c r="E71" s="261">
        <v>0.98</v>
      </c>
      <c r="F71" s="262"/>
      <c r="G71" s="263"/>
      <c r="H71" s="264"/>
      <c r="I71" s="258"/>
      <c r="J71" s="265"/>
      <c r="K71" s="258"/>
      <c r="M71" s="259" t="s">
        <v>630</v>
      </c>
      <c r="O71" s="247"/>
    </row>
    <row r="72" spans="1:15" ht="12.75">
      <c r="A72" s="256"/>
      <c r="B72" s="260"/>
      <c r="C72" s="443" t="s">
        <v>600</v>
      </c>
      <c r="D72" s="444"/>
      <c r="E72" s="261">
        <v>0</v>
      </c>
      <c r="F72" s="262"/>
      <c r="G72" s="263"/>
      <c r="H72" s="264"/>
      <c r="I72" s="258"/>
      <c r="J72" s="265"/>
      <c r="K72" s="258"/>
      <c r="M72" s="259" t="s">
        <v>600</v>
      </c>
      <c r="O72" s="247"/>
    </row>
    <row r="73" spans="1:15" ht="12.75">
      <c r="A73" s="256"/>
      <c r="B73" s="260"/>
      <c r="C73" s="443" t="s">
        <v>631</v>
      </c>
      <c r="D73" s="444"/>
      <c r="E73" s="261">
        <v>1.96</v>
      </c>
      <c r="F73" s="262"/>
      <c r="G73" s="263"/>
      <c r="H73" s="264"/>
      <c r="I73" s="258"/>
      <c r="J73" s="265"/>
      <c r="K73" s="258"/>
      <c r="M73" s="259" t="s">
        <v>631</v>
      </c>
      <c r="O73" s="247"/>
    </row>
    <row r="74" spans="1:15" ht="12.75">
      <c r="A74" s="256"/>
      <c r="B74" s="260"/>
      <c r="C74" s="443" t="s">
        <v>632</v>
      </c>
      <c r="D74" s="444"/>
      <c r="E74" s="261">
        <v>1.96</v>
      </c>
      <c r="F74" s="262"/>
      <c r="G74" s="263"/>
      <c r="H74" s="264"/>
      <c r="I74" s="258"/>
      <c r="J74" s="265"/>
      <c r="K74" s="258"/>
      <c r="M74" s="259" t="s">
        <v>632</v>
      </c>
      <c r="O74" s="247"/>
    </row>
    <row r="75" spans="1:15" ht="12.75">
      <c r="A75" s="256"/>
      <c r="B75" s="260"/>
      <c r="C75" s="443" t="s">
        <v>633</v>
      </c>
      <c r="D75" s="444"/>
      <c r="E75" s="261">
        <v>0.98</v>
      </c>
      <c r="F75" s="262"/>
      <c r="G75" s="263"/>
      <c r="H75" s="264"/>
      <c r="I75" s="258"/>
      <c r="J75" s="265"/>
      <c r="K75" s="258"/>
      <c r="M75" s="259" t="s">
        <v>633</v>
      </c>
      <c r="O75" s="247"/>
    </row>
    <row r="76" spans="1:15" ht="12.75">
      <c r="A76" s="256"/>
      <c r="B76" s="260"/>
      <c r="C76" s="443" t="s">
        <v>634</v>
      </c>
      <c r="D76" s="444"/>
      <c r="E76" s="261">
        <v>0.98</v>
      </c>
      <c r="F76" s="262"/>
      <c r="G76" s="263"/>
      <c r="H76" s="264"/>
      <c r="I76" s="258"/>
      <c r="J76" s="265"/>
      <c r="K76" s="258"/>
      <c r="M76" s="259" t="s">
        <v>634</v>
      </c>
      <c r="O76" s="247"/>
    </row>
    <row r="77" spans="1:15" ht="12.75">
      <c r="A77" s="256"/>
      <c r="B77" s="260"/>
      <c r="C77" s="443" t="s">
        <v>635</v>
      </c>
      <c r="D77" s="444"/>
      <c r="E77" s="261">
        <v>2.1</v>
      </c>
      <c r="F77" s="262"/>
      <c r="G77" s="263"/>
      <c r="H77" s="264"/>
      <c r="I77" s="258"/>
      <c r="J77" s="265"/>
      <c r="K77" s="258"/>
      <c r="M77" s="259" t="s">
        <v>635</v>
      </c>
      <c r="O77" s="247"/>
    </row>
    <row r="78" spans="1:15" ht="12.75">
      <c r="A78" s="256"/>
      <c r="B78" s="260"/>
      <c r="C78" s="443" t="s">
        <v>596</v>
      </c>
      <c r="D78" s="444"/>
      <c r="E78" s="261">
        <v>0</v>
      </c>
      <c r="F78" s="262"/>
      <c r="G78" s="263"/>
      <c r="H78" s="264"/>
      <c r="I78" s="258"/>
      <c r="J78" s="265"/>
      <c r="K78" s="258"/>
      <c r="M78" s="259" t="s">
        <v>596</v>
      </c>
      <c r="O78" s="247"/>
    </row>
    <row r="79" spans="1:15" ht="12.75">
      <c r="A79" s="256"/>
      <c r="B79" s="260"/>
      <c r="C79" s="443" t="s">
        <v>636</v>
      </c>
      <c r="D79" s="444"/>
      <c r="E79" s="261">
        <v>0.98</v>
      </c>
      <c r="F79" s="262"/>
      <c r="G79" s="263"/>
      <c r="H79" s="264"/>
      <c r="I79" s="258"/>
      <c r="J79" s="265"/>
      <c r="K79" s="258"/>
      <c r="M79" s="259" t="s">
        <v>636</v>
      </c>
      <c r="O79" s="247"/>
    </row>
    <row r="80" spans="1:15" ht="12.75">
      <c r="A80" s="256"/>
      <c r="B80" s="260"/>
      <c r="C80" s="443" t="s">
        <v>637</v>
      </c>
      <c r="D80" s="444"/>
      <c r="E80" s="261">
        <v>0.98</v>
      </c>
      <c r="F80" s="262"/>
      <c r="G80" s="263"/>
      <c r="H80" s="264"/>
      <c r="I80" s="258"/>
      <c r="J80" s="265"/>
      <c r="K80" s="258"/>
      <c r="M80" s="259" t="s">
        <v>637</v>
      </c>
      <c r="O80" s="247"/>
    </row>
    <row r="81" spans="1:15" ht="12.75">
      <c r="A81" s="256"/>
      <c r="B81" s="260"/>
      <c r="C81" s="443" t="s">
        <v>638</v>
      </c>
      <c r="D81" s="444"/>
      <c r="E81" s="261">
        <v>0.98</v>
      </c>
      <c r="F81" s="262"/>
      <c r="G81" s="263"/>
      <c r="H81" s="264"/>
      <c r="I81" s="258"/>
      <c r="J81" s="265"/>
      <c r="K81" s="258"/>
      <c r="M81" s="259" t="s">
        <v>638</v>
      </c>
      <c r="O81" s="247"/>
    </row>
    <row r="82" spans="1:15" ht="12.75">
      <c r="A82" s="256"/>
      <c r="B82" s="260"/>
      <c r="C82" s="443" t="s">
        <v>639</v>
      </c>
      <c r="D82" s="444"/>
      <c r="E82" s="261">
        <v>0.98</v>
      </c>
      <c r="F82" s="262"/>
      <c r="G82" s="263"/>
      <c r="H82" s="264"/>
      <c r="I82" s="258"/>
      <c r="J82" s="265"/>
      <c r="K82" s="258"/>
      <c r="M82" s="259" t="s">
        <v>639</v>
      </c>
      <c r="O82" s="247"/>
    </row>
    <row r="83" spans="1:15" ht="12.75">
      <c r="A83" s="256"/>
      <c r="B83" s="260"/>
      <c r="C83" s="443" t="s">
        <v>640</v>
      </c>
      <c r="D83" s="444"/>
      <c r="E83" s="261">
        <v>1.96</v>
      </c>
      <c r="F83" s="262"/>
      <c r="G83" s="263"/>
      <c r="H83" s="264"/>
      <c r="I83" s="258"/>
      <c r="J83" s="265"/>
      <c r="K83" s="258"/>
      <c r="M83" s="259" t="s">
        <v>640</v>
      </c>
      <c r="O83" s="247"/>
    </row>
    <row r="84" spans="1:15" ht="12.75">
      <c r="A84" s="256"/>
      <c r="B84" s="260"/>
      <c r="C84" s="443" t="s">
        <v>641</v>
      </c>
      <c r="D84" s="444"/>
      <c r="E84" s="261">
        <v>24</v>
      </c>
      <c r="F84" s="262"/>
      <c r="G84" s="263"/>
      <c r="H84" s="264"/>
      <c r="I84" s="258"/>
      <c r="J84" s="265"/>
      <c r="K84" s="258"/>
      <c r="M84" s="259" t="s">
        <v>641</v>
      </c>
      <c r="O84" s="247"/>
    </row>
    <row r="85" spans="1:57" ht="12.75">
      <c r="A85" s="266"/>
      <c r="B85" s="267" t="s">
        <v>99</v>
      </c>
      <c r="C85" s="268" t="s">
        <v>186</v>
      </c>
      <c r="D85" s="269"/>
      <c r="E85" s="270"/>
      <c r="F85" s="271"/>
      <c r="G85" s="272">
        <f>SUM(G23:G84)</f>
        <v>0</v>
      </c>
      <c r="H85" s="273"/>
      <c r="I85" s="274">
        <f>SUM(I23:I84)</f>
        <v>1.4908869999999999</v>
      </c>
      <c r="J85" s="273"/>
      <c r="K85" s="274">
        <f>SUM(K23:K84)</f>
        <v>0</v>
      </c>
      <c r="O85" s="247">
        <v>4</v>
      </c>
      <c r="BA85" s="275">
        <f>SUM(BA23:BA84)</f>
        <v>0</v>
      </c>
      <c r="BB85" s="275">
        <f>SUM(BB23:BB84)</f>
        <v>0</v>
      </c>
      <c r="BC85" s="275">
        <f>SUM(BC23:BC84)</f>
        <v>0</v>
      </c>
      <c r="BD85" s="275">
        <f>SUM(BD23:BD84)</f>
        <v>0</v>
      </c>
      <c r="BE85" s="275">
        <f>SUM(BE23:BE84)</f>
        <v>0</v>
      </c>
    </row>
    <row r="86" spans="1:15" ht="12.75">
      <c r="A86" s="237" t="s">
        <v>96</v>
      </c>
      <c r="B86" s="238" t="s">
        <v>190</v>
      </c>
      <c r="C86" s="239" t="s">
        <v>191</v>
      </c>
      <c r="D86" s="240"/>
      <c r="E86" s="241"/>
      <c r="F86" s="241"/>
      <c r="G86" s="242"/>
      <c r="H86" s="243"/>
      <c r="I86" s="244"/>
      <c r="J86" s="245"/>
      <c r="K86" s="246"/>
      <c r="O86" s="247">
        <v>1</v>
      </c>
    </row>
    <row r="87" spans="1:80" ht="12.75">
      <c r="A87" s="248">
        <v>7</v>
      </c>
      <c r="B87" s="249" t="s">
        <v>644</v>
      </c>
      <c r="C87" s="250" t="s">
        <v>645</v>
      </c>
      <c r="D87" s="251" t="s">
        <v>311</v>
      </c>
      <c r="E87" s="252">
        <v>3.09</v>
      </c>
      <c r="F87" s="252"/>
      <c r="G87" s="253">
        <f>E87*F87</f>
        <v>0</v>
      </c>
      <c r="H87" s="254">
        <v>0.01544</v>
      </c>
      <c r="I87" s="255">
        <f>E87*H87</f>
        <v>0.0477096</v>
      </c>
      <c r="J87" s="254">
        <v>0</v>
      </c>
      <c r="K87" s="255">
        <f>E87*J87</f>
        <v>0</v>
      </c>
      <c r="O87" s="247">
        <v>2</v>
      </c>
      <c r="AA87" s="220">
        <v>1</v>
      </c>
      <c r="AB87" s="220">
        <v>1</v>
      </c>
      <c r="AC87" s="220">
        <v>1</v>
      </c>
      <c r="AZ87" s="220">
        <v>1</v>
      </c>
      <c r="BA87" s="220">
        <f>IF(AZ87=1,G87,0)</f>
        <v>0</v>
      </c>
      <c r="BB87" s="220">
        <f>IF(AZ87=2,G87,0)</f>
        <v>0</v>
      </c>
      <c r="BC87" s="220">
        <f>IF(AZ87=3,G87,0)</f>
        <v>0</v>
      </c>
      <c r="BD87" s="220">
        <f>IF(AZ87=4,G87,0)</f>
        <v>0</v>
      </c>
      <c r="BE87" s="220">
        <f>IF(AZ87=5,G87,0)</f>
        <v>0</v>
      </c>
      <c r="CA87" s="247">
        <v>1</v>
      </c>
      <c r="CB87" s="247">
        <v>1</v>
      </c>
    </row>
    <row r="88" spans="1:15" ht="12.75">
      <c r="A88" s="256"/>
      <c r="B88" s="257"/>
      <c r="C88" s="451" t="s">
        <v>646</v>
      </c>
      <c r="D88" s="452"/>
      <c r="E88" s="452"/>
      <c r="F88" s="452"/>
      <c r="G88" s="453"/>
      <c r="I88" s="258"/>
      <c r="K88" s="258"/>
      <c r="L88" s="259" t="s">
        <v>646</v>
      </c>
      <c r="O88" s="247">
        <v>3</v>
      </c>
    </row>
    <row r="89" spans="1:15" ht="12.75">
      <c r="A89" s="256"/>
      <c r="B89" s="257"/>
      <c r="C89" s="451" t="s">
        <v>647</v>
      </c>
      <c r="D89" s="452"/>
      <c r="E89" s="452"/>
      <c r="F89" s="452"/>
      <c r="G89" s="453"/>
      <c r="I89" s="258"/>
      <c r="K89" s="258"/>
      <c r="L89" s="259" t="s">
        <v>647</v>
      </c>
      <c r="O89" s="247">
        <v>3</v>
      </c>
    </row>
    <row r="90" spans="1:15" ht="12.75">
      <c r="A90" s="256"/>
      <c r="B90" s="257"/>
      <c r="C90" s="451" t="s">
        <v>648</v>
      </c>
      <c r="D90" s="452"/>
      <c r="E90" s="452"/>
      <c r="F90" s="452"/>
      <c r="G90" s="453"/>
      <c r="I90" s="258"/>
      <c r="K90" s="258"/>
      <c r="L90" s="259" t="s">
        <v>648</v>
      </c>
      <c r="O90" s="247">
        <v>3</v>
      </c>
    </row>
    <row r="91" spans="1:15" ht="22.5">
      <c r="A91" s="256"/>
      <c r="B91" s="257"/>
      <c r="C91" s="451" t="s">
        <v>649</v>
      </c>
      <c r="D91" s="452"/>
      <c r="E91" s="452"/>
      <c r="F91" s="452"/>
      <c r="G91" s="453"/>
      <c r="I91" s="258"/>
      <c r="K91" s="258"/>
      <c r="L91" s="259" t="s">
        <v>649</v>
      </c>
      <c r="O91" s="247">
        <v>3</v>
      </c>
    </row>
    <row r="92" spans="1:15" ht="12.75">
      <c r="A92" s="256"/>
      <c r="B92" s="257"/>
      <c r="C92" s="451" t="s">
        <v>650</v>
      </c>
      <c r="D92" s="452"/>
      <c r="E92" s="452"/>
      <c r="F92" s="452"/>
      <c r="G92" s="453"/>
      <c r="I92" s="258"/>
      <c r="K92" s="258"/>
      <c r="L92" s="259" t="s">
        <v>650</v>
      </c>
      <c r="O92" s="247">
        <v>3</v>
      </c>
    </row>
    <row r="93" spans="1:15" ht="12.75">
      <c r="A93" s="256"/>
      <c r="B93" s="257"/>
      <c r="C93" s="451" t="s">
        <v>651</v>
      </c>
      <c r="D93" s="452"/>
      <c r="E93" s="452"/>
      <c r="F93" s="452"/>
      <c r="G93" s="453"/>
      <c r="I93" s="258"/>
      <c r="K93" s="258"/>
      <c r="L93" s="259" t="s">
        <v>651</v>
      </c>
      <c r="O93" s="247">
        <v>3</v>
      </c>
    </row>
    <row r="94" spans="1:15" ht="12.75">
      <c r="A94" s="256"/>
      <c r="B94" s="257"/>
      <c r="C94" s="451" t="s">
        <v>652</v>
      </c>
      <c r="D94" s="452"/>
      <c r="E94" s="452"/>
      <c r="F94" s="452"/>
      <c r="G94" s="453"/>
      <c r="I94" s="258"/>
      <c r="K94" s="258"/>
      <c r="L94" s="259" t="s">
        <v>652</v>
      </c>
      <c r="O94" s="247">
        <v>3</v>
      </c>
    </row>
    <row r="95" spans="1:15" ht="12.75">
      <c r="A95" s="256"/>
      <c r="B95" s="257"/>
      <c r="C95" s="451" t="s">
        <v>653</v>
      </c>
      <c r="D95" s="452"/>
      <c r="E95" s="452"/>
      <c r="F95" s="452"/>
      <c r="G95" s="453"/>
      <c r="I95" s="258"/>
      <c r="K95" s="258"/>
      <c r="L95" s="259" t="s">
        <v>653</v>
      </c>
      <c r="O95" s="247">
        <v>3</v>
      </c>
    </row>
    <row r="96" spans="1:15" ht="12.75">
      <c r="A96" s="256"/>
      <c r="B96" s="257"/>
      <c r="C96" s="451" t="s">
        <v>654</v>
      </c>
      <c r="D96" s="452"/>
      <c r="E96" s="452"/>
      <c r="F96" s="452"/>
      <c r="G96" s="453"/>
      <c r="I96" s="258"/>
      <c r="K96" s="258"/>
      <c r="L96" s="259" t="s">
        <v>654</v>
      </c>
      <c r="O96" s="247">
        <v>3</v>
      </c>
    </row>
    <row r="97" spans="1:15" ht="12.75">
      <c r="A97" s="256"/>
      <c r="B97" s="257"/>
      <c r="C97" s="451" t="s">
        <v>655</v>
      </c>
      <c r="D97" s="452"/>
      <c r="E97" s="452"/>
      <c r="F97" s="452"/>
      <c r="G97" s="453"/>
      <c r="I97" s="258"/>
      <c r="K97" s="258"/>
      <c r="L97" s="259" t="s">
        <v>655</v>
      </c>
      <c r="O97" s="247">
        <v>3</v>
      </c>
    </row>
    <row r="98" spans="1:15" ht="12.75">
      <c r="A98" s="256"/>
      <c r="B98" s="257"/>
      <c r="C98" s="451" t="s">
        <v>656</v>
      </c>
      <c r="D98" s="452"/>
      <c r="E98" s="452"/>
      <c r="F98" s="452"/>
      <c r="G98" s="453"/>
      <c r="I98" s="258"/>
      <c r="K98" s="258"/>
      <c r="L98" s="259" t="s">
        <v>656</v>
      </c>
      <c r="O98" s="247">
        <v>3</v>
      </c>
    </row>
    <row r="99" spans="1:15" ht="12.75">
      <c r="A99" s="256"/>
      <c r="B99" s="257"/>
      <c r="C99" s="451" t="s">
        <v>657</v>
      </c>
      <c r="D99" s="452"/>
      <c r="E99" s="452"/>
      <c r="F99" s="452"/>
      <c r="G99" s="453"/>
      <c r="I99" s="258"/>
      <c r="K99" s="258"/>
      <c r="L99" s="259" t="s">
        <v>657</v>
      </c>
      <c r="O99" s="247">
        <v>3</v>
      </c>
    </row>
    <row r="100" spans="1:15" ht="12.75">
      <c r="A100" s="256"/>
      <c r="B100" s="257"/>
      <c r="C100" s="451" t="s">
        <v>658</v>
      </c>
      <c r="D100" s="452"/>
      <c r="E100" s="452"/>
      <c r="F100" s="452"/>
      <c r="G100" s="453"/>
      <c r="I100" s="258"/>
      <c r="K100" s="258"/>
      <c r="L100" s="259" t="s">
        <v>658</v>
      </c>
      <c r="O100" s="247">
        <v>3</v>
      </c>
    </row>
    <row r="101" spans="1:15" ht="12.75">
      <c r="A101" s="256"/>
      <c r="B101" s="257"/>
      <c r="C101" s="451" t="s">
        <v>656</v>
      </c>
      <c r="D101" s="452"/>
      <c r="E101" s="452"/>
      <c r="F101" s="452"/>
      <c r="G101" s="453"/>
      <c r="I101" s="258"/>
      <c r="K101" s="258"/>
      <c r="L101" s="259" t="s">
        <v>656</v>
      </c>
      <c r="O101" s="247">
        <v>3</v>
      </c>
    </row>
    <row r="102" spans="1:15" ht="12.75">
      <c r="A102" s="256"/>
      <c r="B102" s="260"/>
      <c r="C102" s="443" t="s">
        <v>598</v>
      </c>
      <c r="D102" s="444"/>
      <c r="E102" s="261">
        <v>0</v>
      </c>
      <c r="F102" s="262"/>
      <c r="G102" s="263"/>
      <c r="H102" s="264"/>
      <c r="I102" s="258"/>
      <c r="J102" s="265"/>
      <c r="K102" s="258"/>
      <c r="M102" s="259" t="s">
        <v>598</v>
      </c>
      <c r="O102" s="247"/>
    </row>
    <row r="103" spans="1:15" ht="12.75">
      <c r="A103" s="256"/>
      <c r="B103" s="260"/>
      <c r="C103" s="443" t="s">
        <v>659</v>
      </c>
      <c r="D103" s="444"/>
      <c r="E103" s="261">
        <v>0.98</v>
      </c>
      <c r="F103" s="262"/>
      <c r="G103" s="263"/>
      <c r="H103" s="264"/>
      <c r="I103" s="258"/>
      <c r="J103" s="265"/>
      <c r="K103" s="258"/>
      <c r="M103" s="259" t="s">
        <v>659</v>
      </c>
      <c r="O103" s="247"/>
    </row>
    <row r="104" spans="1:15" ht="12.75">
      <c r="A104" s="256"/>
      <c r="B104" s="260"/>
      <c r="C104" s="443" t="s">
        <v>600</v>
      </c>
      <c r="D104" s="444"/>
      <c r="E104" s="261">
        <v>0</v>
      </c>
      <c r="F104" s="262"/>
      <c r="G104" s="263"/>
      <c r="H104" s="264"/>
      <c r="I104" s="258"/>
      <c r="J104" s="265"/>
      <c r="K104" s="258"/>
      <c r="M104" s="259" t="s">
        <v>600</v>
      </c>
      <c r="O104" s="247"/>
    </row>
    <row r="105" spans="1:15" ht="12.75">
      <c r="A105" s="256"/>
      <c r="B105" s="260"/>
      <c r="C105" s="443" t="s">
        <v>660</v>
      </c>
      <c r="D105" s="444"/>
      <c r="E105" s="261">
        <v>0.64</v>
      </c>
      <c r="F105" s="262"/>
      <c r="G105" s="263"/>
      <c r="H105" s="264"/>
      <c r="I105" s="258"/>
      <c r="J105" s="265"/>
      <c r="K105" s="258"/>
      <c r="M105" s="259" t="s">
        <v>660</v>
      </c>
      <c r="O105" s="247"/>
    </row>
    <row r="106" spans="1:15" ht="12.75">
      <c r="A106" s="256"/>
      <c r="B106" s="260"/>
      <c r="C106" s="443" t="s">
        <v>661</v>
      </c>
      <c r="D106" s="444"/>
      <c r="E106" s="261">
        <v>0.49</v>
      </c>
      <c r="F106" s="262"/>
      <c r="G106" s="263"/>
      <c r="H106" s="264"/>
      <c r="I106" s="258"/>
      <c r="J106" s="265"/>
      <c r="K106" s="258"/>
      <c r="M106" s="259" t="s">
        <v>661</v>
      </c>
      <c r="O106" s="247"/>
    </row>
    <row r="107" spans="1:15" ht="12.75">
      <c r="A107" s="256"/>
      <c r="B107" s="260"/>
      <c r="C107" s="443" t="s">
        <v>596</v>
      </c>
      <c r="D107" s="444"/>
      <c r="E107" s="261">
        <v>0</v>
      </c>
      <c r="F107" s="262"/>
      <c r="G107" s="263"/>
      <c r="H107" s="264"/>
      <c r="I107" s="258"/>
      <c r="J107" s="265"/>
      <c r="K107" s="258"/>
      <c r="M107" s="259" t="s">
        <v>596</v>
      </c>
      <c r="O107" s="247"/>
    </row>
    <row r="108" spans="1:15" ht="12.75">
      <c r="A108" s="256"/>
      <c r="B108" s="260"/>
      <c r="C108" s="443" t="s">
        <v>662</v>
      </c>
      <c r="D108" s="444"/>
      <c r="E108" s="261">
        <v>0.98</v>
      </c>
      <c r="F108" s="262"/>
      <c r="G108" s="263"/>
      <c r="H108" s="264"/>
      <c r="I108" s="258"/>
      <c r="J108" s="265"/>
      <c r="K108" s="258"/>
      <c r="M108" s="259" t="s">
        <v>662</v>
      </c>
      <c r="O108" s="247"/>
    </row>
    <row r="109" spans="1:57" ht="12.75">
      <c r="A109" s="266"/>
      <c r="B109" s="267" t="s">
        <v>99</v>
      </c>
      <c r="C109" s="268" t="s">
        <v>192</v>
      </c>
      <c r="D109" s="269"/>
      <c r="E109" s="270"/>
      <c r="F109" s="271"/>
      <c r="G109" s="272">
        <f>SUM(G86:G108)</f>
        <v>0</v>
      </c>
      <c r="H109" s="273"/>
      <c r="I109" s="274">
        <f>SUM(I86:I108)</f>
        <v>0.0477096</v>
      </c>
      <c r="J109" s="273"/>
      <c r="K109" s="274">
        <f>SUM(K86:K108)</f>
        <v>0</v>
      </c>
      <c r="O109" s="247">
        <v>4</v>
      </c>
      <c r="BA109" s="275">
        <f>SUM(BA86:BA108)</f>
        <v>0</v>
      </c>
      <c r="BB109" s="275">
        <f>SUM(BB86:BB108)</f>
        <v>0</v>
      </c>
      <c r="BC109" s="275">
        <f>SUM(BC86:BC108)</f>
        <v>0</v>
      </c>
      <c r="BD109" s="275">
        <f>SUM(BD86:BD108)</f>
        <v>0</v>
      </c>
      <c r="BE109" s="275">
        <f>SUM(BE86:BE108)</f>
        <v>0</v>
      </c>
    </row>
    <row r="110" spans="1:15" ht="12.75">
      <c r="A110" s="237" t="s">
        <v>96</v>
      </c>
      <c r="B110" s="238" t="s">
        <v>258</v>
      </c>
      <c r="C110" s="239" t="s">
        <v>259</v>
      </c>
      <c r="D110" s="240"/>
      <c r="E110" s="241"/>
      <c r="F110" s="241"/>
      <c r="G110" s="242"/>
      <c r="H110" s="243"/>
      <c r="I110" s="244"/>
      <c r="J110" s="245"/>
      <c r="K110" s="246"/>
      <c r="O110" s="247">
        <v>1</v>
      </c>
    </row>
    <row r="111" spans="1:80" ht="22.5">
      <c r="A111" s="248">
        <v>8</v>
      </c>
      <c r="B111" s="249" t="s">
        <v>663</v>
      </c>
      <c r="C111" s="250" t="s">
        <v>664</v>
      </c>
      <c r="D111" s="251" t="s">
        <v>311</v>
      </c>
      <c r="E111" s="252">
        <v>3</v>
      </c>
      <c r="F111" s="252"/>
      <c r="G111" s="253">
        <f>E111*F111</f>
        <v>0</v>
      </c>
      <c r="H111" s="254">
        <v>0.06401</v>
      </c>
      <c r="I111" s="255">
        <f>E111*H111</f>
        <v>0.19202999999999998</v>
      </c>
      <c r="J111" s="254">
        <v>0</v>
      </c>
      <c r="K111" s="255">
        <f>E111*J111</f>
        <v>0</v>
      </c>
      <c r="O111" s="247">
        <v>2</v>
      </c>
      <c r="AA111" s="220">
        <v>1</v>
      </c>
      <c r="AB111" s="220">
        <v>1</v>
      </c>
      <c r="AC111" s="220">
        <v>1</v>
      </c>
      <c r="AZ111" s="220">
        <v>1</v>
      </c>
      <c r="BA111" s="220">
        <f>IF(AZ111=1,G111,0)</f>
        <v>0</v>
      </c>
      <c r="BB111" s="220">
        <f>IF(AZ111=2,G111,0)</f>
        <v>0</v>
      </c>
      <c r="BC111" s="220">
        <f>IF(AZ111=3,G111,0)</f>
        <v>0</v>
      </c>
      <c r="BD111" s="220">
        <f>IF(AZ111=4,G111,0)</f>
        <v>0</v>
      </c>
      <c r="BE111" s="220">
        <f>IF(AZ111=5,G111,0)</f>
        <v>0</v>
      </c>
      <c r="CA111" s="247">
        <v>1</v>
      </c>
      <c r="CB111" s="247">
        <v>1</v>
      </c>
    </row>
    <row r="112" spans="1:15" ht="12.75">
      <c r="A112" s="256"/>
      <c r="B112" s="260"/>
      <c r="C112" s="443" t="s">
        <v>665</v>
      </c>
      <c r="D112" s="444"/>
      <c r="E112" s="261">
        <v>1</v>
      </c>
      <c r="F112" s="262"/>
      <c r="G112" s="263"/>
      <c r="H112" s="264"/>
      <c r="I112" s="258"/>
      <c r="J112" s="265"/>
      <c r="K112" s="258"/>
      <c r="M112" s="259" t="s">
        <v>665</v>
      </c>
      <c r="O112" s="247"/>
    </row>
    <row r="113" spans="1:15" ht="12.75">
      <c r="A113" s="256"/>
      <c r="B113" s="260"/>
      <c r="C113" s="443" t="s">
        <v>666</v>
      </c>
      <c r="D113" s="444"/>
      <c r="E113" s="261">
        <v>1</v>
      </c>
      <c r="F113" s="262"/>
      <c r="G113" s="263"/>
      <c r="H113" s="264"/>
      <c r="I113" s="258"/>
      <c r="J113" s="265"/>
      <c r="K113" s="258"/>
      <c r="M113" s="259" t="s">
        <v>666</v>
      </c>
      <c r="O113" s="247"/>
    </row>
    <row r="114" spans="1:15" ht="12.75">
      <c r="A114" s="256"/>
      <c r="B114" s="260"/>
      <c r="C114" s="443" t="s">
        <v>667</v>
      </c>
      <c r="D114" s="444"/>
      <c r="E114" s="261">
        <v>1</v>
      </c>
      <c r="F114" s="262"/>
      <c r="G114" s="263"/>
      <c r="H114" s="264"/>
      <c r="I114" s="258"/>
      <c r="J114" s="265"/>
      <c r="K114" s="258"/>
      <c r="M114" s="259" t="s">
        <v>667</v>
      </c>
      <c r="O114" s="247"/>
    </row>
    <row r="115" spans="1:80" ht="12.75">
      <c r="A115" s="248">
        <v>9</v>
      </c>
      <c r="B115" s="249" t="s">
        <v>668</v>
      </c>
      <c r="C115" s="250" t="s">
        <v>669</v>
      </c>
      <c r="D115" s="251" t="s">
        <v>311</v>
      </c>
      <c r="E115" s="252">
        <v>12</v>
      </c>
      <c r="F115" s="252"/>
      <c r="G115" s="253">
        <f>E115*F115</f>
        <v>0</v>
      </c>
      <c r="H115" s="254">
        <v>0</v>
      </c>
      <c r="I115" s="255">
        <f>E115*H115</f>
        <v>0</v>
      </c>
      <c r="J115" s="254">
        <v>0</v>
      </c>
      <c r="K115" s="255">
        <f>E115*J115</f>
        <v>0</v>
      </c>
      <c r="O115" s="247">
        <v>2</v>
      </c>
      <c r="AA115" s="220">
        <v>1</v>
      </c>
      <c r="AB115" s="220">
        <v>1</v>
      </c>
      <c r="AC115" s="220">
        <v>1</v>
      </c>
      <c r="AZ115" s="220">
        <v>1</v>
      </c>
      <c r="BA115" s="220">
        <f>IF(AZ115=1,G115,0)</f>
        <v>0</v>
      </c>
      <c r="BB115" s="220">
        <f>IF(AZ115=2,G115,0)</f>
        <v>0</v>
      </c>
      <c r="BC115" s="220">
        <f>IF(AZ115=3,G115,0)</f>
        <v>0</v>
      </c>
      <c r="BD115" s="220">
        <f>IF(AZ115=4,G115,0)</f>
        <v>0</v>
      </c>
      <c r="BE115" s="220">
        <f>IF(AZ115=5,G115,0)</f>
        <v>0</v>
      </c>
      <c r="CA115" s="247">
        <v>1</v>
      </c>
      <c r="CB115" s="247">
        <v>1</v>
      </c>
    </row>
    <row r="116" spans="1:15" ht="12.75">
      <c r="A116" s="256"/>
      <c r="B116" s="260"/>
      <c r="C116" s="443" t="s">
        <v>670</v>
      </c>
      <c r="D116" s="444"/>
      <c r="E116" s="261">
        <v>12</v>
      </c>
      <c r="F116" s="262"/>
      <c r="G116" s="263"/>
      <c r="H116" s="264"/>
      <c r="I116" s="258"/>
      <c r="J116" s="265"/>
      <c r="K116" s="258"/>
      <c r="M116" s="259" t="s">
        <v>670</v>
      </c>
      <c r="O116" s="247"/>
    </row>
    <row r="117" spans="1:80" ht="12.75">
      <c r="A117" s="248">
        <v>10</v>
      </c>
      <c r="B117" s="249" t="s">
        <v>671</v>
      </c>
      <c r="C117" s="250" t="s">
        <v>672</v>
      </c>
      <c r="D117" s="251" t="s">
        <v>311</v>
      </c>
      <c r="E117" s="252">
        <v>12</v>
      </c>
      <c r="F117" s="252"/>
      <c r="G117" s="253">
        <f>E117*F117</f>
        <v>0</v>
      </c>
      <c r="H117" s="254">
        <v>2E-05</v>
      </c>
      <c r="I117" s="255">
        <f>E117*H117</f>
        <v>0.00024000000000000003</v>
      </c>
      <c r="J117" s="254"/>
      <c r="K117" s="255">
        <f>E117*J117</f>
        <v>0</v>
      </c>
      <c r="O117" s="247">
        <v>2</v>
      </c>
      <c r="AA117" s="220">
        <v>3</v>
      </c>
      <c r="AB117" s="220">
        <v>1</v>
      </c>
      <c r="AC117" s="220">
        <v>28349889</v>
      </c>
      <c r="AZ117" s="220">
        <v>1</v>
      </c>
      <c r="BA117" s="220">
        <f>IF(AZ117=1,G117,0)</f>
        <v>0</v>
      </c>
      <c r="BB117" s="220">
        <f>IF(AZ117=2,G117,0)</f>
        <v>0</v>
      </c>
      <c r="BC117" s="220">
        <f>IF(AZ117=3,G117,0)</f>
        <v>0</v>
      </c>
      <c r="BD117" s="220">
        <f>IF(AZ117=4,G117,0)</f>
        <v>0</v>
      </c>
      <c r="BE117" s="220">
        <f>IF(AZ117=5,G117,0)</f>
        <v>0</v>
      </c>
      <c r="CA117" s="247">
        <v>3</v>
      </c>
      <c r="CB117" s="247">
        <v>1</v>
      </c>
    </row>
    <row r="118" spans="1:15" ht="12.75">
      <c r="A118" s="256"/>
      <c r="B118" s="260"/>
      <c r="C118" s="443" t="s">
        <v>673</v>
      </c>
      <c r="D118" s="444"/>
      <c r="E118" s="261">
        <v>12</v>
      </c>
      <c r="F118" s="262"/>
      <c r="G118" s="263"/>
      <c r="H118" s="264"/>
      <c r="I118" s="258"/>
      <c r="J118" s="265"/>
      <c r="K118" s="258"/>
      <c r="M118" s="259" t="s">
        <v>673</v>
      </c>
      <c r="O118" s="247"/>
    </row>
    <row r="119" spans="1:57" ht="12.75">
      <c r="A119" s="266"/>
      <c r="B119" s="267" t="s">
        <v>99</v>
      </c>
      <c r="C119" s="268" t="s">
        <v>260</v>
      </c>
      <c r="D119" s="269"/>
      <c r="E119" s="270"/>
      <c r="F119" s="271"/>
      <c r="G119" s="272">
        <f>SUM(G110:G118)</f>
        <v>0</v>
      </c>
      <c r="H119" s="273"/>
      <c r="I119" s="274">
        <f>SUM(I110:I118)</f>
        <v>0.19226999999999997</v>
      </c>
      <c r="J119" s="273"/>
      <c r="K119" s="274">
        <f>SUM(K110:K118)</f>
        <v>0</v>
      </c>
      <c r="O119" s="247">
        <v>4</v>
      </c>
      <c r="BA119" s="275">
        <f>SUM(BA110:BA118)</f>
        <v>0</v>
      </c>
      <c r="BB119" s="275">
        <f>SUM(BB110:BB118)</f>
        <v>0</v>
      </c>
      <c r="BC119" s="275">
        <f>SUM(BC110:BC118)</f>
        <v>0</v>
      </c>
      <c r="BD119" s="275">
        <f>SUM(BD110:BD118)</f>
        <v>0</v>
      </c>
      <c r="BE119" s="275">
        <f>SUM(BE110:BE118)</f>
        <v>0</v>
      </c>
    </row>
    <row r="120" spans="1:15" ht="12.75">
      <c r="A120" s="237" t="s">
        <v>96</v>
      </c>
      <c r="B120" s="238" t="s">
        <v>276</v>
      </c>
      <c r="C120" s="239" t="s">
        <v>277</v>
      </c>
      <c r="D120" s="240"/>
      <c r="E120" s="241"/>
      <c r="F120" s="241"/>
      <c r="G120" s="242"/>
      <c r="H120" s="243"/>
      <c r="I120" s="244"/>
      <c r="J120" s="245"/>
      <c r="K120" s="246"/>
      <c r="O120" s="247">
        <v>1</v>
      </c>
    </row>
    <row r="121" spans="1:80" ht="12.75">
      <c r="A121" s="248">
        <v>11</v>
      </c>
      <c r="B121" s="249" t="s">
        <v>674</v>
      </c>
      <c r="C121" s="250" t="s">
        <v>675</v>
      </c>
      <c r="D121" s="251" t="s">
        <v>110</v>
      </c>
      <c r="E121" s="252">
        <v>200</v>
      </c>
      <c r="F121" s="252"/>
      <c r="G121" s="253">
        <f>E121*F121</f>
        <v>0</v>
      </c>
      <c r="H121" s="254">
        <v>0.00592</v>
      </c>
      <c r="I121" s="255">
        <f>E121*H121</f>
        <v>1.184</v>
      </c>
      <c r="J121" s="254">
        <v>0</v>
      </c>
      <c r="K121" s="255">
        <f>E121*J121</f>
        <v>0</v>
      </c>
      <c r="O121" s="247">
        <v>2</v>
      </c>
      <c r="AA121" s="220">
        <v>1</v>
      </c>
      <c r="AB121" s="220">
        <v>1</v>
      </c>
      <c r="AC121" s="220">
        <v>1</v>
      </c>
      <c r="AZ121" s="220">
        <v>1</v>
      </c>
      <c r="BA121" s="220">
        <f>IF(AZ121=1,G121,0)</f>
        <v>0</v>
      </c>
      <c r="BB121" s="220">
        <f>IF(AZ121=2,G121,0)</f>
        <v>0</v>
      </c>
      <c r="BC121" s="220">
        <f>IF(AZ121=3,G121,0)</f>
        <v>0</v>
      </c>
      <c r="BD121" s="220">
        <f>IF(AZ121=4,G121,0)</f>
        <v>0</v>
      </c>
      <c r="BE121" s="220">
        <f>IF(AZ121=5,G121,0)</f>
        <v>0</v>
      </c>
      <c r="CA121" s="247">
        <v>1</v>
      </c>
      <c r="CB121" s="247">
        <v>1</v>
      </c>
    </row>
    <row r="122" spans="1:80" ht="22.5">
      <c r="A122" s="248">
        <v>12</v>
      </c>
      <c r="B122" s="249" t="s">
        <v>676</v>
      </c>
      <c r="C122" s="250" t="s">
        <v>677</v>
      </c>
      <c r="D122" s="251" t="s">
        <v>678</v>
      </c>
      <c r="E122" s="252">
        <v>6</v>
      </c>
      <c r="F122" s="252"/>
      <c r="G122" s="253">
        <f>E122*F122</f>
        <v>0</v>
      </c>
      <c r="H122" s="254">
        <v>0</v>
      </c>
      <c r="I122" s="255">
        <f>E122*H122</f>
        <v>0</v>
      </c>
      <c r="J122" s="254">
        <v>0</v>
      </c>
      <c r="K122" s="255">
        <f>E122*J122</f>
        <v>0</v>
      </c>
      <c r="O122" s="247">
        <v>2</v>
      </c>
      <c r="AA122" s="220">
        <v>1</v>
      </c>
      <c r="AB122" s="220">
        <v>1</v>
      </c>
      <c r="AC122" s="220">
        <v>1</v>
      </c>
      <c r="AZ122" s="220">
        <v>1</v>
      </c>
      <c r="BA122" s="220">
        <f>IF(AZ122=1,G122,0)</f>
        <v>0</v>
      </c>
      <c r="BB122" s="220">
        <f>IF(AZ122=2,G122,0)</f>
        <v>0</v>
      </c>
      <c r="BC122" s="220">
        <f>IF(AZ122=3,G122,0)</f>
        <v>0</v>
      </c>
      <c r="BD122" s="220">
        <f>IF(AZ122=4,G122,0)</f>
        <v>0</v>
      </c>
      <c r="BE122" s="220">
        <f>IF(AZ122=5,G122,0)</f>
        <v>0</v>
      </c>
      <c r="CA122" s="247">
        <v>1</v>
      </c>
      <c r="CB122" s="247">
        <v>1</v>
      </c>
    </row>
    <row r="123" spans="1:15" ht="12.75">
      <c r="A123" s="256"/>
      <c r="B123" s="260"/>
      <c r="C123" s="443" t="s">
        <v>598</v>
      </c>
      <c r="D123" s="444"/>
      <c r="E123" s="261">
        <v>0</v>
      </c>
      <c r="F123" s="262"/>
      <c r="G123" s="263"/>
      <c r="H123" s="264"/>
      <c r="I123" s="258"/>
      <c r="J123" s="265"/>
      <c r="K123" s="258"/>
      <c r="M123" s="259" t="s">
        <v>598</v>
      </c>
      <c r="O123" s="247"/>
    </row>
    <row r="124" spans="1:15" ht="12.75">
      <c r="A124" s="256"/>
      <c r="B124" s="260"/>
      <c r="C124" s="443" t="s">
        <v>679</v>
      </c>
      <c r="D124" s="444"/>
      <c r="E124" s="261">
        <v>2</v>
      </c>
      <c r="F124" s="262"/>
      <c r="G124" s="263"/>
      <c r="H124" s="264"/>
      <c r="I124" s="258"/>
      <c r="J124" s="265"/>
      <c r="K124" s="258"/>
      <c r="M124" s="259" t="s">
        <v>679</v>
      </c>
      <c r="O124" s="247"/>
    </row>
    <row r="125" spans="1:15" ht="12.75">
      <c r="A125" s="256"/>
      <c r="B125" s="260"/>
      <c r="C125" s="443" t="s">
        <v>600</v>
      </c>
      <c r="D125" s="444"/>
      <c r="E125" s="261">
        <v>0</v>
      </c>
      <c r="F125" s="262"/>
      <c r="G125" s="263"/>
      <c r="H125" s="264"/>
      <c r="I125" s="258"/>
      <c r="J125" s="265"/>
      <c r="K125" s="258"/>
      <c r="M125" s="259" t="s">
        <v>600</v>
      </c>
      <c r="O125" s="247"/>
    </row>
    <row r="126" spans="1:15" ht="12.75">
      <c r="A126" s="256"/>
      <c r="B126" s="260"/>
      <c r="C126" s="443" t="s">
        <v>680</v>
      </c>
      <c r="D126" s="444"/>
      <c r="E126" s="261">
        <v>1</v>
      </c>
      <c r="F126" s="262"/>
      <c r="G126" s="263"/>
      <c r="H126" s="264"/>
      <c r="I126" s="258"/>
      <c r="J126" s="265"/>
      <c r="K126" s="258"/>
      <c r="M126" s="259" t="s">
        <v>680</v>
      </c>
      <c r="O126" s="247"/>
    </row>
    <row r="127" spans="1:15" ht="12.75">
      <c r="A127" s="256"/>
      <c r="B127" s="260"/>
      <c r="C127" s="443" t="s">
        <v>681</v>
      </c>
      <c r="D127" s="444"/>
      <c r="E127" s="261">
        <v>1</v>
      </c>
      <c r="F127" s="262"/>
      <c r="G127" s="263"/>
      <c r="H127" s="264"/>
      <c r="I127" s="258"/>
      <c r="J127" s="265"/>
      <c r="K127" s="258"/>
      <c r="M127" s="259">
        <v>1</v>
      </c>
      <c r="O127" s="247"/>
    </row>
    <row r="128" spans="1:15" ht="12.75">
      <c r="A128" s="256"/>
      <c r="B128" s="260"/>
      <c r="C128" s="443" t="s">
        <v>596</v>
      </c>
      <c r="D128" s="444"/>
      <c r="E128" s="261">
        <v>0</v>
      </c>
      <c r="F128" s="262"/>
      <c r="G128" s="263"/>
      <c r="H128" s="264"/>
      <c r="I128" s="258"/>
      <c r="J128" s="265"/>
      <c r="K128" s="258"/>
      <c r="M128" s="259" t="s">
        <v>596</v>
      </c>
      <c r="O128" s="247"/>
    </row>
    <row r="129" spans="1:15" ht="12.75">
      <c r="A129" s="256"/>
      <c r="B129" s="260"/>
      <c r="C129" s="443" t="s">
        <v>682</v>
      </c>
      <c r="D129" s="444"/>
      <c r="E129" s="261">
        <v>2</v>
      </c>
      <c r="F129" s="262"/>
      <c r="G129" s="263"/>
      <c r="H129" s="264"/>
      <c r="I129" s="258"/>
      <c r="J129" s="265"/>
      <c r="K129" s="258"/>
      <c r="M129" s="259" t="s">
        <v>682</v>
      </c>
      <c r="O129" s="247"/>
    </row>
    <row r="130" spans="1:57" ht="12.75">
      <c r="A130" s="266"/>
      <c r="B130" s="267" t="s">
        <v>99</v>
      </c>
      <c r="C130" s="268" t="s">
        <v>278</v>
      </c>
      <c r="D130" s="269"/>
      <c r="E130" s="270"/>
      <c r="F130" s="271"/>
      <c r="G130" s="272">
        <f>SUM(G120:G129)</f>
        <v>0</v>
      </c>
      <c r="H130" s="273"/>
      <c r="I130" s="274">
        <f>SUM(I120:I129)</f>
        <v>1.184</v>
      </c>
      <c r="J130" s="273"/>
      <c r="K130" s="274">
        <f>SUM(K120:K129)</f>
        <v>0</v>
      </c>
      <c r="O130" s="247">
        <v>4</v>
      </c>
      <c r="BA130" s="275">
        <f>SUM(BA120:BA129)</f>
        <v>0</v>
      </c>
      <c r="BB130" s="275">
        <f>SUM(BB120:BB129)</f>
        <v>0</v>
      </c>
      <c r="BC130" s="275">
        <f>SUM(BC120:BC129)</f>
        <v>0</v>
      </c>
      <c r="BD130" s="275">
        <f>SUM(BD120:BD129)</f>
        <v>0</v>
      </c>
      <c r="BE130" s="275">
        <f>SUM(BE120:BE129)</f>
        <v>0</v>
      </c>
    </row>
    <row r="131" spans="1:15" ht="12.75">
      <c r="A131" s="237" t="s">
        <v>96</v>
      </c>
      <c r="B131" s="238" t="s">
        <v>286</v>
      </c>
      <c r="C131" s="239" t="s">
        <v>287</v>
      </c>
      <c r="D131" s="240"/>
      <c r="E131" s="241"/>
      <c r="F131" s="241"/>
      <c r="G131" s="242"/>
      <c r="H131" s="243"/>
      <c r="I131" s="244"/>
      <c r="J131" s="245"/>
      <c r="K131" s="246"/>
      <c r="O131" s="247">
        <v>1</v>
      </c>
    </row>
    <row r="132" spans="1:80" ht="12.75">
      <c r="A132" s="248">
        <v>13</v>
      </c>
      <c r="B132" s="249" t="s">
        <v>683</v>
      </c>
      <c r="C132" s="250" t="s">
        <v>684</v>
      </c>
      <c r="D132" s="251" t="s">
        <v>110</v>
      </c>
      <c r="E132" s="252">
        <v>300</v>
      </c>
      <c r="F132" s="252"/>
      <c r="G132" s="253">
        <f>E132*F132</f>
        <v>0</v>
      </c>
      <c r="H132" s="254">
        <v>0.0005</v>
      </c>
      <c r="I132" s="255">
        <f>E132*H132</f>
        <v>0.15</v>
      </c>
      <c r="J132" s="254">
        <v>0</v>
      </c>
      <c r="K132" s="255">
        <f>E132*J132</f>
        <v>0</v>
      </c>
      <c r="O132" s="247">
        <v>2</v>
      </c>
      <c r="AA132" s="220">
        <v>1</v>
      </c>
      <c r="AB132" s="220">
        <v>1</v>
      </c>
      <c r="AC132" s="220">
        <v>1</v>
      </c>
      <c r="AZ132" s="220">
        <v>1</v>
      </c>
      <c r="BA132" s="220">
        <f>IF(AZ132=1,G132,0)</f>
        <v>0</v>
      </c>
      <c r="BB132" s="220">
        <f>IF(AZ132=2,G132,0)</f>
        <v>0</v>
      </c>
      <c r="BC132" s="220">
        <f>IF(AZ132=3,G132,0)</f>
        <v>0</v>
      </c>
      <c r="BD132" s="220">
        <f>IF(AZ132=4,G132,0)</f>
        <v>0</v>
      </c>
      <c r="BE132" s="220">
        <f>IF(AZ132=5,G132,0)</f>
        <v>0</v>
      </c>
      <c r="CA132" s="247">
        <v>1</v>
      </c>
      <c r="CB132" s="247">
        <v>1</v>
      </c>
    </row>
    <row r="133" spans="1:80" ht="12.75">
      <c r="A133" s="248">
        <v>14</v>
      </c>
      <c r="B133" s="249" t="s">
        <v>685</v>
      </c>
      <c r="C133" s="250" t="s">
        <v>686</v>
      </c>
      <c r="D133" s="251" t="s">
        <v>110</v>
      </c>
      <c r="E133" s="252">
        <v>500</v>
      </c>
      <c r="F133" s="252"/>
      <c r="G133" s="253">
        <f>E133*F133</f>
        <v>0</v>
      </c>
      <c r="H133" s="254">
        <v>4E-05</v>
      </c>
      <c r="I133" s="255">
        <f>E133*H133</f>
        <v>0.02</v>
      </c>
      <c r="J133" s="254">
        <v>0</v>
      </c>
      <c r="K133" s="255">
        <f>E133*J133</f>
        <v>0</v>
      </c>
      <c r="O133" s="247">
        <v>2</v>
      </c>
      <c r="AA133" s="220">
        <v>1</v>
      </c>
      <c r="AB133" s="220">
        <v>1</v>
      </c>
      <c r="AC133" s="220">
        <v>1</v>
      </c>
      <c r="AZ133" s="220">
        <v>1</v>
      </c>
      <c r="BA133" s="220">
        <f>IF(AZ133=1,G133,0)</f>
        <v>0</v>
      </c>
      <c r="BB133" s="220">
        <f>IF(AZ133=2,G133,0)</f>
        <v>0</v>
      </c>
      <c r="BC133" s="220">
        <f>IF(AZ133=3,G133,0)</f>
        <v>0</v>
      </c>
      <c r="BD133" s="220">
        <f>IF(AZ133=4,G133,0)</f>
        <v>0</v>
      </c>
      <c r="BE133" s="220">
        <f>IF(AZ133=5,G133,0)</f>
        <v>0</v>
      </c>
      <c r="CA133" s="247">
        <v>1</v>
      </c>
      <c r="CB133" s="247">
        <v>1</v>
      </c>
    </row>
    <row r="134" spans="1:80" ht="12.75">
      <c r="A134" s="248">
        <v>15</v>
      </c>
      <c r="B134" s="249" t="s">
        <v>687</v>
      </c>
      <c r="C134" s="250" t="s">
        <v>688</v>
      </c>
      <c r="D134" s="251" t="s">
        <v>110</v>
      </c>
      <c r="E134" s="252">
        <v>200</v>
      </c>
      <c r="F134" s="252"/>
      <c r="G134" s="253">
        <f>E134*F134</f>
        <v>0</v>
      </c>
      <c r="H134" s="254">
        <v>0</v>
      </c>
      <c r="I134" s="255">
        <f>E134*H134</f>
        <v>0</v>
      </c>
      <c r="J134" s="254">
        <v>0</v>
      </c>
      <c r="K134" s="255">
        <f>E134*J134</f>
        <v>0</v>
      </c>
      <c r="O134" s="247">
        <v>2</v>
      </c>
      <c r="AA134" s="220">
        <v>1</v>
      </c>
      <c r="AB134" s="220">
        <v>1</v>
      </c>
      <c r="AC134" s="220">
        <v>1</v>
      </c>
      <c r="AZ134" s="220">
        <v>1</v>
      </c>
      <c r="BA134" s="220">
        <f>IF(AZ134=1,G134,0)</f>
        <v>0</v>
      </c>
      <c r="BB134" s="220">
        <f>IF(AZ134=2,G134,0)</f>
        <v>0</v>
      </c>
      <c r="BC134" s="220">
        <f>IF(AZ134=3,G134,0)</f>
        <v>0</v>
      </c>
      <c r="BD134" s="220">
        <f>IF(AZ134=4,G134,0)</f>
        <v>0</v>
      </c>
      <c r="BE134" s="220">
        <f>IF(AZ134=5,G134,0)</f>
        <v>0</v>
      </c>
      <c r="CA134" s="247">
        <v>1</v>
      </c>
      <c r="CB134" s="247">
        <v>1</v>
      </c>
    </row>
    <row r="135" spans="1:57" ht="12.75">
      <c r="A135" s="266"/>
      <c r="B135" s="267" t="s">
        <v>99</v>
      </c>
      <c r="C135" s="268" t="s">
        <v>288</v>
      </c>
      <c r="D135" s="269"/>
      <c r="E135" s="270"/>
      <c r="F135" s="271"/>
      <c r="G135" s="272">
        <f>SUM(G131:G134)</f>
        <v>0</v>
      </c>
      <c r="H135" s="273"/>
      <c r="I135" s="274">
        <f>SUM(I131:I134)</f>
        <v>0.16999999999999998</v>
      </c>
      <c r="J135" s="273"/>
      <c r="K135" s="274">
        <f>SUM(K131:K134)</f>
        <v>0</v>
      </c>
      <c r="O135" s="247">
        <v>4</v>
      </c>
      <c r="BA135" s="275">
        <f>SUM(BA131:BA134)</f>
        <v>0</v>
      </c>
      <c r="BB135" s="275">
        <f>SUM(BB131:BB134)</f>
        <v>0</v>
      </c>
      <c r="BC135" s="275">
        <f>SUM(BC131:BC134)</f>
        <v>0</v>
      </c>
      <c r="BD135" s="275">
        <f>SUM(BD131:BD134)</f>
        <v>0</v>
      </c>
      <c r="BE135" s="275">
        <f>SUM(BE131:BE134)</f>
        <v>0</v>
      </c>
    </row>
    <row r="136" spans="1:15" ht="12.75">
      <c r="A136" s="237" t="s">
        <v>96</v>
      </c>
      <c r="B136" s="238" t="s">
        <v>295</v>
      </c>
      <c r="C136" s="239" t="s">
        <v>296</v>
      </c>
      <c r="D136" s="240"/>
      <c r="E136" s="241"/>
      <c r="F136" s="241"/>
      <c r="G136" s="242"/>
      <c r="H136" s="243"/>
      <c r="I136" s="244"/>
      <c r="J136" s="245"/>
      <c r="K136" s="246"/>
      <c r="O136" s="247">
        <v>1</v>
      </c>
    </row>
    <row r="137" spans="1:80" ht="12.75">
      <c r="A137" s="248">
        <v>16</v>
      </c>
      <c r="B137" s="249" t="s">
        <v>312</v>
      </c>
      <c r="C137" s="250" t="s">
        <v>313</v>
      </c>
      <c r="D137" s="251" t="s">
        <v>311</v>
      </c>
      <c r="E137" s="252">
        <v>3</v>
      </c>
      <c r="F137" s="252"/>
      <c r="G137" s="253">
        <f>E137*F137</f>
        <v>0</v>
      </c>
      <c r="H137" s="254">
        <v>0</v>
      </c>
      <c r="I137" s="255">
        <f>E137*H137</f>
        <v>0</v>
      </c>
      <c r="J137" s="254">
        <v>0</v>
      </c>
      <c r="K137" s="255">
        <f>E137*J137</f>
        <v>0</v>
      </c>
      <c r="O137" s="247">
        <v>2</v>
      </c>
      <c r="AA137" s="220">
        <v>1</v>
      </c>
      <c r="AB137" s="220">
        <v>1</v>
      </c>
      <c r="AC137" s="220">
        <v>1</v>
      </c>
      <c r="AZ137" s="220">
        <v>1</v>
      </c>
      <c r="BA137" s="220">
        <f>IF(AZ137=1,G137,0)</f>
        <v>0</v>
      </c>
      <c r="BB137" s="220">
        <f>IF(AZ137=2,G137,0)</f>
        <v>0</v>
      </c>
      <c r="BC137" s="220">
        <f>IF(AZ137=3,G137,0)</f>
        <v>0</v>
      </c>
      <c r="BD137" s="220">
        <f>IF(AZ137=4,G137,0)</f>
        <v>0</v>
      </c>
      <c r="BE137" s="220">
        <f>IF(AZ137=5,G137,0)</f>
        <v>0</v>
      </c>
      <c r="CA137" s="247">
        <v>1</v>
      </c>
      <c r="CB137" s="247">
        <v>1</v>
      </c>
    </row>
    <row r="138" spans="1:15" ht="12.75">
      <c r="A138" s="256"/>
      <c r="B138" s="260"/>
      <c r="C138" s="443" t="s">
        <v>665</v>
      </c>
      <c r="D138" s="444"/>
      <c r="E138" s="261">
        <v>1</v>
      </c>
      <c r="F138" s="262"/>
      <c r="G138" s="263"/>
      <c r="H138" s="264"/>
      <c r="I138" s="258"/>
      <c r="J138" s="265"/>
      <c r="K138" s="258"/>
      <c r="M138" s="259" t="s">
        <v>665</v>
      </c>
      <c r="O138" s="247"/>
    </row>
    <row r="139" spans="1:15" ht="12.75">
      <c r="A139" s="256"/>
      <c r="B139" s="260"/>
      <c r="C139" s="443" t="s">
        <v>666</v>
      </c>
      <c r="D139" s="444"/>
      <c r="E139" s="261">
        <v>1</v>
      </c>
      <c r="F139" s="262"/>
      <c r="G139" s="263"/>
      <c r="H139" s="264"/>
      <c r="I139" s="258"/>
      <c r="J139" s="265"/>
      <c r="K139" s="258"/>
      <c r="M139" s="259" t="s">
        <v>666</v>
      </c>
      <c r="O139" s="247"/>
    </row>
    <row r="140" spans="1:15" ht="12.75">
      <c r="A140" s="256"/>
      <c r="B140" s="260"/>
      <c r="C140" s="443" t="s">
        <v>667</v>
      </c>
      <c r="D140" s="444"/>
      <c r="E140" s="261">
        <v>1</v>
      </c>
      <c r="F140" s="262"/>
      <c r="G140" s="263"/>
      <c r="H140" s="264"/>
      <c r="I140" s="258"/>
      <c r="J140" s="265"/>
      <c r="K140" s="258"/>
      <c r="M140" s="259" t="s">
        <v>667</v>
      </c>
      <c r="O140" s="247"/>
    </row>
    <row r="141" spans="1:80" ht="12.75">
      <c r="A141" s="248">
        <v>17</v>
      </c>
      <c r="B141" s="249" t="s">
        <v>689</v>
      </c>
      <c r="C141" s="250" t="s">
        <v>690</v>
      </c>
      <c r="D141" s="251" t="s">
        <v>110</v>
      </c>
      <c r="E141" s="252">
        <v>4.8</v>
      </c>
      <c r="F141" s="252"/>
      <c r="G141" s="253">
        <f>E141*F141</f>
        <v>0</v>
      </c>
      <c r="H141" s="254">
        <v>0.00117</v>
      </c>
      <c r="I141" s="255">
        <f>E141*H141</f>
        <v>0.005616</v>
      </c>
      <c r="J141" s="254">
        <v>-0.076</v>
      </c>
      <c r="K141" s="255">
        <f>E141*J141</f>
        <v>-0.36479999999999996</v>
      </c>
      <c r="O141" s="247">
        <v>2</v>
      </c>
      <c r="AA141" s="220">
        <v>1</v>
      </c>
      <c r="AB141" s="220">
        <v>1</v>
      </c>
      <c r="AC141" s="220">
        <v>1</v>
      </c>
      <c r="AZ141" s="220">
        <v>1</v>
      </c>
      <c r="BA141" s="220">
        <f>IF(AZ141=1,G141,0)</f>
        <v>0</v>
      </c>
      <c r="BB141" s="220">
        <f>IF(AZ141=2,G141,0)</f>
        <v>0</v>
      </c>
      <c r="BC141" s="220">
        <f>IF(AZ141=3,G141,0)</f>
        <v>0</v>
      </c>
      <c r="BD141" s="220">
        <f>IF(AZ141=4,G141,0)</f>
        <v>0</v>
      </c>
      <c r="BE141" s="220">
        <f>IF(AZ141=5,G141,0)</f>
        <v>0</v>
      </c>
      <c r="CA141" s="247">
        <v>1</v>
      </c>
      <c r="CB141" s="247">
        <v>1</v>
      </c>
    </row>
    <row r="142" spans="1:15" ht="12.75">
      <c r="A142" s="256"/>
      <c r="B142" s="260"/>
      <c r="C142" s="443" t="s">
        <v>691</v>
      </c>
      <c r="D142" s="444"/>
      <c r="E142" s="261">
        <v>1.6</v>
      </c>
      <c r="F142" s="262"/>
      <c r="G142" s="263"/>
      <c r="H142" s="264"/>
      <c r="I142" s="258"/>
      <c r="J142" s="265"/>
      <c r="K142" s="258"/>
      <c r="M142" s="259" t="s">
        <v>691</v>
      </c>
      <c r="O142" s="247"/>
    </row>
    <row r="143" spans="1:15" ht="12.75">
      <c r="A143" s="256"/>
      <c r="B143" s="260"/>
      <c r="C143" s="443" t="s">
        <v>692</v>
      </c>
      <c r="D143" s="444"/>
      <c r="E143" s="261">
        <v>1.6</v>
      </c>
      <c r="F143" s="262"/>
      <c r="G143" s="263"/>
      <c r="H143" s="264"/>
      <c r="I143" s="258"/>
      <c r="J143" s="265"/>
      <c r="K143" s="258"/>
      <c r="M143" s="259" t="s">
        <v>692</v>
      </c>
      <c r="O143" s="247"/>
    </row>
    <row r="144" spans="1:15" ht="12.75">
      <c r="A144" s="256"/>
      <c r="B144" s="260"/>
      <c r="C144" s="443" t="s">
        <v>693</v>
      </c>
      <c r="D144" s="444"/>
      <c r="E144" s="261">
        <v>1.6</v>
      </c>
      <c r="F144" s="262"/>
      <c r="G144" s="263"/>
      <c r="H144" s="264"/>
      <c r="I144" s="258"/>
      <c r="J144" s="265"/>
      <c r="K144" s="258"/>
      <c r="M144" s="259" t="s">
        <v>693</v>
      </c>
      <c r="O144" s="247"/>
    </row>
    <row r="145" spans="1:57" ht="12.75">
      <c r="A145" s="266"/>
      <c r="B145" s="267" t="s">
        <v>99</v>
      </c>
      <c r="C145" s="268" t="s">
        <v>297</v>
      </c>
      <c r="D145" s="269"/>
      <c r="E145" s="270"/>
      <c r="F145" s="271"/>
      <c r="G145" s="272">
        <f>SUM(G136:G144)</f>
        <v>0</v>
      </c>
      <c r="H145" s="273"/>
      <c r="I145" s="274">
        <f>SUM(I136:I144)</f>
        <v>0.005616</v>
      </c>
      <c r="J145" s="273"/>
      <c r="K145" s="274">
        <f>SUM(K136:K144)</f>
        <v>-0.36479999999999996</v>
      </c>
      <c r="O145" s="247">
        <v>4</v>
      </c>
      <c r="BA145" s="275">
        <f>SUM(BA136:BA144)</f>
        <v>0</v>
      </c>
      <c r="BB145" s="275">
        <f>SUM(BB136:BB144)</f>
        <v>0</v>
      </c>
      <c r="BC145" s="275">
        <f>SUM(BC136:BC144)</f>
        <v>0</v>
      </c>
      <c r="BD145" s="275">
        <f>SUM(BD136:BD144)</f>
        <v>0</v>
      </c>
      <c r="BE145" s="275">
        <f>SUM(BE136:BE144)</f>
        <v>0</v>
      </c>
    </row>
    <row r="146" spans="1:15" ht="12.75">
      <c r="A146" s="237" t="s">
        <v>96</v>
      </c>
      <c r="B146" s="238" t="s">
        <v>329</v>
      </c>
      <c r="C146" s="239" t="s">
        <v>330</v>
      </c>
      <c r="D146" s="240"/>
      <c r="E146" s="241"/>
      <c r="F146" s="241"/>
      <c r="G146" s="242"/>
      <c r="H146" s="243"/>
      <c r="I146" s="244"/>
      <c r="J146" s="245"/>
      <c r="K146" s="246"/>
      <c r="O146" s="247">
        <v>1</v>
      </c>
    </row>
    <row r="147" spans="1:80" ht="12.75">
      <c r="A147" s="248">
        <v>18</v>
      </c>
      <c r="B147" s="249" t="s">
        <v>694</v>
      </c>
      <c r="C147" s="250" t="s">
        <v>695</v>
      </c>
      <c r="D147" s="251" t="s">
        <v>148</v>
      </c>
      <c r="E147" s="252">
        <v>1.2</v>
      </c>
      <c r="F147" s="252"/>
      <c r="G147" s="253">
        <f>E147*F147</f>
        <v>0</v>
      </c>
      <c r="H147" s="254">
        <v>0</v>
      </c>
      <c r="I147" s="255">
        <f>E147*H147</f>
        <v>0</v>
      </c>
      <c r="J147" s="254">
        <v>-0.00214</v>
      </c>
      <c r="K147" s="255">
        <f>E147*J147</f>
        <v>-0.002568</v>
      </c>
      <c r="O147" s="247">
        <v>2</v>
      </c>
      <c r="AA147" s="220">
        <v>1</v>
      </c>
      <c r="AB147" s="220">
        <v>1</v>
      </c>
      <c r="AC147" s="220">
        <v>1</v>
      </c>
      <c r="AZ147" s="220">
        <v>1</v>
      </c>
      <c r="BA147" s="220">
        <f>IF(AZ147=1,G147,0)</f>
        <v>0</v>
      </c>
      <c r="BB147" s="220">
        <f>IF(AZ147=2,G147,0)</f>
        <v>0</v>
      </c>
      <c r="BC147" s="220">
        <f>IF(AZ147=3,G147,0)</f>
        <v>0</v>
      </c>
      <c r="BD147" s="220">
        <f>IF(AZ147=4,G147,0)</f>
        <v>0</v>
      </c>
      <c r="BE147" s="220">
        <f>IF(AZ147=5,G147,0)</f>
        <v>0</v>
      </c>
      <c r="CA147" s="247">
        <v>1</v>
      </c>
      <c r="CB147" s="247">
        <v>1</v>
      </c>
    </row>
    <row r="148" spans="1:15" ht="12.75">
      <c r="A148" s="256"/>
      <c r="B148" s="260"/>
      <c r="C148" s="443" t="s">
        <v>696</v>
      </c>
      <c r="D148" s="444"/>
      <c r="E148" s="261">
        <v>0</v>
      </c>
      <c r="F148" s="262"/>
      <c r="G148" s="263"/>
      <c r="H148" s="264"/>
      <c r="I148" s="258"/>
      <c r="J148" s="265"/>
      <c r="K148" s="258"/>
      <c r="M148" s="259" t="s">
        <v>696</v>
      </c>
      <c r="O148" s="247"/>
    </row>
    <row r="149" spans="1:15" ht="12.75">
      <c r="A149" s="256"/>
      <c r="B149" s="260"/>
      <c r="C149" s="443" t="s">
        <v>697</v>
      </c>
      <c r="D149" s="444"/>
      <c r="E149" s="261">
        <v>0.4</v>
      </c>
      <c r="F149" s="262"/>
      <c r="G149" s="263"/>
      <c r="H149" s="264"/>
      <c r="I149" s="258"/>
      <c r="J149" s="265"/>
      <c r="K149" s="258"/>
      <c r="M149" s="259" t="s">
        <v>697</v>
      </c>
      <c r="O149" s="247"/>
    </row>
    <row r="150" spans="1:15" ht="12.75">
      <c r="A150" s="256"/>
      <c r="B150" s="260"/>
      <c r="C150" s="443" t="s">
        <v>698</v>
      </c>
      <c r="D150" s="444"/>
      <c r="E150" s="261">
        <v>0.4</v>
      </c>
      <c r="F150" s="262"/>
      <c r="G150" s="263"/>
      <c r="H150" s="264"/>
      <c r="I150" s="258"/>
      <c r="J150" s="265"/>
      <c r="K150" s="258"/>
      <c r="M150" s="259" t="s">
        <v>698</v>
      </c>
      <c r="O150" s="247"/>
    </row>
    <row r="151" spans="1:15" ht="12.75">
      <c r="A151" s="256"/>
      <c r="B151" s="260"/>
      <c r="C151" s="443" t="s">
        <v>699</v>
      </c>
      <c r="D151" s="444"/>
      <c r="E151" s="261">
        <v>0.4</v>
      </c>
      <c r="F151" s="262"/>
      <c r="G151" s="263"/>
      <c r="H151" s="264"/>
      <c r="I151" s="258"/>
      <c r="J151" s="265"/>
      <c r="K151" s="258"/>
      <c r="M151" s="259" t="s">
        <v>699</v>
      </c>
      <c r="O151" s="247"/>
    </row>
    <row r="152" spans="1:80" ht="12.75">
      <c r="A152" s="248">
        <v>19</v>
      </c>
      <c r="B152" s="249" t="s">
        <v>700</v>
      </c>
      <c r="C152" s="250" t="s">
        <v>701</v>
      </c>
      <c r="D152" s="251" t="s">
        <v>148</v>
      </c>
      <c r="E152" s="252">
        <v>0.6</v>
      </c>
      <c r="F152" s="252"/>
      <c r="G152" s="253">
        <f>E152*F152</f>
        <v>0</v>
      </c>
      <c r="H152" s="254">
        <v>0.00134</v>
      </c>
      <c r="I152" s="255">
        <f>E152*H152</f>
        <v>0.000804</v>
      </c>
      <c r="J152" s="254">
        <v>0</v>
      </c>
      <c r="K152" s="255">
        <f>E152*J152</f>
        <v>0</v>
      </c>
      <c r="O152" s="247">
        <v>2</v>
      </c>
      <c r="AA152" s="220">
        <v>1</v>
      </c>
      <c r="AB152" s="220">
        <v>1</v>
      </c>
      <c r="AC152" s="220">
        <v>1</v>
      </c>
      <c r="AZ152" s="220">
        <v>1</v>
      </c>
      <c r="BA152" s="220">
        <f>IF(AZ152=1,G152,0)</f>
        <v>0</v>
      </c>
      <c r="BB152" s="220">
        <f>IF(AZ152=2,G152,0)</f>
        <v>0</v>
      </c>
      <c r="BC152" s="220">
        <f>IF(AZ152=3,G152,0)</f>
        <v>0</v>
      </c>
      <c r="BD152" s="220">
        <f>IF(AZ152=4,G152,0)</f>
        <v>0</v>
      </c>
      <c r="BE152" s="220">
        <f>IF(AZ152=5,G152,0)</f>
        <v>0</v>
      </c>
      <c r="CA152" s="247">
        <v>1</v>
      </c>
      <c r="CB152" s="247">
        <v>1</v>
      </c>
    </row>
    <row r="153" spans="1:15" ht="12.75">
      <c r="A153" s="256"/>
      <c r="B153" s="260"/>
      <c r="C153" s="443" t="s">
        <v>696</v>
      </c>
      <c r="D153" s="444"/>
      <c r="E153" s="261">
        <v>0</v>
      </c>
      <c r="F153" s="262"/>
      <c r="G153" s="263"/>
      <c r="H153" s="264"/>
      <c r="I153" s="258"/>
      <c r="J153" s="265"/>
      <c r="K153" s="258"/>
      <c r="M153" s="259" t="s">
        <v>696</v>
      </c>
      <c r="O153" s="247"/>
    </row>
    <row r="154" spans="1:15" ht="12.75">
      <c r="A154" s="256"/>
      <c r="B154" s="260"/>
      <c r="C154" s="443" t="s">
        <v>702</v>
      </c>
      <c r="D154" s="444"/>
      <c r="E154" s="261">
        <v>0.2</v>
      </c>
      <c r="F154" s="262"/>
      <c r="G154" s="263"/>
      <c r="H154" s="264"/>
      <c r="I154" s="258"/>
      <c r="J154" s="265"/>
      <c r="K154" s="258"/>
      <c r="M154" s="259" t="s">
        <v>702</v>
      </c>
      <c r="O154" s="247"/>
    </row>
    <row r="155" spans="1:15" ht="12.75">
      <c r="A155" s="256"/>
      <c r="B155" s="260"/>
      <c r="C155" s="443" t="s">
        <v>703</v>
      </c>
      <c r="D155" s="444"/>
      <c r="E155" s="261">
        <v>0.2</v>
      </c>
      <c r="F155" s="262"/>
      <c r="G155" s="263"/>
      <c r="H155" s="264"/>
      <c r="I155" s="258"/>
      <c r="J155" s="265"/>
      <c r="K155" s="258"/>
      <c r="M155" s="259" t="s">
        <v>703</v>
      </c>
      <c r="O155" s="247"/>
    </row>
    <row r="156" spans="1:15" ht="12.75">
      <c r="A156" s="256"/>
      <c r="B156" s="260"/>
      <c r="C156" s="443" t="s">
        <v>704</v>
      </c>
      <c r="D156" s="444"/>
      <c r="E156" s="261">
        <v>0.2</v>
      </c>
      <c r="F156" s="262"/>
      <c r="G156" s="263"/>
      <c r="H156" s="264"/>
      <c r="I156" s="258"/>
      <c r="J156" s="265"/>
      <c r="K156" s="258"/>
      <c r="M156" s="259" t="s">
        <v>704</v>
      </c>
      <c r="O156" s="247"/>
    </row>
    <row r="157" spans="1:80" ht="12.75">
      <c r="A157" s="248">
        <v>20</v>
      </c>
      <c r="B157" s="249" t="s">
        <v>705</v>
      </c>
      <c r="C157" s="250" t="s">
        <v>706</v>
      </c>
      <c r="D157" s="251" t="s">
        <v>148</v>
      </c>
      <c r="E157" s="252">
        <v>1.2</v>
      </c>
      <c r="F157" s="252"/>
      <c r="G157" s="253">
        <f>E157*F157</f>
        <v>0</v>
      </c>
      <c r="H157" s="254">
        <v>1E-05</v>
      </c>
      <c r="I157" s="255">
        <f>E157*H157</f>
        <v>1.2E-05</v>
      </c>
      <c r="J157" s="254">
        <v>0</v>
      </c>
      <c r="K157" s="255">
        <f>E157*J157</f>
        <v>0</v>
      </c>
      <c r="O157" s="247">
        <v>2</v>
      </c>
      <c r="AA157" s="220">
        <v>1</v>
      </c>
      <c r="AB157" s="220">
        <v>1</v>
      </c>
      <c r="AC157" s="220">
        <v>1</v>
      </c>
      <c r="AZ157" s="220">
        <v>1</v>
      </c>
      <c r="BA157" s="220">
        <f>IF(AZ157=1,G157,0)</f>
        <v>0</v>
      </c>
      <c r="BB157" s="220">
        <f>IF(AZ157=2,G157,0)</f>
        <v>0</v>
      </c>
      <c r="BC157" s="220">
        <f>IF(AZ157=3,G157,0)</f>
        <v>0</v>
      </c>
      <c r="BD157" s="220">
        <f>IF(AZ157=4,G157,0)</f>
        <v>0</v>
      </c>
      <c r="BE157" s="220">
        <f>IF(AZ157=5,G157,0)</f>
        <v>0</v>
      </c>
      <c r="CA157" s="247">
        <v>1</v>
      </c>
      <c r="CB157" s="247">
        <v>1</v>
      </c>
    </row>
    <row r="158" spans="1:15" ht="12.75">
      <c r="A158" s="256"/>
      <c r="B158" s="260"/>
      <c r="C158" s="443" t="s">
        <v>696</v>
      </c>
      <c r="D158" s="444"/>
      <c r="E158" s="261">
        <v>0</v>
      </c>
      <c r="F158" s="262"/>
      <c r="G158" s="263"/>
      <c r="H158" s="264"/>
      <c r="I158" s="258"/>
      <c r="J158" s="265"/>
      <c r="K158" s="258"/>
      <c r="M158" s="259" t="s">
        <v>696</v>
      </c>
      <c r="O158" s="247"/>
    </row>
    <row r="159" spans="1:15" ht="12.75">
      <c r="A159" s="256"/>
      <c r="B159" s="260"/>
      <c r="C159" s="443" t="s">
        <v>697</v>
      </c>
      <c r="D159" s="444"/>
      <c r="E159" s="261">
        <v>0.4</v>
      </c>
      <c r="F159" s="262"/>
      <c r="G159" s="263"/>
      <c r="H159" s="264"/>
      <c r="I159" s="258"/>
      <c r="J159" s="265"/>
      <c r="K159" s="258"/>
      <c r="M159" s="259" t="s">
        <v>697</v>
      </c>
      <c r="O159" s="247"/>
    </row>
    <row r="160" spans="1:15" ht="12.75">
      <c r="A160" s="256"/>
      <c r="B160" s="260"/>
      <c r="C160" s="443" t="s">
        <v>698</v>
      </c>
      <c r="D160" s="444"/>
      <c r="E160" s="261">
        <v>0.4</v>
      </c>
      <c r="F160" s="262"/>
      <c r="G160" s="263"/>
      <c r="H160" s="264"/>
      <c r="I160" s="258"/>
      <c r="J160" s="265"/>
      <c r="K160" s="258"/>
      <c r="M160" s="259" t="s">
        <v>698</v>
      </c>
      <c r="O160" s="247"/>
    </row>
    <row r="161" spans="1:15" ht="12.75">
      <c r="A161" s="256"/>
      <c r="B161" s="260"/>
      <c r="C161" s="443" t="s">
        <v>699</v>
      </c>
      <c r="D161" s="444"/>
      <c r="E161" s="261">
        <v>0.4</v>
      </c>
      <c r="F161" s="262"/>
      <c r="G161" s="263"/>
      <c r="H161" s="264"/>
      <c r="I161" s="258"/>
      <c r="J161" s="265"/>
      <c r="K161" s="258"/>
      <c r="M161" s="259" t="s">
        <v>699</v>
      </c>
      <c r="O161" s="247"/>
    </row>
    <row r="162" spans="1:80" ht="12.75">
      <c r="A162" s="248">
        <v>21</v>
      </c>
      <c r="B162" s="249" t="s">
        <v>707</v>
      </c>
      <c r="C162" s="250" t="s">
        <v>708</v>
      </c>
      <c r="D162" s="251" t="s">
        <v>118</v>
      </c>
      <c r="E162" s="252">
        <v>0.423</v>
      </c>
      <c r="F162" s="252"/>
      <c r="G162" s="253">
        <f>E162*F162</f>
        <v>0</v>
      </c>
      <c r="H162" s="254">
        <v>0.00182</v>
      </c>
      <c r="I162" s="255">
        <f>E162*H162</f>
        <v>0.00076986</v>
      </c>
      <c r="J162" s="254">
        <v>-1.8</v>
      </c>
      <c r="K162" s="255">
        <f>E162*J162</f>
        <v>-0.7614</v>
      </c>
      <c r="O162" s="247">
        <v>2</v>
      </c>
      <c r="AA162" s="220">
        <v>1</v>
      </c>
      <c r="AB162" s="220">
        <v>1</v>
      </c>
      <c r="AC162" s="220">
        <v>1</v>
      </c>
      <c r="AZ162" s="220">
        <v>1</v>
      </c>
      <c r="BA162" s="220">
        <f>IF(AZ162=1,G162,0)</f>
        <v>0</v>
      </c>
      <c r="BB162" s="220">
        <f>IF(AZ162=2,G162,0)</f>
        <v>0</v>
      </c>
      <c r="BC162" s="220">
        <f>IF(AZ162=3,G162,0)</f>
        <v>0</v>
      </c>
      <c r="BD162" s="220">
        <f>IF(AZ162=4,G162,0)</f>
        <v>0</v>
      </c>
      <c r="BE162" s="220">
        <f>IF(AZ162=5,G162,0)</f>
        <v>0</v>
      </c>
      <c r="CA162" s="247">
        <v>1</v>
      </c>
      <c r="CB162" s="247">
        <v>1</v>
      </c>
    </row>
    <row r="163" spans="1:15" ht="12.75">
      <c r="A163" s="256"/>
      <c r="B163" s="260"/>
      <c r="C163" s="443" t="s">
        <v>598</v>
      </c>
      <c r="D163" s="444"/>
      <c r="E163" s="261">
        <v>0</v>
      </c>
      <c r="F163" s="262"/>
      <c r="G163" s="263"/>
      <c r="H163" s="264"/>
      <c r="I163" s="258"/>
      <c r="J163" s="265"/>
      <c r="K163" s="258"/>
      <c r="M163" s="259" t="s">
        <v>598</v>
      </c>
      <c r="O163" s="247"/>
    </row>
    <row r="164" spans="1:15" ht="12.75">
      <c r="A164" s="256"/>
      <c r="B164" s="260"/>
      <c r="C164" s="443" t="s">
        <v>709</v>
      </c>
      <c r="D164" s="444"/>
      <c r="E164" s="261">
        <v>0.018</v>
      </c>
      <c r="F164" s="262"/>
      <c r="G164" s="263"/>
      <c r="H164" s="264"/>
      <c r="I164" s="258"/>
      <c r="J164" s="265"/>
      <c r="K164" s="258"/>
      <c r="M164" s="259" t="s">
        <v>709</v>
      </c>
      <c r="O164" s="247"/>
    </row>
    <row r="165" spans="1:15" ht="12.75">
      <c r="A165" s="256"/>
      <c r="B165" s="260"/>
      <c r="C165" s="443" t="s">
        <v>710</v>
      </c>
      <c r="D165" s="444"/>
      <c r="E165" s="261">
        <v>0.054</v>
      </c>
      <c r="F165" s="262"/>
      <c r="G165" s="263"/>
      <c r="H165" s="264"/>
      <c r="I165" s="258"/>
      <c r="J165" s="265"/>
      <c r="K165" s="258"/>
      <c r="M165" s="259" t="s">
        <v>710</v>
      </c>
      <c r="O165" s="247"/>
    </row>
    <row r="166" spans="1:15" ht="12.75">
      <c r="A166" s="256"/>
      <c r="B166" s="260"/>
      <c r="C166" s="443" t="s">
        <v>711</v>
      </c>
      <c r="D166" s="444"/>
      <c r="E166" s="261">
        <v>0.018</v>
      </c>
      <c r="F166" s="262"/>
      <c r="G166" s="263"/>
      <c r="H166" s="264"/>
      <c r="I166" s="258"/>
      <c r="J166" s="265"/>
      <c r="K166" s="258"/>
      <c r="M166" s="259" t="s">
        <v>711</v>
      </c>
      <c r="O166" s="247"/>
    </row>
    <row r="167" spans="1:15" ht="12.75">
      <c r="A167" s="256"/>
      <c r="B167" s="260"/>
      <c r="C167" s="443" t="s">
        <v>712</v>
      </c>
      <c r="D167" s="444"/>
      <c r="E167" s="261">
        <v>0.018</v>
      </c>
      <c r="F167" s="262"/>
      <c r="G167" s="263"/>
      <c r="H167" s="264"/>
      <c r="I167" s="258"/>
      <c r="J167" s="265"/>
      <c r="K167" s="258"/>
      <c r="M167" s="259" t="s">
        <v>712</v>
      </c>
      <c r="O167" s="247"/>
    </row>
    <row r="168" spans="1:15" ht="12.75">
      <c r="A168" s="256"/>
      <c r="B168" s="260"/>
      <c r="C168" s="443" t="s">
        <v>713</v>
      </c>
      <c r="D168" s="444"/>
      <c r="E168" s="261">
        <v>0.018</v>
      </c>
      <c r="F168" s="262"/>
      <c r="G168" s="263"/>
      <c r="H168" s="264"/>
      <c r="I168" s="258"/>
      <c r="J168" s="265"/>
      <c r="K168" s="258"/>
      <c r="M168" s="259" t="s">
        <v>713</v>
      </c>
      <c r="O168" s="247"/>
    </row>
    <row r="169" spans="1:15" ht="12.75">
      <c r="A169" s="256"/>
      <c r="B169" s="260"/>
      <c r="C169" s="443" t="s">
        <v>600</v>
      </c>
      <c r="D169" s="444"/>
      <c r="E169" s="261">
        <v>0</v>
      </c>
      <c r="F169" s="262"/>
      <c r="G169" s="263"/>
      <c r="H169" s="264"/>
      <c r="I169" s="258"/>
      <c r="J169" s="265"/>
      <c r="K169" s="258"/>
      <c r="M169" s="259" t="s">
        <v>600</v>
      </c>
      <c r="O169" s="247"/>
    </row>
    <row r="170" spans="1:15" ht="12.75">
      <c r="A170" s="256"/>
      <c r="B170" s="260"/>
      <c r="C170" s="443" t="s">
        <v>714</v>
      </c>
      <c r="D170" s="444"/>
      <c r="E170" s="261">
        <v>0.036</v>
      </c>
      <c r="F170" s="262"/>
      <c r="G170" s="263"/>
      <c r="H170" s="264"/>
      <c r="I170" s="258"/>
      <c r="J170" s="265"/>
      <c r="K170" s="258"/>
      <c r="M170" s="259" t="s">
        <v>714</v>
      </c>
      <c r="O170" s="247"/>
    </row>
    <row r="171" spans="1:15" ht="12.75">
      <c r="A171" s="256"/>
      <c r="B171" s="260"/>
      <c r="C171" s="443" t="s">
        <v>715</v>
      </c>
      <c r="D171" s="444"/>
      <c r="E171" s="261">
        <v>0.036</v>
      </c>
      <c r="F171" s="262"/>
      <c r="G171" s="263"/>
      <c r="H171" s="264"/>
      <c r="I171" s="258"/>
      <c r="J171" s="265"/>
      <c r="K171" s="258"/>
      <c r="M171" s="259" t="s">
        <v>715</v>
      </c>
      <c r="O171" s="247"/>
    </row>
    <row r="172" spans="1:15" ht="12.75">
      <c r="A172" s="256"/>
      <c r="B172" s="260"/>
      <c r="C172" s="443" t="s">
        <v>716</v>
      </c>
      <c r="D172" s="444"/>
      <c r="E172" s="261">
        <v>0.018</v>
      </c>
      <c r="F172" s="262"/>
      <c r="G172" s="263"/>
      <c r="H172" s="264"/>
      <c r="I172" s="258"/>
      <c r="J172" s="265"/>
      <c r="K172" s="258"/>
      <c r="M172" s="259" t="s">
        <v>716</v>
      </c>
      <c r="O172" s="247"/>
    </row>
    <row r="173" spans="1:15" ht="12.75">
      <c r="A173" s="256"/>
      <c r="B173" s="260"/>
      <c r="C173" s="443" t="s">
        <v>717</v>
      </c>
      <c r="D173" s="444"/>
      <c r="E173" s="261">
        <v>0.018</v>
      </c>
      <c r="F173" s="262"/>
      <c r="G173" s="263"/>
      <c r="H173" s="264"/>
      <c r="I173" s="258"/>
      <c r="J173" s="265"/>
      <c r="K173" s="258"/>
      <c r="M173" s="259" t="s">
        <v>717</v>
      </c>
      <c r="O173" s="247"/>
    </row>
    <row r="174" spans="1:15" ht="12.75">
      <c r="A174" s="256"/>
      <c r="B174" s="260"/>
      <c r="C174" s="443" t="s">
        <v>718</v>
      </c>
      <c r="D174" s="444"/>
      <c r="E174" s="261">
        <v>0.063</v>
      </c>
      <c r="F174" s="262"/>
      <c r="G174" s="263"/>
      <c r="H174" s="264"/>
      <c r="I174" s="258"/>
      <c r="J174" s="265"/>
      <c r="K174" s="258"/>
      <c r="M174" s="259" t="s">
        <v>718</v>
      </c>
      <c r="O174" s="247"/>
    </row>
    <row r="175" spans="1:15" ht="12.75">
      <c r="A175" s="256"/>
      <c r="B175" s="260"/>
      <c r="C175" s="443" t="s">
        <v>596</v>
      </c>
      <c r="D175" s="444"/>
      <c r="E175" s="261">
        <v>0</v>
      </c>
      <c r="F175" s="262"/>
      <c r="G175" s="263"/>
      <c r="H175" s="264"/>
      <c r="I175" s="258"/>
      <c r="J175" s="265"/>
      <c r="K175" s="258"/>
      <c r="M175" s="259" t="s">
        <v>596</v>
      </c>
      <c r="O175" s="247"/>
    </row>
    <row r="176" spans="1:15" ht="12.75">
      <c r="A176" s="256"/>
      <c r="B176" s="260"/>
      <c r="C176" s="443" t="s">
        <v>719</v>
      </c>
      <c r="D176" s="444"/>
      <c r="E176" s="261">
        <v>0.018</v>
      </c>
      <c r="F176" s="262"/>
      <c r="G176" s="263"/>
      <c r="H176" s="264"/>
      <c r="I176" s="258"/>
      <c r="J176" s="265"/>
      <c r="K176" s="258"/>
      <c r="M176" s="259" t="s">
        <v>719</v>
      </c>
      <c r="O176" s="247"/>
    </row>
    <row r="177" spans="1:15" ht="12.75">
      <c r="A177" s="256"/>
      <c r="B177" s="260"/>
      <c r="C177" s="443" t="s">
        <v>720</v>
      </c>
      <c r="D177" s="444"/>
      <c r="E177" s="261">
        <v>0.018</v>
      </c>
      <c r="F177" s="262"/>
      <c r="G177" s="263"/>
      <c r="H177" s="264"/>
      <c r="I177" s="258"/>
      <c r="J177" s="265"/>
      <c r="K177" s="258"/>
      <c r="M177" s="259" t="s">
        <v>720</v>
      </c>
      <c r="O177" s="247"/>
    </row>
    <row r="178" spans="1:15" ht="12.75">
      <c r="A178" s="256"/>
      <c r="B178" s="260"/>
      <c r="C178" s="443" t="s">
        <v>721</v>
      </c>
      <c r="D178" s="444"/>
      <c r="E178" s="261">
        <v>0.018</v>
      </c>
      <c r="F178" s="262"/>
      <c r="G178" s="263"/>
      <c r="H178" s="264"/>
      <c r="I178" s="258"/>
      <c r="J178" s="265"/>
      <c r="K178" s="258"/>
      <c r="M178" s="259" t="s">
        <v>721</v>
      </c>
      <c r="O178" s="247"/>
    </row>
    <row r="179" spans="1:15" ht="12.75">
      <c r="A179" s="256"/>
      <c r="B179" s="260"/>
      <c r="C179" s="443" t="s">
        <v>722</v>
      </c>
      <c r="D179" s="444"/>
      <c r="E179" s="261">
        <v>0.018</v>
      </c>
      <c r="F179" s="262"/>
      <c r="G179" s="263"/>
      <c r="H179" s="264"/>
      <c r="I179" s="258"/>
      <c r="J179" s="265"/>
      <c r="K179" s="258"/>
      <c r="M179" s="259" t="s">
        <v>722</v>
      </c>
      <c r="O179" s="247"/>
    </row>
    <row r="180" spans="1:15" ht="12.75">
      <c r="A180" s="256"/>
      <c r="B180" s="260"/>
      <c r="C180" s="443" t="s">
        <v>723</v>
      </c>
      <c r="D180" s="444"/>
      <c r="E180" s="261">
        <v>0.054</v>
      </c>
      <c r="F180" s="262"/>
      <c r="G180" s="263"/>
      <c r="H180" s="264"/>
      <c r="I180" s="258"/>
      <c r="J180" s="265"/>
      <c r="K180" s="258"/>
      <c r="M180" s="259" t="s">
        <v>723</v>
      </c>
      <c r="O180" s="247"/>
    </row>
    <row r="181" spans="1:80" ht="12.75">
      <c r="A181" s="248">
        <v>22</v>
      </c>
      <c r="B181" s="249" t="s">
        <v>724</v>
      </c>
      <c r="C181" s="250" t="s">
        <v>725</v>
      </c>
      <c r="D181" s="251" t="s">
        <v>118</v>
      </c>
      <c r="E181" s="252">
        <v>0.483</v>
      </c>
      <c r="F181" s="252"/>
      <c r="G181" s="253">
        <f>E181*F181</f>
        <v>0</v>
      </c>
      <c r="H181" s="254">
        <v>0.00182</v>
      </c>
      <c r="I181" s="255">
        <f>E181*H181</f>
        <v>0.00087906</v>
      </c>
      <c r="J181" s="254">
        <v>-2.2</v>
      </c>
      <c r="K181" s="255">
        <f>E181*J181</f>
        <v>-1.0626</v>
      </c>
      <c r="O181" s="247">
        <v>2</v>
      </c>
      <c r="AA181" s="220">
        <v>1</v>
      </c>
      <c r="AB181" s="220">
        <v>1</v>
      </c>
      <c r="AC181" s="220">
        <v>1</v>
      </c>
      <c r="AZ181" s="220">
        <v>1</v>
      </c>
      <c r="BA181" s="220">
        <f>IF(AZ181=1,G181,0)</f>
        <v>0</v>
      </c>
      <c r="BB181" s="220">
        <f>IF(AZ181=2,G181,0)</f>
        <v>0</v>
      </c>
      <c r="BC181" s="220">
        <f>IF(AZ181=3,G181,0)</f>
        <v>0</v>
      </c>
      <c r="BD181" s="220">
        <f>IF(AZ181=4,G181,0)</f>
        <v>0</v>
      </c>
      <c r="BE181" s="220">
        <f>IF(AZ181=5,G181,0)</f>
        <v>0</v>
      </c>
      <c r="CA181" s="247">
        <v>1</v>
      </c>
      <c r="CB181" s="247">
        <v>1</v>
      </c>
    </row>
    <row r="182" spans="1:15" ht="12.75">
      <c r="A182" s="256"/>
      <c r="B182" s="260"/>
      <c r="C182" s="443" t="s">
        <v>598</v>
      </c>
      <c r="D182" s="444"/>
      <c r="E182" s="261">
        <v>0</v>
      </c>
      <c r="F182" s="262"/>
      <c r="G182" s="263"/>
      <c r="H182" s="264"/>
      <c r="I182" s="258"/>
      <c r="J182" s="265"/>
      <c r="K182" s="258"/>
      <c r="M182" s="259" t="s">
        <v>598</v>
      </c>
      <c r="O182" s="247"/>
    </row>
    <row r="183" spans="1:15" ht="12.75">
      <c r="A183" s="256"/>
      <c r="B183" s="260"/>
      <c r="C183" s="443" t="s">
        <v>726</v>
      </c>
      <c r="D183" s="444"/>
      <c r="E183" s="261">
        <v>0.15</v>
      </c>
      <c r="F183" s="262"/>
      <c r="G183" s="263"/>
      <c r="H183" s="264"/>
      <c r="I183" s="258"/>
      <c r="J183" s="265"/>
      <c r="K183" s="258"/>
      <c r="M183" s="259" t="s">
        <v>726</v>
      </c>
      <c r="O183" s="247"/>
    </row>
    <row r="184" spans="1:15" ht="12.75">
      <c r="A184" s="256"/>
      <c r="B184" s="260"/>
      <c r="C184" s="443" t="s">
        <v>600</v>
      </c>
      <c r="D184" s="444"/>
      <c r="E184" s="261">
        <v>0</v>
      </c>
      <c r="F184" s="262"/>
      <c r="G184" s="263"/>
      <c r="H184" s="264"/>
      <c r="I184" s="258"/>
      <c r="J184" s="265"/>
      <c r="K184" s="258"/>
      <c r="M184" s="259" t="s">
        <v>600</v>
      </c>
      <c r="O184" s="247"/>
    </row>
    <row r="185" spans="1:15" ht="12.75">
      <c r="A185" s="256"/>
      <c r="B185" s="260"/>
      <c r="C185" s="443" t="s">
        <v>727</v>
      </c>
      <c r="D185" s="444"/>
      <c r="E185" s="261">
        <v>0.108</v>
      </c>
      <c r="F185" s="262"/>
      <c r="G185" s="263"/>
      <c r="H185" s="264"/>
      <c r="I185" s="258"/>
      <c r="J185" s="265"/>
      <c r="K185" s="258"/>
      <c r="M185" s="259" t="s">
        <v>727</v>
      </c>
      <c r="O185" s="247"/>
    </row>
    <row r="186" spans="1:15" ht="12.75">
      <c r="A186" s="256"/>
      <c r="B186" s="260"/>
      <c r="C186" s="443" t="s">
        <v>728</v>
      </c>
      <c r="D186" s="444"/>
      <c r="E186" s="261">
        <v>0.075</v>
      </c>
      <c r="F186" s="262"/>
      <c r="G186" s="263"/>
      <c r="H186" s="264"/>
      <c r="I186" s="258"/>
      <c r="J186" s="265"/>
      <c r="K186" s="258"/>
      <c r="M186" s="259" t="s">
        <v>728</v>
      </c>
      <c r="O186" s="247"/>
    </row>
    <row r="187" spans="1:15" ht="12.75">
      <c r="A187" s="256"/>
      <c r="B187" s="260"/>
      <c r="C187" s="443" t="s">
        <v>596</v>
      </c>
      <c r="D187" s="444"/>
      <c r="E187" s="261">
        <v>0</v>
      </c>
      <c r="F187" s="262"/>
      <c r="G187" s="263"/>
      <c r="H187" s="264"/>
      <c r="I187" s="258"/>
      <c r="J187" s="265"/>
      <c r="K187" s="258"/>
      <c r="M187" s="259" t="s">
        <v>596</v>
      </c>
      <c r="O187" s="247"/>
    </row>
    <row r="188" spans="1:15" ht="12.75">
      <c r="A188" s="256"/>
      <c r="B188" s="260"/>
      <c r="C188" s="443" t="s">
        <v>729</v>
      </c>
      <c r="D188" s="444"/>
      <c r="E188" s="261">
        <v>0.15</v>
      </c>
      <c r="F188" s="262"/>
      <c r="G188" s="263"/>
      <c r="H188" s="264"/>
      <c r="I188" s="258"/>
      <c r="J188" s="265"/>
      <c r="K188" s="258"/>
      <c r="M188" s="259" t="s">
        <v>729</v>
      </c>
      <c r="O188" s="247"/>
    </row>
    <row r="189" spans="1:57" ht="12.75">
      <c r="A189" s="266"/>
      <c r="B189" s="267" t="s">
        <v>99</v>
      </c>
      <c r="C189" s="268" t="s">
        <v>331</v>
      </c>
      <c r="D189" s="269"/>
      <c r="E189" s="270"/>
      <c r="F189" s="271"/>
      <c r="G189" s="272">
        <f>SUM(G146:G188)</f>
        <v>0</v>
      </c>
      <c r="H189" s="273"/>
      <c r="I189" s="274">
        <f>SUM(I146:I188)</f>
        <v>0.0024649200000000002</v>
      </c>
      <c r="J189" s="273"/>
      <c r="K189" s="274">
        <f>SUM(K146:K188)</f>
        <v>-1.826568</v>
      </c>
      <c r="O189" s="247">
        <v>4</v>
      </c>
      <c r="BA189" s="275">
        <f>SUM(BA146:BA188)</f>
        <v>0</v>
      </c>
      <c r="BB189" s="275">
        <f>SUM(BB146:BB188)</f>
        <v>0</v>
      </c>
      <c r="BC189" s="275">
        <f>SUM(BC146:BC188)</f>
        <v>0</v>
      </c>
      <c r="BD189" s="275">
        <f>SUM(BD146:BD188)</f>
        <v>0</v>
      </c>
      <c r="BE189" s="275">
        <f>SUM(BE146:BE188)</f>
        <v>0</v>
      </c>
    </row>
    <row r="190" spans="1:15" ht="12.75">
      <c r="A190" s="237" t="s">
        <v>96</v>
      </c>
      <c r="B190" s="238" t="s">
        <v>335</v>
      </c>
      <c r="C190" s="239" t="s">
        <v>336</v>
      </c>
      <c r="D190" s="240"/>
      <c r="E190" s="241"/>
      <c r="F190" s="241"/>
      <c r="G190" s="242"/>
      <c r="H190" s="243"/>
      <c r="I190" s="244"/>
      <c r="J190" s="245"/>
      <c r="K190" s="246"/>
      <c r="O190" s="247">
        <v>1</v>
      </c>
    </row>
    <row r="191" spans="1:80" ht="12.75">
      <c r="A191" s="248">
        <v>23</v>
      </c>
      <c r="B191" s="249" t="s">
        <v>338</v>
      </c>
      <c r="C191" s="250" t="s">
        <v>339</v>
      </c>
      <c r="D191" s="251" t="s">
        <v>250</v>
      </c>
      <c r="E191" s="252">
        <v>3.53915552</v>
      </c>
      <c r="F191" s="252"/>
      <c r="G191" s="253">
        <f>E191*F191</f>
        <v>0</v>
      </c>
      <c r="H191" s="254">
        <v>0</v>
      </c>
      <c r="I191" s="255">
        <f>E191*H191</f>
        <v>0</v>
      </c>
      <c r="J191" s="254"/>
      <c r="K191" s="255">
        <f>E191*J191</f>
        <v>0</v>
      </c>
      <c r="O191" s="247">
        <v>2</v>
      </c>
      <c r="AA191" s="220">
        <v>7</v>
      </c>
      <c r="AB191" s="220">
        <v>1</v>
      </c>
      <c r="AC191" s="220">
        <v>2</v>
      </c>
      <c r="AZ191" s="220">
        <v>1</v>
      </c>
      <c r="BA191" s="220">
        <f>IF(AZ191=1,G191,0)</f>
        <v>0</v>
      </c>
      <c r="BB191" s="220">
        <f>IF(AZ191=2,G191,0)</f>
        <v>0</v>
      </c>
      <c r="BC191" s="220">
        <f>IF(AZ191=3,G191,0)</f>
        <v>0</v>
      </c>
      <c r="BD191" s="220">
        <f>IF(AZ191=4,G191,0)</f>
        <v>0</v>
      </c>
      <c r="BE191" s="220">
        <f>IF(AZ191=5,G191,0)</f>
        <v>0</v>
      </c>
      <c r="CA191" s="247">
        <v>7</v>
      </c>
      <c r="CB191" s="247">
        <v>1</v>
      </c>
    </row>
    <row r="192" spans="1:57" ht="12.75">
      <c r="A192" s="266"/>
      <c r="B192" s="267" t="s">
        <v>99</v>
      </c>
      <c r="C192" s="268" t="s">
        <v>337</v>
      </c>
      <c r="D192" s="269"/>
      <c r="E192" s="270"/>
      <c r="F192" s="271"/>
      <c r="G192" s="272">
        <f>SUM(G190:G191)</f>
        <v>0</v>
      </c>
      <c r="H192" s="273"/>
      <c r="I192" s="274">
        <f>SUM(I190:I191)</f>
        <v>0</v>
      </c>
      <c r="J192" s="273"/>
      <c r="K192" s="274">
        <f>SUM(K190:K191)</f>
        <v>0</v>
      </c>
      <c r="O192" s="247">
        <v>4</v>
      </c>
      <c r="BA192" s="275">
        <f>SUM(BA190:BA191)</f>
        <v>0</v>
      </c>
      <c r="BB192" s="275">
        <f>SUM(BB190:BB191)</f>
        <v>0</v>
      </c>
      <c r="BC192" s="275">
        <f>SUM(BC190:BC191)</f>
        <v>0</v>
      </c>
      <c r="BD192" s="275">
        <f>SUM(BD190:BD191)</f>
        <v>0</v>
      </c>
      <c r="BE192" s="275">
        <f>SUM(BE190:BE191)</f>
        <v>0</v>
      </c>
    </row>
    <row r="193" spans="1:15" ht="12.75">
      <c r="A193" s="237" t="s">
        <v>96</v>
      </c>
      <c r="B193" s="238" t="s">
        <v>730</v>
      </c>
      <c r="C193" s="239" t="s">
        <v>731</v>
      </c>
      <c r="D193" s="240"/>
      <c r="E193" s="241"/>
      <c r="F193" s="241"/>
      <c r="G193" s="242"/>
      <c r="H193" s="243"/>
      <c r="I193" s="244"/>
      <c r="J193" s="245"/>
      <c r="K193" s="246"/>
      <c r="O193" s="247">
        <v>1</v>
      </c>
    </row>
    <row r="194" spans="1:80" ht="12.75">
      <c r="A194" s="248">
        <v>24</v>
      </c>
      <c r="B194" s="249" t="s">
        <v>733</v>
      </c>
      <c r="C194" s="250" t="s">
        <v>734</v>
      </c>
      <c r="D194" s="251" t="s">
        <v>110</v>
      </c>
      <c r="E194" s="252">
        <v>82</v>
      </c>
      <c r="F194" s="252"/>
      <c r="G194" s="253">
        <f>E194*F194</f>
        <v>0</v>
      </c>
      <c r="H194" s="254">
        <v>0.03423</v>
      </c>
      <c r="I194" s="255">
        <f>E194*H194</f>
        <v>2.80686</v>
      </c>
      <c r="J194" s="254">
        <v>0</v>
      </c>
      <c r="K194" s="255">
        <f>E194*J194</f>
        <v>0</v>
      </c>
      <c r="O194" s="247">
        <v>2</v>
      </c>
      <c r="AA194" s="220">
        <v>1</v>
      </c>
      <c r="AB194" s="220">
        <v>7</v>
      </c>
      <c r="AC194" s="220">
        <v>7</v>
      </c>
      <c r="AZ194" s="220">
        <v>2</v>
      </c>
      <c r="BA194" s="220">
        <f>IF(AZ194=1,G194,0)</f>
        <v>0</v>
      </c>
      <c r="BB194" s="220">
        <f>IF(AZ194=2,G194,0)</f>
        <v>0</v>
      </c>
      <c r="BC194" s="220">
        <f>IF(AZ194=3,G194,0)</f>
        <v>0</v>
      </c>
      <c r="BD194" s="220">
        <f>IF(AZ194=4,G194,0)</f>
        <v>0</v>
      </c>
      <c r="BE194" s="220">
        <f>IF(AZ194=5,G194,0)</f>
        <v>0</v>
      </c>
      <c r="CA194" s="247">
        <v>1</v>
      </c>
      <c r="CB194" s="247">
        <v>7</v>
      </c>
    </row>
    <row r="195" spans="1:15" ht="12.75">
      <c r="A195" s="256"/>
      <c r="B195" s="260"/>
      <c r="C195" s="443" t="s">
        <v>600</v>
      </c>
      <c r="D195" s="444"/>
      <c r="E195" s="261">
        <v>0</v>
      </c>
      <c r="F195" s="262"/>
      <c r="G195" s="263"/>
      <c r="H195" s="264"/>
      <c r="I195" s="258"/>
      <c r="J195" s="265"/>
      <c r="K195" s="258"/>
      <c r="M195" s="259" t="s">
        <v>600</v>
      </c>
      <c r="O195" s="247"/>
    </row>
    <row r="196" spans="1:15" ht="12.75">
      <c r="A196" s="256"/>
      <c r="B196" s="260"/>
      <c r="C196" s="443" t="s">
        <v>735</v>
      </c>
      <c r="D196" s="444"/>
      <c r="E196" s="261">
        <v>13</v>
      </c>
      <c r="F196" s="262"/>
      <c r="G196" s="263"/>
      <c r="H196" s="264"/>
      <c r="I196" s="258"/>
      <c r="J196" s="265"/>
      <c r="K196" s="258"/>
      <c r="M196" s="259" t="s">
        <v>735</v>
      </c>
      <c r="O196" s="247"/>
    </row>
    <row r="197" spans="1:15" ht="12.75">
      <c r="A197" s="256"/>
      <c r="B197" s="260"/>
      <c r="C197" s="443" t="s">
        <v>598</v>
      </c>
      <c r="D197" s="444"/>
      <c r="E197" s="261">
        <v>0</v>
      </c>
      <c r="F197" s="262"/>
      <c r="G197" s="263"/>
      <c r="H197" s="264"/>
      <c r="I197" s="258"/>
      <c r="J197" s="265"/>
      <c r="K197" s="258"/>
      <c r="M197" s="259" t="s">
        <v>598</v>
      </c>
      <c r="O197" s="247"/>
    </row>
    <row r="198" spans="1:15" ht="12.75">
      <c r="A198" s="256"/>
      <c r="B198" s="260"/>
      <c r="C198" s="443" t="s">
        <v>736</v>
      </c>
      <c r="D198" s="444"/>
      <c r="E198" s="261">
        <v>3</v>
      </c>
      <c r="F198" s="262"/>
      <c r="G198" s="263"/>
      <c r="H198" s="264"/>
      <c r="I198" s="258"/>
      <c r="J198" s="265"/>
      <c r="K198" s="258"/>
      <c r="M198" s="259" t="s">
        <v>736</v>
      </c>
      <c r="O198" s="247"/>
    </row>
    <row r="199" spans="1:15" ht="12.75">
      <c r="A199" s="256"/>
      <c r="B199" s="260"/>
      <c r="C199" s="443" t="s">
        <v>737</v>
      </c>
      <c r="D199" s="444"/>
      <c r="E199" s="261">
        <v>1.5</v>
      </c>
      <c r="F199" s="262"/>
      <c r="G199" s="263"/>
      <c r="H199" s="264"/>
      <c r="I199" s="258"/>
      <c r="J199" s="265"/>
      <c r="K199" s="258"/>
      <c r="M199" s="259" t="s">
        <v>737</v>
      </c>
      <c r="O199" s="247"/>
    </row>
    <row r="200" spans="1:15" ht="12.75">
      <c r="A200" s="256"/>
      <c r="B200" s="260"/>
      <c r="C200" s="443" t="s">
        <v>738</v>
      </c>
      <c r="D200" s="444"/>
      <c r="E200" s="261">
        <v>15</v>
      </c>
      <c r="F200" s="262"/>
      <c r="G200" s="263"/>
      <c r="H200" s="264"/>
      <c r="I200" s="258"/>
      <c r="J200" s="265"/>
      <c r="K200" s="258"/>
      <c r="M200" s="259" t="s">
        <v>738</v>
      </c>
      <c r="O200" s="247"/>
    </row>
    <row r="201" spans="1:15" ht="12.75">
      <c r="A201" s="256"/>
      <c r="B201" s="260"/>
      <c r="C201" s="443" t="s">
        <v>739</v>
      </c>
      <c r="D201" s="444"/>
      <c r="E201" s="261">
        <v>15</v>
      </c>
      <c r="F201" s="262"/>
      <c r="G201" s="263"/>
      <c r="H201" s="264"/>
      <c r="I201" s="258"/>
      <c r="J201" s="265"/>
      <c r="K201" s="258"/>
      <c r="M201" s="259" t="s">
        <v>739</v>
      </c>
      <c r="O201" s="247"/>
    </row>
    <row r="202" spans="1:15" ht="12.75">
      <c r="A202" s="256"/>
      <c r="B202" s="260"/>
      <c r="C202" s="443" t="s">
        <v>740</v>
      </c>
      <c r="D202" s="444"/>
      <c r="E202" s="261">
        <v>0</v>
      </c>
      <c r="F202" s="262"/>
      <c r="G202" s="263"/>
      <c r="H202" s="264"/>
      <c r="I202" s="258"/>
      <c r="J202" s="265"/>
      <c r="K202" s="258"/>
      <c r="M202" s="259" t="s">
        <v>740</v>
      </c>
      <c r="O202" s="247"/>
    </row>
    <row r="203" spans="1:15" ht="12.75">
      <c r="A203" s="256"/>
      <c r="B203" s="260"/>
      <c r="C203" s="443" t="s">
        <v>736</v>
      </c>
      <c r="D203" s="444"/>
      <c r="E203" s="261">
        <v>3</v>
      </c>
      <c r="F203" s="262"/>
      <c r="G203" s="263"/>
      <c r="H203" s="264"/>
      <c r="I203" s="258"/>
      <c r="J203" s="265"/>
      <c r="K203" s="258"/>
      <c r="M203" s="259" t="s">
        <v>736</v>
      </c>
      <c r="O203" s="247"/>
    </row>
    <row r="204" spans="1:15" ht="12.75">
      <c r="A204" s="256"/>
      <c r="B204" s="260"/>
      <c r="C204" s="443" t="s">
        <v>737</v>
      </c>
      <c r="D204" s="444"/>
      <c r="E204" s="261">
        <v>1.5</v>
      </c>
      <c r="F204" s="262"/>
      <c r="G204" s="263"/>
      <c r="H204" s="264"/>
      <c r="I204" s="258"/>
      <c r="J204" s="265"/>
      <c r="K204" s="258"/>
      <c r="M204" s="259" t="s">
        <v>737</v>
      </c>
      <c r="O204" s="247"/>
    </row>
    <row r="205" spans="1:15" ht="12.75">
      <c r="A205" s="256"/>
      <c r="B205" s="260"/>
      <c r="C205" s="443" t="s">
        <v>741</v>
      </c>
      <c r="D205" s="444"/>
      <c r="E205" s="261">
        <v>15</v>
      </c>
      <c r="F205" s="262"/>
      <c r="G205" s="263"/>
      <c r="H205" s="264"/>
      <c r="I205" s="258"/>
      <c r="J205" s="265"/>
      <c r="K205" s="258"/>
      <c r="M205" s="259" t="s">
        <v>741</v>
      </c>
      <c r="O205" s="247"/>
    </row>
    <row r="206" spans="1:15" ht="12.75">
      <c r="A206" s="256"/>
      <c r="B206" s="260"/>
      <c r="C206" s="443" t="s">
        <v>739</v>
      </c>
      <c r="D206" s="444"/>
      <c r="E206" s="261">
        <v>15</v>
      </c>
      <c r="F206" s="262"/>
      <c r="G206" s="263"/>
      <c r="H206" s="264"/>
      <c r="I206" s="258"/>
      <c r="J206" s="265"/>
      <c r="K206" s="258"/>
      <c r="M206" s="259" t="s">
        <v>739</v>
      </c>
      <c r="O206" s="247"/>
    </row>
    <row r="207" spans="1:80" ht="12.75">
      <c r="A207" s="248">
        <v>25</v>
      </c>
      <c r="B207" s="249" t="s">
        <v>742</v>
      </c>
      <c r="C207" s="250" t="s">
        <v>743</v>
      </c>
      <c r="D207" s="251" t="s">
        <v>13</v>
      </c>
      <c r="E207" s="252"/>
      <c r="F207" s="252"/>
      <c r="G207" s="253">
        <f>E207*F207</f>
        <v>0</v>
      </c>
      <c r="H207" s="254">
        <v>0</v>
      </c>
      <c r="I207" s="255">
        <f>E207*H207</f>
        <v>0</v>
      </c>
      <c r="J207" s="254"/>
      <c r="K207" s="255">
        <f>E207*J207</f>
        <v>0</v>
      </c>
      <c r="O207" s="247">
        <v>2</v>
      </c>
      <c r="AA207" s="220">
        <v>7</v>
      </c>
      <c r="AB207" s="220">
        <v>1002</v>
      </c>
      <c r="AC207" s="220">
        <v>5</v>
      </c>
      <c r="AZ207" s="220">
        <v>2</v>
      </c>
      <c r="BA207" s="220">
        <f>IF(AZ207=1,G207,0)</f>
        <v>0</v>
      </c>
      <c r="BB207" s="220">
        <f>IF(AZ207=2,G207,0)</f>
        <v>0</v>
      </c>
      <c r="BC207" s="220">
        <f>IF(AZ207=3,G207,0)</f>
        <v>0</v>
      </c>
      <c r="BD207" s="220">
        <f>IF(AZ207=4,G207,0)</f>
        <v>0</v>
      </c>
      <c r="BE207" s="220">
        <f>IF(AZ207=5,G207,0)</f>
        <v>0</v>
      </c>
      <c r="CA207" s="247">
        <v>7</v>
      </c>
      <c r="CB207" s="247">
        <v>1002</v>
      </c>
    </row>
    <row r="208" spans="1:57" ht="12.75">
      <c r="A208" s="266"/>
      <c r="B208" s="267" t="s">
        <v>99</v>
      </c>
      <c r="C208" s="268" t="s">
        <v>732</v>
      </c>
      <c r="D208" s="269"/>
      <c r="E208" s="270"/>
      <c r="F208" s="271"/>
      <c r="G208" s="272">
        <f>SUM(G193:G207)</f>
        <v>0</v>
      </c>
      <c r="H208" s="273"/>
      <c r="I208" s="274">
        <f>SUM(I193:I207)</f>
        <v>2.80686</v>
      </c>
      <c r="J208" s="273"/>
      <c r="K208" s="274">
        <f>SUM(K193:K207)</f>
        <v>0</v>
      </c>
      <c r="O208" s="247">
        <v>4</v>
      </c>
      <c r="BA208" s="275">
        <f>SUM(BA193:BA207)</f>
        <v>0</v>
      </c>
      <c r="BB208" s="275">
        <f>SUM(BB193:BB207)</f>
        <v>0</v>
      </c>
      <c r="BC208" s="275">
        <f>SUM(BC193:BC207)</f>
        <v>0</v>
      </c>
      <c r="BD208" s="275">
        <f>SUM(BD193:BD207)</f>
        <v>0</v>
      </c>
      <c r="BE208" s="275">
        <f>SUM(BE193:BE207)</f>
        <v>0</v>
      </c>
    </row>
    <row r="209" spans="1:15" ht="12.75">
      <c r="A209" s="237" t="s">
        <v>96</v>
      </c>
      <c r="B209" s="238" t="s">
        <v>477</v>
      </c>
      <c r="C209" s="239" t="s">
        <v>478</v>
      </c>
      <c r="D209" s="240"/>
      <c r="E209" s="241"/>
      <c r="F209" s="241"/>
      <c r="G209" s="242"/>
      <c r="H209" s="243"/>
      <c r="I209" s="244"/>
      <c r="J209" s="245"/>
      <c r="K209" s="246"/>
      <c r="O209" s="247">
        <v>1</v>
      </c>
    </row>
    <row r="210" spans="1:80" ht="12.75">
      <c r="A210" s="248">
        <v>26</v>
      </c>
      <c r="B210" s="249" t="s">
        <v>744</v>
      </c>
      <c r="C210" s="250" t="s">
        <v>745</v>
      </c>
      <c r="D210" s="251" t="s">
        <v>311</v>
      </c>
      <c r="E210" s="252">
        <v>3</v>
      </c>
      <c r="F210" s="252"/>
      <c r="G210" s="253">
        <f>E210*F210</f>
        <v>0</v>
      </c>
      <c r="H210" s="254">
        <v>0</v>
      </c>
      <c r="I210" s="255">
        <f>E210*H210</f>
        <v>0</v>
      </c>
      <c r="J210" s="254">
        <v>0</v>
      </c>
      <c r="K210" s="255">
        <f>E210*J210</f>
        <v>0</v>
      </c>
      <c r="O210" s="247">
        <v>2</v>
      </c>
      <c r="AA210" s="220">
        <v>1</v>
      </c>
      <c r="AB210" s="220">
        <v>7</v>
      </c>
      <c r="AC210" s="220">
        <v>7</v>
      </c>
      <c r="AZ210" s="220">
        <v>2</v>
      </c>
      <c r="BA210" s="220">
        <f>IF(AZ210=1,G210,0)</f>
        <v>0</v>
      </c>
      <c r="BB210" s="220">
        <f>IF(AZ210=2,G210,0)</f>
        <v>0</v>
      </c>
      <c r="BC210" s="220">
        <f>IF(AZ210=3,G210,0)</f>
        <v>0</v>
      </c>
      <c r="BD210" s="220">
        <f>IF(AZ210=4,G210,0)</f>
        <v>0</v>
      </c>
      <c r="BE210" s="220">
        <f>IF(AZ210=5,G210,0)</f>
        <v>0</v>
      </c>
      <c r="CA210" s="247">
        <v>1</v>
      </c>
      <c r="CB210" s="247">
        <v>7</v>
      </c>
    </row>
    <row r="211" spans="1:15" ht="12.75">
      <c r="A211" s="256"/>
      <c r="B211" s="260"/>
      <c r="C211" s="443" t="s">
        <v>665</v>
      </c>
      <c r="D211" s="444"/>
      <c r="E211" s="261">
        <v>1</v>
      </c>
      <c r="F211" s="262"/>
      <c r="G211" s="263"/>
      <c r="H211" s="264"/>
      <c r="I211" s="258"/>
      <c r="J211" s="265"/>
      <c r="K211" s="258"/>
      <c r="M211" s="259" t="s">
        <v>665</v>
      </c>
      <c r="O211" s="247"/>
    </row>
    <row r="212" spans="1:15" ht="12.75">
      <c r="A212" s="256"/>
      <c r="B212" s="260"/>
      <c r="C212" s="443" t="s">
        <v>666</v>
      </c>
      <c r="D212" s="444"/>
      <c r="E212" s="261">
        <v>1</v>
      </c>
      <c r="F212" s="262"/>
      <c r="G212" s="263"/>
      <c r="H212" s="264"/>
      <c r="I212" s="258"/>
      <c r="J212" s="265"/>
      <c r="K212" s="258"/>
      <c r="M212" s="259" t="s">
        <v>666</v>
      </c>
      <c r="O212" s="247"/>
    </row>
    <row r="213" spans="1:15" ht="12.75">
      <c r="A213" s="256"/>
      <c r="B213" s="260"/>
      <c r="C213" s="443" t="s">
        <v>667</v>
      </c>
      <c r="D213" s="444"/>
      <c r="E213" s="261">
        <v>1</v>
      </c>
      <c r="F213" s="262"/>
      <c r="G213" s="263"/>
      <c r="H213" s="264"/>
      <c r="I213" s="258"/>
      <c r="J213" s="265"/>
      <c r="K213" s="258"/>
      <c r="M213" s="259" t="s">
        <v>667</v>
      </c>
      <c r="O213" s="247"/>
    </row>
    <row r="214" spans="1:80" ht="12.75">
      <c r="A214" s="248">
        <v>27</v>
      </c>
      <c r="B214" s="249" t="s">
        <v>746</v>
      </c>
      <c r="C214" s="250" t="s">
        <v>1021</v>
      </c>
      <c r="D214" s="251" t="s">
        <v>311</v>
      </c>
      <c r="E214" s="252">
        <v>2</v>
      </c>
      <c r="F214" s="252"/>
      <c r="G214" s="253">
        <f>E214*F214</f>
        <v>0</v>
      </c>
      <c r="H214" s="254">
        <v>0.016</v>
      </c>
      <c r="I214" s="255">
        <f>E214*H214</f>
        <v>0.032</v>
      </c>
      <c r="J214" s="254"/>
      <c r="K214" s="255">
        <f>E214*J214</f>
        <v>0</v>
      </c>
      <c r="O214" s="247">
        <v>2</v>
      </c>
      <c r="AA214" s="220">
        <v>3</v>
      </c>
      <c r="AB214" s="220">
        <v>7</v>
      </c>
      <c r="AC214" s="220">
        <v>61160103</v>
      </c>
      <c r="AZ214" s="220">
        <v>2</v>
      </c>
      <c r="BA214" s="220">
        <f>IF(AZ214=1,G214,0)</f>
        <v>0</v>
      </c>
      <c r="BB214" s="220">
        <f>IF(AZ214=2,G214,0)</f>
        <v>0</v>
      </c>
      <c r="BC214" s="220">
        <f>IF(AZ214=3,G214,0)</f>
        <v>0</v>
      </c>
      <c r="BD214" s="220">
        <f>IF(AZ214=4,G214,0)</f>
        <v>0</v>
      </c>
      <c r="BE214" s="220">
        <f>IF(AZ214=5,G214,0)</f>
        <v>0</v>
      </c>
      <c r="CA214" s="247">
        <v>3</v>
      </c>
      <c r="CB214" s="247">
        <v>7</v>
      </c>
    </row>
    <row r="215" spans="1:15" ht="12.75">
      <c r="A215" s="256"/>
      <c r="B215" s="257"/>
      <c r="C215" s="451" t="s">
        <v>747</v>
      </c>
      <c r="D215" s="452"/>
      <c r="E215" s="452"/>
      <c r="F215" s="452"/>
      <c r="G215" s="453"/>
      <c r="I215" s="258"/>
      <c r="K215" s="258"/>
      <c r="L215" s="259" t="s">
        <v>747</v>
      </c>
      <c r="O215" s="247">
        <v>3</v>
      </c>
    </row>
    <row r="216" spans="1:15" ht="12.75">
      <c r="A216" s="256"/>
      <c r="B216" s="257"/>
      <c r="C216" s="451" t="s">
        <v>748</v>
      </c>
      <c r="D216" s="452"/>
      <c r="E216" s="452"/>
      <c r="F216" s="452"/>
      <c r="G216" s="453"/>
      <c r="I216" s="258"/>
      <c r="K216" s="258"/>
      <c r="L216" s="259" t="s">
        <v>748</v>
      </c>
      <c r="O216" s="247">
        <v>3</v>
      </c>
    </row>
    <row r="217" spans="1:15" ht="12.75">
      <c r="A217" s="256"/>
      <c r="B217" s="257"/>
      <c r="C217" s="451" t="s">
        <v>749</v>
      </c>
      <c r="D217" s="452"/>
      <c r="E217" s="452"/>
      <c r="F217" s="452"/>
      <c r="G217" s="453"/>
      <c r="I217" s="258"/>
      <c r="K217" s="258"/>
      <c r="L217" s="259" t="s">
        <v>749</v>
      </c>
      <c r="O217" s="247">
        <v>3</v>
      </c>
    </row>
    <row r="218" spans="1:15" ht="12.75">
      <c r="A218" s="256"/>
      <c r="B218" s="257"/>
      <c r="C218" s="451" t="s">
        <v>750</v>
      </c>
      <c r="D218" s="452"/>
      <c r="E218" s="452"/>
      <c r="F218" s="452"/>
      <c r="G218" s="453"/>
      <c r="I218" s="258"/>
      <c r="K218" s="258"/>
      <c r="L218" s="259" t="s">
        <v>750</v>
      </c>
      <c r="O218" s="247">
        <v>3</v>
      </c>
    </row>
    <row r="219" spans="1:15" ht="12.75">
      <c r="A219" s="256"/>
      <c r="B219" s="260"/>
      <c r="C219" s="443" t="s">
        <v>666</v>
      </c>
      <c r="D219" s="444"/>
      <c r="E219" s="261">
        <v>1</v>
      </c>
      <c r="F219" s="262"/>
      <c r="G219" s="263"/>
      <c r="H219" s="264"/>
      <c r="I219" s="258"/>
      <c r="J219" s="265"/>
      <c r="K219" s="258"/>
      <c r="M219" s="259" t="s">
        <v>666</v>
      </c>
      <c r="O219" s="247"/>
    </row>
    <row r="220" spans="1:15" ht="12.75">
      <c r="A220" s="256"/>
      <c r="B220" s="260"/>
      <c r="C220" s="443" t="s">
        <v>667</v>
      </c>
      <c r="D220" s="444"/>
      <c r="E220" s="261">
        <v>1</v>
      </c>
      <c r="F220" s="262"/>
      <c r="G220" s="263"/>
      <c r="H220" s="264"/>
      <c r="I220" s="258"/>
      <c r="J220" s="265"/>
      <c r="K220" s="258"/>
      <c r="M220" s="259" t="s">
        <v>667</v>
      </c>
      <c r="O220" s="247"/>
    </row>
    <row r="221" spans="1:80" ht="22.5">
      <c r="A221" s="248">
        <v>28</v>
      </c>
      <c r="B221" s="249" t="s">
        <v>751</v>
      </c>
      <c r="C221" s="250" t="s">
        <v>1022</v>
      </c>
      <c r="D221" s="251" t="s">
        <v>311</v>
      </c>
      <c r="E221" s="252">
        <v>1</v>
      </c>
      <c r="F221" s="252"/>
      <c r="G221" s="253">
        <f>E221*F221</f>
        <v>0</v>
      </c>
      <c r="H221" s="254">
        <v>0.016</v>
      </c>
      <c r="I221" s="255">
        <f>E221*H221</f>
        <v>0.016</v>
      </c>
      <c r="J221" s="254"/>
      <c r="K221" s="255">
        <f>E221*J221</f>
        <v>0</v>
      </c>
      <c r="O221" s="247">
        <v>2</v>
      </c>
      <c r="AA221" s="220">
        <v>3</v>
      </c>
      <c r="AB221" s="220">
        <v>7</v>
      </c>
      <c r="AC221" s="220">
        <v>6116999</v>
      </c>
      <c r="AZ221" s="220">
        <v>2</v>
      </c>
      <c r="BA221" s="220">
        <f>IF(AZ221=1,G221,0)</f>
        <v>0</v>
      </c>
      <c r="BB221" s="220">
        <f>IF(AZ221=2,G221,0)</f>
        <v>0</v>
      </c>
      <c r="BC221" s="220">
        <f>IF(AZ221=3,G221,0)</f>
        <v>0</v>
      </c>
      <c r="BD221" s="220">
        <f>IF(AZ221=4,G221,0)</f>
        <v>0</v>
      </c>
      <c r="BE221" s="220">
        <f>IF(AZ221=5,G221,0)</f>
        <v>0</v>
      </c>
      <c r="CA221" s="247">
        <v>3</v>
      </c>
      <c r="CB221" s="247">
        <v>7</v>
      </c>
    </row>
    <row r="222" spans="1:15" ht="12.75">
      <c r="A222" s="256"/>
      <c r="B222" s="257"/>
      <c r="C222" s="451" t="s">
        <v>747</v>
      </c>
      <c r="D222" s="452"/>
      <c r="E222" s="452"/>
      <c r="F222" s="452"/>
      <c r="G222" s="453"/>
      <c r="I222" s="258"/>
      <c r="K222" s="258"/>
      <c r="L222" s="259" t="s">
        <v>747</v>
      </c>
      <c r="O222" s="247">
        <v>3</v>
      </c>
    </row>
    <row r="223" spans="1:15" ht="12.75">
      <c r="A223" s="256"/>
      <c r="B223" s="257"/>
      <c r="C223" s="451" t="s">
        <v>748</v>
      </c>
      <c r="D223" s="452"/>
      <c r="E223" s="452"/>
      <c r="F223" s="452"/>
      <c r="G223" s="453"/>
      <c r="I223" s="258"/>
      <c r="K223" s="258"/>
      <c r="L223" s="259" t="s">
        <v>748</v>
      </c>
      <c r="O223" s="247">
        <v>3</v>
      </c>
    </row>
    <row r="224" spans="1:15" ht="12.75">
      <c r="A224" s="256"/>
      <c r="B224" s="257"/>
      <c r="C224" s="451" t="s">
        <v>749</v>
      </c>
      <c r="D224" s="452"/>
      <c r="E224" s="452"/>
      <c r="F224" s="452"/>
      <c r="G224" s="453"/>
      <c r="I224" s="258"/>
      <c r="K224" s="258"/>
      <c r="L224" s="259" t="s">
        <v>749</v>
      </c>
      <c r="O224" s="247">
        <v>3</v>
      </c>
    </row>
    <row r="225" spans="1:15" ht="12.75">
      <c r="A225" s="256"/>
      <c r="B225" s="257"/>
      <c r="C225" s="451" t="s">
        <v>750</v>
      </c>
      <c r="D225" s="452"/>
      <c r="E225" s="452"/>
      <c r="F225" s="452"/>
      <c r="G225" s="453"/>
      <c r="I225" s="258"/>
      <c r="K225" s="258"/>
      <c r="L225" s="259" t="s">
        <v>750</v>
      </c>
      <c r="O225" s="247">
        <v>3</v>
      </c>
    </row>
    <row r="226" spans="1:15" ht="12.75">
      <c r="A226" s="256"/>
      <c r="B226" s="260"/>
      <c r="C226" s="443" t="s">
        <v>665</v>
      </c>
      <c r="D226" s="444"/>
      <c r="E226" s="261">
        <v>1</v>
      </c>
      <c r="F226" s="262"/>
      <c r="G226" s="263"/>
      <c r="H226" s="264"/>
      <c r="I226" s="258"/>
      <c r="J226" s="265"/>
      <c r="K226" s="258"/>
      <c r="M226" s="259" t="s">
        <v>665</v>
      </c>
      <c r="O226" s="247"/>
    </row>
    <row r="227" spans="1:57" ht="12.75">
      <c r="A227" s="266"/>
      <c r="B227" s="267" t="s">
        <v>99</v>
      </c>
      <c r="C227" s="268" t="s">
        <v>479</v>
      </c>
      <c r="D227" s="269"/>
      <c r="E227" s="270"/>
      <c r="F227" s="271"/>
      <c r="G227" s="272">
        <f>SUM(G209:G226)</f>
        <v>0</v>
      </c>
      <c r="H227" s="273"/>
      <c r="I227" s="274">
        <f>SUM(I209:I226)</f>
        <v>0.048</v>
      </c>
      <c r="J227" s="273"/>
      <c r="K227" s="274">
        <f>SUM(K209:K226)</f>
        <v>0</v>
      </c>
      <c r="O227" s="247">
        <v>4</v>
      </c>
      <c r="BA227" s="275">
        <f>SUM(BA209:BA226)</f>
        <v>0</v>
      </c>
      <c r="BB227" s="275">
        <f>SUM(BB209:BB226)</f>
        <v>0</v>
      </c>
      <c r="BC227" s="275">
        <f>SUM(BC209:BC226)</f>
        <v>0</v>
      </c>
      <c r="BD227" s="275">
        <f>SUM(BD209:BD226)</f>
        <v>0</v>
      </c>
      <c r="BE227" s="275">
        <f>SUM(BE209:BE226)</f>
        <v>0</v>
      </c>
    </row>
    <row r="228" spans="1:15" ht="12.75">
      <c r="A228" s="237" t="s">
        <v>96</v>
      </c>
      <c r="B228" s="238" t="s">
        <v>520</v>
      </c>
      <c r="C228" s="239" t="s">
        <v>521</v>
      </c>
      <c r="D228" s="240"/>
      <c r="E228" s="241"/>
      <c r="F228" s="241"/>
      <c r="G228" s="242"/>
      <c r="H228" s="243"/>
      <c r="I228" s="244"/>
      <c r="J228" s="245"/>
      <c r="K228" s="246"/>
      <c r="O228" s="247">
        <v>1</v>
      </c>
    </row>
    <row r="229" spans="1:80" ht="12.75">
      <c r="A229" s="248">
        <v>29</v>
      </c>
      <c r="B229" s="249" t="s">
        <v>752</v>
      </c>
      <c r="C229" s="250" t="s">
        <v>753</v>
      </c>
      <c r="D229" s="251" t="s">
        <v>148</v>
      </c>
      <c r="E229" s="252">
        <v>9.6</v>
      </c>
      <c r="F229" s="252"/>
      <c r="G229" s="253">
        <f>E229*F229</f>
        <v>0</v>
      </c>
      <c r="H229" s="254">
        <v>6E-05</v>
      </c>
      <c r="I229" s="255">
        <f>E229*H229</f>
        <v>0.000576</v>
      </c>
      <c r="J229" s="254">
        <v>0</v>
      </c>
      <c r="K229" s="255">
        <f>E229*J229</f>
        <v>0</v>
      </c>
      <c r="O229" s="247">
        <v>2</v>
      </c>
      <c r="AA229" s="220">
        <v>1</v>
      </c>
      <c r="AB229" s="220">
        <v>7</v>
      </c>
      <c r="AC229" s="220">
        <v>7</v>
      </c>
      <c r="AZ229" s="220">
        <v>2</v>
      </c>
      <c r="BA229" s="220">
        <f>IF(AZ229=1,G229,0)</f>
        <v>0</v>
      </c>
      <c r="BB229" s="220">
        <f>IF(AZ229=2,G229,0)</f>
        <v>0</v>
      </c>
      <c r="BC229" s="220">
        <f>IF(AZ229=3,G229,0)</f>
        <v>0</v>
      </c>
      <c r="BD229" s="220">
        <f>IF(AZ229=4,G229,0)</f>
        <v>0</v>
      </c>
      <c r="BE229" s="220">
        <f>IF(AZ229=5,G229,0)</f>
        <v>0</v>
      </c>
      <c r="CA229" s="247">
        <v>1</v>
      </c>
      <c r="CB229" s="247">
        <v>7</v>
      </c>
    </row>
    <row r="230" spans="1:15" ht="12.75">
      <c r="A230" s="256"/>
      <c r="B230" s="260"/>
      <c r="C230" s="443" t="s">
        <v>598</v>
      </c>
      <c r="D230" s="444"/>
      <c r="E230" s="261">
        <v>0</v>
      </c>
      <c r="F230" s="262"/>
      <c r="G230" s="263"/>
      <c r="H230" s="264"/>
      <c r="I230" s="258"/>
      <c r="J230" s="265"/>
      <c r="K230" s="258"/>
      <c r="M230" s="259" t="s">
        <v>598</v>
      </c>
      <c r="O230" s="247"/>
    </row>
    <row r="231" spans="1:15" ht="12.75">
      <c r="A231" s="256"/>
      <c r="B231" s="260"/>
      <c r="C231" s="443" t="s">
        <v>754</v>
      </c>
      <c r="D231" s="444"/>
      <c r="E231" s="261">
        <v>3.2</v>
      </c>
      <c r="F231" s="262"/>
      <c r="G231" s="263"/>
      <c r="H231" s="264"/>
      <c r="I231" s="258"/>
      <c r="J231" s="265"/>
      <c r="K231" s="258"/>
      <c r="M231" s="259" t="s">
        <v>754</v>
      </c>
      <c r="O231" s="247"/>
    </row>
    <row r="232" spans="1:15" ht="12.75">
      <c r="A232" s="256"/>
      <c r="B232" s="260"/>
      <c r="C232" s="443" t="s">
        <v>600</v>
      </c>
      <c r="D232" s="444"/>
      <c r="E232" s="261">
        <v>0</v>
      </c>
      <c r="F232" s="262"/>
      <c r="G232" s="263"/>
      <c r="H232" s="264"/>
      <c r="I232" s="258"/>
      <c r="J232" s="265"/>
      <c r="K232" s="258"/>
      <c r="M232" s="259" t="s">
        <v>600</v>
      </c>
      <c r="O232" s="247"/>
    </row>
    <row r="233" spans="1:15" ht="12.75">
      <c r="A233" s="256"/>
      <c r="B233" s="260"/>
      <c r="C233" s="443" t="s">
        <v>755</v>
      </c>
      <c r="D233" s="444"/>
      <c r="E233" s="261">
        <v>3.2</v>
      </c>
      <c r="F233" s="262"/>
      <c r="G233" s="263"/>
      <c r="H233" s="264"/>
      <c r="I233" s="258"/>
      <c r="J233" s="265"/>
      <c r="K233" s="258"/>
      <c r="M233" s="259" t="s">
        <v>755</v>
      </c>
      <c r="O233" s="247"/>
    </row>
    <row r="234" spans="1:15" ht="12.75">
      <c r="A234" s="256"/>
      <c r="B234" s="260"/>
      <c r="C234" s="443" t="s">
        <v>596</v>
      </c>
      <c r="D234" s="444"/>
      <c r="E234" s="261">
        <v>0</v>
      </c>
      <c r="F234" s="262"/>
      <c r="G234" s="263"/>
      <c r="H234" s="264"/>
      <c r="I234" s="258"/>
      <c r="J234" s="265"/>
      <c r="K234" s="258"/>
      <c r="M234" s="259" t="s">
        <v>596</v>
      </c>
      <c r="O234" s="247"/>
    </row>
    <row r="235" spans="1:15" ht="12.75">
      <c r="A235" s="256"/>
      <c r="B235" s="260"/>
      <c r="C235" s="443" t="s">
        <v>754</v>
      </c>
      <c r="D235" s="444"/>
      <c r="E235" s="261">
        <v>3.2</v>
      </c>
      <c r="F235" s="262"/>
      <c r="G235" s="263"/>
      <c r="H235" s="264"/>
      <c r="I235" s="258"/>
      <c r="J235" s="265"/>
      <c r="K235" s="258"/>
      <c r="M235" s="259" t="s">
        <v>754</v>
      </c>
      <c r="O235" s="247"/>
    </row>
    <row r="236" spans="1:80" ht="22.5">
      <c r="A236" s="248">
        <v>30</v>
      </c>
      <c r="B236" s="249" t="s">
        <v>756</v>
      </c>
      <c r="C236" s="250" t="s">
        <v>757</v>
      </c>
      <c r="D236" s="251" t="s">
        <v>443</v>
      </c>
      <c r="E236" s="252">
        <v>4</v>
      </c>
      <c r="F236" s="252"/>
      <c r="G236" s="253">
        <f>E236*F236</f>
        <v>0</v>
      </c>
      <c r="H236" s="254">
        <v>6E-05</v>
      </c>
      <c r="I236" s="255">
        <f>E236*H236</f>
        <v>0.00024</v>
      </c>
      <c r="J236" s="254">
        <v>0</v>
      </c>
      <c r="K236" s="255">
        <f>E236*J236</f>
        <v>0</v>
      </c>
      <c r="O236" s="247">
        <v>2</v>
      </c>
      <c r="AA236" s="220">
        <v>1</v>
      </c>
      <c r="AB236" s="220">
        <v>7</v>
      </c>
      <c r="AC236" s="220">
        <v>7</v>
      </c>
      <c r="AZ236" s="220">
        <v>2</v>
      </c>
      <c r="BA236" s="220">
        <f>IF(AZ236=1,G236,0)</f>
        <v>0</v>
      </c>
      <c r="BB236" s="220">
        <f>IF(AZ236=2,G236,0)</f>
        <v>0</v>
      </c>
      <c r="BC236" s="220">
        <f>IF(AZ236=3,G236,0)</f>
        <v>0</v>
      </c>
      <c r="BD236" s="220">
        <f>IF(AZ236=4,G236,0)</f>
        <v>0</v>
      </c>
      <c r="BE236" s="220">
        <f>IF(AZ236=5,G236,0)</f>
        <v>0</v>
      </c>
      <c r="CA236" s="247">
        <v>1</v>
      </c>
      <c r="CB236" s="247">
        <v>7</v>
      </c>
    </row>
    <row r="237" spans="1:15" ht="12.75">
      <c r="A237" s="256"/>
      <c r="B237" s="257"/>
      <c r="C237" s="451" t="s">
        <v>758</v>
      </c>
      <c r="D237" s="452"/>
      <c r="E237" s="452"/>
      <c r="F237" s="452"/>
      <c r="G237" s="453"/>
      <c r="I237" s="258"/>
      <c r="K237" s="258"/>
      <c r="L237" s="259" t="s">
        <v>758</v>
      </c>
      <c r="O237" s="247">
        <v>3</v>
      </c>
    </row>
    <row r="238" spans="1:15" ht="12.75">
      <c r="A238" s="256"/>
      <c r="B238" s="257"/>
      <c r="C238" s="451" t="s">
        <v>759</v>
      </c>
      <c r="D238" s="452"/>
      <c r="E238" s="452"/>
      <c r="F238" s="452"/>
      <c r="G238" s="453"/>
      <c r="I238" s="258"/>
      <c r="K238" s="258"/>
      <c r="L238" s="259" t="s">
        <v>759</v>
      </c>
      <c r="O238" s="247">
        <v>3</v>
      </c>
    </row>
    <row r="239" spans="1:15" ht="12.75">
      <c r="A239" s="256"/>
      <c r="B239" s="257"/>
      <c r="C239" s="451" t="s">
        <v>760</v>
      </c>
      <c r="D239" s="452"/>
      <c r="E239" s="452"/>
      <c r="F239" s="452"/>
      <c r="G239" s="453"/>
      <c r="I239" s="258"/>
      <c r="K239" s="258"/>
      <c r="L239" s="259" t="s">
        <v>760</v>
      </c>
      <c r="O239" s="247">
        <v>3</v>
      </c>
    </row>
    <row r="240" spans="1:80" ht="12.75">
      <c r="A240" s="248">
        <v>31</v>
      </c>
      <c r="B240" s="249" t="s">
        <v>761</v>
      </c>
      <c r="C240" s="250" t="s">
        <v>762</v>
      </c>
      <c r="D240" s="251" t="s">
        <v>763</v>
      </c>
      <c r="E240" s="252">
        <v>39.8112</v>
      </c>
      <c r="F240" s="252"/>
      <c r="G240" s="253">
        <f>E240*F240</f>
        <v>0</v>
      </c>
      <c r="H240" s="254">
        <v>0.001</v>
      </c>
      <c r="I240" s="255">
        <f>E240*H240</f>
        <v>0.0398112</v>
      </c>
      <c r="J240" s="254"/>
      <c r="K240" s="255">
        <f>E240*J240</f>
        <v>0</v>
      </c>
      <c r="O240" s="247">
        <v>2</v>
      </c>
      <c r="AA240" s="220">
        <v>3</v>
      </c>
      <c r="AB240" s="220">
        <v>7</v>
      </c>
      <c r="AC240" s="220">
        <v>133301510000</v>
      </c>
      <c r="AZ240" s="220">
        <v>2</v>
      </c>
      <c r="BA240" s="220">
        <f>IF(AZ240=1,G240,0)</f>
        <v>0</v>
      </c>
      <c r="BB240" s="220">
        <f>IF(AZ240=2,G240,0)</f>
        <v>0</v>
      </c>
      <c r="BC240" s="220">
        <f>IF(AZ240=3,G240,0)</f>
        <v>0</v>
      </c>
      <c r="BD240" s="220">
        <f>IF(AZ240=4,G240,0)</f>
        <v>0</v>
      </c>
      <c r="BE240" s="220">
        <f>IF(AZ240=5,G240,0)</f>
        <v>0</v>
      </c>
      <c r="CA240" s="247">
        <v>3</v>
      </c>
      <c r="CB240" s="247">
        <v>7</v>
      </c>
    </row>
    <row r="241" spans="1:15" ht="12.75">
      <c r="A241" s="256"/>
      <c r="B241" s="260"/>
      <c r="C241" s="445" t="s">
        <v>365</v>
      </c>
      <c r="D241" s="444"/>
      <c r="E241" s="286">
        <v>0</v>
      </c>
      <c r="F241" s="262"/>
      <c r="G241" s="263"/>
      <c r="H241" s="264"/>
      <c r="I241" s="258"/>
      <c r="J241" s="265"/>
      <c r="K241" s="258"/>
      <c r="M241" s="259" t="s">
        <v>365</v>
      </c>
      <c r="O241" s="247"/>
    </row>
    <row r="242" spans="1:15" ht="12.75">
      <c r="A242" s="256"/>
      <c r="B242" s="260"/>
      <c r="C242" s="445" t="s">
        <v>598</v>
      </c>
      <c r="D242" s="444"/>
      <c r="E242" s="286">
        <v>0</v>
      </c>
      <c r="F242" s="262"/>
      <c r="G242" s="263"/>
      <c r="H242" s="264"/>
      <c r="I242" s="258"/>
      <c r="J242" s="265"/>
      <c r="K242" s="258"/>
      <c r="M242" s="259" t="s">
        <v>598</v>
      </c>
      <c r="O242" s="247"/>
    </row>
    <row r="243" spans="1:15" ht="12.75">
      <c r="A243" s="256"/>
      <c r="B243" s="260"/>
      <c r="C243" s="445" t="s">
        <v>754</v>
      </c>
      <c r="D243" s="444"/>
      <c r="E243" s="286">
        <v>3.2</v>
      </c>
      <c r="F243" s="262"/>
      <c r="G243" s="263"/>
      <c r="H243" s="264"/>
      <c r="I243" s="258"/>
      <c r="J243" s="265"/>
      <c r="K243" s="258"/>
      <c r="M243" s="259" t="s">
        <v>754</v>
      </c>
      <c r="O243" s="247"/>
    </row>
    <row r="244" spans="1:15" ht="12.75">
      <c r="A244" s="256"/>
      <c r="B244" s="260"/>
      <c r="C244" s="445" t="s">
        <v>600</v>
      </c>
      <c r="D244" s="444"/>
      <c r="E244" s="286">
        <v>0</v>
      </c>
      <c r="F244" s="262"/>
      <c r="G244" s="263"/>
      <c r="H244" s="264"/>
      <c r="I244" s="258"/>
      <c r="J244" s="265"/>
      <c r="K244" s="258"/>
      <c r="M244" s="259" t="s">
        <v>600</v>
      </c>
      <c r="O244" s="247"/>
    </row>
    <row r="245" spans="1:15" ht="12.75">
      <c r="A245" s="256"/>
      <c r="B245" s="260"/>
      <c r="C245" s="445" t="s">
        <v>755</v>
      </c>
      <c r="D245" s="444"/>
      <c r="E245" s="286">
        <v>3.2</v>
      </c>
      <c r="F245" s="262"/>
      <c r="G245" s="263"/>
      <c r="H245" s="264"/>
      <c r="I245" s="258"/>
      <c r="J245" s="265"/>
      <c r="K245" s="258"/>
      <c r="M245" s="259" t="s">
        <v>755</v>
      </c>
      <c r="O245" s="247"/>
    </row>
    <row r="246" spans="1:15" ht="12.75">
      <c r="A246" s="256"/>
      <c r="B246" s="260"/>
      <c r="C246" s="445" t="s">
        <v>596</v>
      </c>
      <c r="D246" s="444"/>
      <c r="E246" s="286">
        <v>0</v>
      </c>
      <c r="F246" s="262"/>
      <c r="G246" s="263"/>
      <c r="H246" s="264"/>
      <c r="I246" s="258"/>
      <c r="J246" s="265"/>
      <c r="K246" s="258"/>
      <c r="M246" s="259" t="s">
        <v>596</v>
      </c>
      <c r="O246" s="247"/>
    </row>
    <row r="247" spans="1:15" ht="12.75">
      <c r="A247" s="256"/>
      <c r="B247" s="260"/>
      <c r="C247" s="445" t="s">
        <v>754</v>
      </c>
      <c r="D247" s="444"/>
      <c r="E247" s="286">
        <v>3.2</v>
      </c>
      <c r="F247" s="262"/>
      <c r="G247" s="263"/>
      <c r="H247" s="264"/>
      <c r="I247" s="258"/>
      <c r="J247" s="265"/>
      <c r="K247" s="258"/>
      <c r="M247" s="259" t="s">
        <v>754</v>
      </c>
      <c r="O247" s="247"/>
    </row>
    <row r="248" spans="1:15" ht="12.75">
      <c r="A248" s="256"/>
      <c r="B248" s="260"/>
      <c r="C248" s="445" t="s">
        <v>366</v>
      </c>
      <c r="D248" s="444"/>
      <c r="E248" s="286">
        <v>9.600000000000001</v>
      </c>
      <c r="F248" s="262"/>
      <c r="G248" s="263"/>
      <c r="H248" s="264"/>
      <c r="I248" s="258"/>
      <c r="J248" s="265"/>
      <c r="K248" s="258"/>
      <c r="M248" s="259" t="s">
        <v>366</v>
      </c>
      <c r="O248" s="247"/>
    </row>
    <row r="249" spans="1:15" ht="12.75">
      <c r="A249" s="256"/>
      <c r="B249" s="260"/>
      <c r="C249" s="443" t="s">
        <v>764</v>
      </c>
      <c r="D249" s="444"/>
      <c r="E249" s="261">
        <v>39.8112</v>
      </c>
      <c r="F249" s="262"/>
      <c r="G249" s="263"/>
      <c r="H249" s="264"/>
      <c r="I249" s="258"/>
      <c r="J249" s="265"/>
      <c r="K249" s="258"/>
      <c r="M249" s="259" t="s">
        <v>764</v>
      </c>
      <c r="O249" s="247"/>
    </row>
    <row r="250" spans="1:80" ht="12.75">
      <c r="A250" s="248">
        <v>32</v>
      </c>
      <c r="B250" s="249" t="s">
        <v>765</v>
      </c>
      <c r="C250" s="250" t="s">
        <v>766</v>
      </c>
      <c r="D250" s="251" t="s">
        <v>13</v>
      </c>
      <c r="E250" s="252"/>
      <c r="F250" s="252"/>
      <c r="G250" s="253">
        <f>E250*F250</f>
        <v>0</v>
      </c>
      <c r="H250" s="254">
        <v>0</v>
      </c>
      <c r="I250" s="255">
        <f>E250*H250</f>
        <v>0</v>
      </c>
      <c r="J250" s="254"/>
      <c r="K250" s="255">
        <f>E250*J250</f>
        <v>0</v>
      </c>
      <c r="O250" s="247">
        <v>2</v>
      </c>
      <c r="AA250" s="220">
        <v>7</v>
      </c>
      <c r="AB250" s="220">
        <v>1002</v>
      </c>
      <c r="AC250" s="220">
        <v>5</v>
      </c>
      <c r="AZ250" s="220">
        <v>2</v>
      </c>
      <c r="BA250" s="220">
        <f>IF(AZ250=1,G250,0)</f>
        <v>0</v>
      </c>
      <c r="BB250" s="220">
        <f>IF(AZ250=2,G250,0)</f>
        <v>0</v>
      </c>
      <c r="BC250" s="220">
        <f>IF(AZ250=3,G250,0)</f>
        <v>0</v>
      </c>
      <c r="BD250" s="220">
        <f>IF(AZ250=4,G250,0)</f>
        <v>0</v>
      </c>
      <c r="BE250" s="220">
        <f>IF(AZ250=5,G250,0)</f>
        <v>0</v>
      </c>
      <c r="CA250" s="247">
        <v>7</v>
      </c>
      <c r="CB250" s="247">
        <v>1002</v>
      </c>
    </row>
    <row r="251" spans="1:57" ht="12.75">
      <c r="A251" s="266"/>
      <c r="B251" s="267" t="s">
        <v>99</v>
      </c>
      <c r="C251" s="268" t="s">
        <v>522</v>
      </c>
      <c r="D251" s="269"/>
      <c r="E251" s="270"/>
      <c r="F251" s="271"/>
      <c r="G251" s="272">
        <f>SUM(G228:G250)</f>
        <v>0</v>
      </c>
      <c r="H251" s="273"/>
      <c r="I251" s="274">
        <f>SUM(I228:I250)</f>
        <v>0.040627199999999995</v>
      </c>
      <c r="J251" s="273"/>
      <c r="K251" s="274">
        <f>SUM(K228:K250)</f>
        <v>0</v>
      </c>
      <c r="O251" s="247">
        <v>4</v>
      </c>
      <c r="BA251" s="275">
        <f>SUM(BA228:BA250)</f>
        <v>0</v>
      </c>
      <c r="BB251" s="275">
        <f>SUM(BB228:BB250)</f>
        <v>0</v>
      </c>
      <c r="BC251" s="275">
        <f>SUM(BC228:BC250)</f>
        <v>0</v>
      </c>
      <c r="BD251" s="275">
        <f>SUM(BD228:BD250)</f>
        <v>0</v>
      </c>
      <c r="BE251" s="275">
        <f>SUM(BE228:BE250)</f>
        <v>0</v>
      </c>
    </row>
    <row r="252" spans="1:15" ht="12.75">
      <c r="A252" s="237" t="s">
        <v>96</v>
      </c>
      <c r="B252" s="238" t="s">
        <v>545</v>
      </c>
      <c r="C252" s="239" t="s">
        <v>546</v>
      </c>
      <c r="D252" s="240"/>
      <c r="E252" s="241"/>
      <c r="F252" s="241"/>
      <c r="G252" s="242"/>
      <c r="H252" s="243"/>
      <c r="I252" s="244"/>
      <c r="J252" s="245"/>
      <c r="K252" s="246"/>
      <c r="O252" s="247">
        <v>1</v>
      </c>
    </row>
    <row r="253" spans="1:80" ht="12.75">
      <c r="A253" s="248">
        <v>33</v>
      </c>
      <c r="B253" s="249" t="s">
        <v>767</v>
      </c>
      <c r="C253" s="250" t="s">
        <v>768</v>
      </c>
      <c r="D253" s="251" t="s">
        <v>110</v>
      </c>
      <c r="E253" s="252">
        <v>800</v>
      </c>
      <c r="F253" s="252"/>
      <c r="G253" s="253">
        <f>E253*F253</f>
        <v>0</v>
      </c>
      <c r="H253" s="254">
        <v>0.00014</v>
      </c>
      <c r="I253" s="255">
        <f>E253*H253</f>
        <v>0.11199999999999999</v>
      </c>
      <c r="J253" s="254">
        <v>0</v>
      </c>
      <c r="K253" s="255">
        <f>E253*J253</f>
        <v>0</v>
      </c>
      <c r="O253" s="247">
        <v>2</v>
      </c>
      <c r="AA253" s="220">
        <v>1</v>
      </c>
      <c r="AB253" s="220">
        <v>7</v>
      </c>
      <c r="AC253" s="220">
        <v>7</v>
      </c>
      <c r="AZ253" s="220">
        <v>2</v>
      </c>
      <c r="BA253" s="220">
        <f>IF(AZ253=1,G253,0)</f>
        <v>0</v>
      </c>
      <c r="BB253" s="220">
        <f>IF(AZ253=2,G253,0)</f>
        <v>0</v>
      </c>
      <c r="BC253" s="220">
        <f>IF(AZ253=3,G253,0)</f>
        <v>0</v>
      </c>
      <c r="BD253" s="220">
        <f>IF(AZ253=4,G253,0)</f>
        <v>0</v>
      </c>
      <c r="BE253" s="220">
        <f>IF(AZ253=5,G253,0)</f>
        <v>0</v>
      </c>
      <c r="CA253" s="247">
        <v>1</v>
      </c>
      <c r="CB253" s="247">
        <v>7</v>
      </c>
    </row>
    <row r="254" spans="1:15" ht="12.75">
      <c r="A254" s="256"/>
      <c r="B254" s="260"/>
      <c r="C254" s="443" t="s">
        <v>1011</v>
      </c>
      <c r="D254" s="444"/>
      <c r="E254" s="261">
        <v>800</v>
      </c>
      <c r="F254" s="262"/>
      <c r="G254" s="263"/>
      <c r="H254" s="264"/>
      <c r="I254" s="258"/>
      <c r="J254" s="265"/>
      <c r="K254" s="258"/>
      <c r="M254" s="259" t="s">
        <v>769</v>
      </c>
      <c r="O254" s="247"/>
    </row>
    <row r="255" spans="1:57" ht="12.75">
      <c r="A255" s="266"/>
      <c r="B255" s="267" t="s">
        <v>99</v>
      </c>
      <c r="C255" s="268" t="s">
        <v>547</v>
      </c>
      <c r="D255" s="269"/>
      <c r="E255" s="270"/>
      <c r="F255" s="271"/>
      <c r="G255" s="272">
        <f>SUM(G252:G254)</f>
        <v>0</v>
      </c>
      <c r="H255" s="273"/>
      <c r="I255" s="274">
        <f>SUM(I252:I254)</f>
        <v>0.11199999999999999</v>
      </c>
      <c r="J255" s="273"/>
      <c r="K255" s="274">
        <f>SUM(K252:K254)</f>
        <v>0</v>
      </c>
      <c r="O255" s="247">
        <v>4</v>
      </c>
      <c r="BA255" s="275">
        <f>SUM(BA252:BA254)</f>
        <v>0</v>
      </c>
      <c r="BB255" s="275">
        <f>SUM(BB252:BB254)</f>
        <v>0</v>
      </c>
      <c r="BC255" s="275">
        <f>SUM(BC252:BC254)</f>
        <v>0</v>
      </c>
      <c r="BD255" s="275">
        <f>SUM(BD252:BD254)</f>
        <v>0</v>
      </c>
      <c r="BE255" s="275">
        <f>SUM(BE252:BE254)</f>
        <v>0</v>
      </c>
    </row>
    <row r="256" spans="1:15" ht="12.75">
      <c r="A256" s="237" t="s">
        <v>96</v>
      </c>
      <c r="B256" s="238" t="s">
        <v>551</v>
      </c>
      <c r="C256" s="239" t="s">
        <v>552</v>
      </c>
      <c r="D256" s="240"/>
      <c r="E256" s="241"/>
      <c r="F256" s="241"/>
      <c r="G256" s="242"/>
      <c r="H256" s="243"/>
      <c r="I256" s="244"/>
      <c r="J256" s="245"/>
      <c r="K256" s="246"/>
      <c r="O256" s="247">
        <v>1</v>
      </c>
    </row>
    <row r="257" spans="1:80" ht="12.75">
      <c r="A257" s="248">
        <v>34</v>
      </c>
      <c r="B257" s="249" t="s">
        <v>770</v>
      </c>
      <c r="C257" s="250" t="s">
        <v>771</v>
      </c>
      <c r="D257" s="251" t="s">
        <v>443</v>
      </c>
      <c r="E257" s="252">
        <v>1</v>
      </c>
      <c r="F257" s="252">
        <f>'Elektro k VZT'!I26</f>
        <v>0</v>
      </c>
      <c r="G257" s="253">
        <f>E257*F257</f>
        <v>0</v>
      </c>
      <c r="H257" s="254">
        <v>0</v>
      </c>
      <c r="I257" s="255">
        <f>E257*H257</f>
        <v>0</v>
      </c>
      <c r="J257" s="254">
        <v>0</v>
      </c>
      <c r="K257" s="255">
        <f>E257*J257</f>
        <v>0</v>
      </c>
      <c r="O257" s="247">
        <v>2</v>
      </c>
      <c r="AA257" s="220">
        <v>1</v>
      </c>
      <c r="AB257" s="220">
        <v>9</v>
      </c>
      <c r="AC257" s="220">
        <v>9</v>
      </c>
      <c r="AZ257" s="220">
        <v>4</v>
      </c>
      <c r="BA257" s="220">
        <f>IF(AZ257=1,G257,0)</f>
        <v>0</v>
      </c>
      <c r="BB257" s="220">
        <f>IF(AZ257=2,G257,0)</f>
        <v>0</v>
      </c>
      <c r="BC257" s="220">
        <f>IF(AZ257=3,G257,0)</f>
        <v>0</v>
      </c>
      <c r="BD257" s="220">
        <f>IF(AZ257=4,G257,0)</f>
        <v>0</v>
      </c>
      <c r="BE257" s="220">
        <f>IF(AZ257=5,G257,0)</f>
        <v>0</v>
      </c>
      <c r="CA257" s="247">
        <v>1</v>
      </c>
      <c r="CB257" s="247">
        <v>9</v>
      </c>
    </row>
    <row r="258" spans="1:57" ht="12.75">
      <c r="A258" s="266"/>
      <c r="B258" s="267" t="s">
        <v>99</v>
      </c>
      <c r="C258" s="268" t="s">
        <v>553</v>
      </c>
      <c r="D258" s="269"/>
      <c r="E258" s="270"/>
      <c r="F258" s="271"/>
      <c r="G258" s="272">
        <f>SUM(G256:G257)</f>
        <v>0</v>
      </c>
      <c r="H258" s="273"/>
      <c r="I258" s="274">
        <f>SUM(I256:I257)</f>
        <v>0</v>
      </c>
      <c r="J258" s="273"/>
      <c r="K258" s="274">
        <f>SUM(K256:K257)</f>
        <v>0</v>
      </c>
      <c r="O258" s="247">
        <v>4</v>
      </c>
      <c r="BA258" s="275">
        <f>SUM(BA256:BA257)</f>
        <v>0</v>
      </c>
      <c r="BB258" s="275">
        <f>SUM(BB256:BB257)</f>
        <v>0</v>
      </c>
      <c r="BC258" s="275">
        <f>SUM(BC256:BC257)</f>
        <v>0</v>
      </c>
      <c r="BD258" s="275">
        <f>SUM(BD256:BD257)</f>
        <v>0</v>
      </c>
      <c r="BE258" s="275">
        <f>SUM(BE256:BE257)</f>
        <v>0</v>
      </c>
    </row>
    <row r="259" spans="1:15" ht="12.75">
      <c r="A259" s="237" t="s">
        <v>96</v>
      </c>
      <c r="B259" s="238" t="s">
        <v>772</v>
      </c>
      <c r="C259" s="239" t="s">
        <v>773</v>
      </c>
      <c r="D259" s="240"/>
      <c r="E259" s="241"/>
      <c r="F259" s="241"/>
      <c r="G259" s="242"/>
      <c r="H259" s="243"/>
      <c r="I259" s="244"/>
      <c r="J259" s="245"/>
      <c r="K259" s="246"/>
      <c r="O259" s="247">
        <v>1</v>
      </c>
    </row>
    <row r="260" spans="1:80" ht="12.75">
      <c r="A260" s="248">
        <v>35</v>
      </c>
      <c r="B260" s="249" t="s">
        <v>775</v>
      </c>
      <c r="C260" s="250" t="s">
        <v>776</v>
      </c>
      <c r="D260" s="251" t="s">
        <v>443</v>
      </c>
      <c r="E260" s="252">
        <v>1</v>
      </c>
      <c r="F260" s="252">
        <f>VZT!D160</f>
        <v>0</v>
      </c>
      <c r="G260" s="253">
        <f>E260*F260</f>
        <v>0</v>
      </c>
      <c r="H260" s="254">
        <v>0</v>
      </c>
      <c r="I260" s="255">
        <f>E260*H260</f>
        <v>0</v>
      </c>
      <c r="J260" s="254">
        <v>0</v>
      </c>
      <c r="K260" s="255">
        <f>E260*J260</f>
        <v>0</v>
      </c>
      <c r="O260" s="247">
        <v>2</v>
      </c>
      <c r="AA260" s="220">
        <v>1</v>
      </c>
      <c r="AB260" s="220">
        <v>9</v>
      </c>
      <c r="AC260" s="220">
        <v>9</v>
      </c>
      <c r="AZ260" s="220">
        <v>4</v>
      </c>
      <c r="BA260" s="220">
        <f>IF(AZ260=1,G260,0)</f>
        <v>0</v>
      </c>
      <c r="BB260" s="220">
        <f>IF(AZ260=2,G260,0)</f>
        <v>0</v>
      </c>
      <c r="BC260" s="220">
        <f>IF(AZ260=3,G260,0)</f>
        <v>0</v>
      </c>
      <c r="BD260" s="220">
        <f>IF(AZ260=4,G260,0)</f>
        <v>0</v>
      </c>
      <c r="BE260" s="220">
        <f>IF(AZ260=5,G260,0)</f>
        <v>0</v>
      </c>
      <c r="CA260" s="247">
        <v>1</v>
      </c>
      <c r="CB260" s="247">
        <v>9</v>
      </c>
    </row>
    <row r="261" spans="1:57" ht="12.75">
      <c r="A261" s="266"/>
      <c r="B261" s="267" t="s">
        <v>99</v>
      </c>
      <c r="C261" s="268" t="s">
        <v>774</v>
      </c>
      <c r="D261" s="269"/>
      <c r="E261" s="270"/>
      <c r="F261" s="271"/>
      <c r="G261" s="272">
        <f>SUM(G259:G260)</f>
        <v>0</v>
      </c>
      <c r="H261" s="273"/>
      <c r="I261" s="274">
        <f>SUM(I259:I260)</f>
        <v>0</v>
      </c>
      <c r="J261" s="273"/>
      <c r="K261" s="274">
        <f>SUM(K259:K260)</f>
        <v>0</v>
      </c>
      <c r="O261" s="247">
        <v>4</v>
      </c>
      <c r="BA261" s="275">
        <f>SUM(BA259:BA260)</f>
        <v>0</v>
      </c>
      <c r="BB261" s="275">
        <f>SUM(BB259:BB260)</f>
        <v>0</v>
      </c>
      <c r="BC261" s="275">
        <f>SUM(BC259:BC260)</f>
        <v>0</v>
      </c>
      <c r="BD261" s="275">
        <f>SUM(BD259:BD260)</f>
        <v>0</v>
      </c>
      <c r="BE261" s="275">
        <f>SUM(BE259:BE260)</f>
        <v>0</v>
      </c>
    </row>
    <row r="262" spans="1:15" ht="12.75">
      <c r="A262" s="237" t="s">
        <v>96</v>
      </c>
      <c r="B262" s="238" t="s">
        <v>556</v>
      </c>
      <c r="C262" s="239" t="s">
        <v>557</v>
      </c>
      <c r="D262" s="240"/>
      <c r="E262" s="241"/>
      <c r="F262" s="241"/>
      <c r="G262" s="242"/>
      <c r="H262" s="243"/>
      <c r="I262" s="244"/>
      <c r="J262" s="245"/>
      <c r="K262" s="246"/>
      <c r="O262" s="247">
        <v>1</v>
      </c>
    </row>
    <row r="263" spans="1:80" ht="12.75">
      <c r="A263" s="248">
        <v>36</v>
      </c>
      <c r="B263" s="249" t="s">
        <v>559</v>
      </c>
      <c r="C263" s="250" t="s">
        <v>560</v>
      </c>
      <c r="D263" s="251" t="s">
        <v>250</v>
      </c>
      <c r="E263" s="252">
        <v>2.191368</v>
      </c>
      <c r="F263" s="252"/>
      <c r="G263" s="253">
        <f aca="true" t="shared" si="0" ref="G263:G269">E263*F263</f>
        <v>0</v>
      </c>
      <c r="H263" s="254">
        <v>0</v>
      </c>
      <c r="I263" s="255">
        <f aca="true" t="shared" si="1" ref="I263:I269">E263*H263</f>
        <v>0</v>
      </c>
      <c r="J263" s="254"/>
      <c r="K263" s="255">
        <f aca="true" t="shared" si="2" ref="K263:K269">E263*J263</f>
        <v>0</v>
      </c>
      <c r="O263" s="247">
        <v>2</v>
      </c>
      <c r="AA263" s="220">
        <v>8</v>
      </c>
      <c r="AB263" s="220">
        <v>0</v>
      </c>
      <c r="AC263" s="220">
        <v>3</v>
      </c>
      <c r="AZ263" s="220">
        <v>1</v>
      </c>
      <c r="BA263" s="220">
        <f aca="true" t="shared" si="3" ref="BA263:BA269">IF(AZ263=1,G263,0)</f>
        <v>0</v>
      </c>
      <c r="BB263" s="220">
        <f aca="true" t="shared" si="4" ref="BB263:BB269">IF(AZ263=2,G263,0)</f>
        <v>0</v>
      </c>
      <c r="BC263" s="220">
        <f aca="true" t="shared" si="5" ref="BC263:BC269">IF(AZ263=3,G263,0)</f>
        <v>0</v>
      </c>
      <c r="BD263" s="220">
        <f aca="true" t="shared" si="6" ref="BD263:BD269">IF(AZ263=4,G263,0)</f>
        <v>0</v>
      </c>
      <c r="BE263" s="220">
        <f aca="true" t="shared" si="7" ref="BE263:BE269">IF(AZ263=5,G263,0)</f>
        <v>0</v>
      </c>
      <c r="CA263" s="247">
        <v>8</v>
      </c>
      <c r="CB263" s="247">
        <v>0</v>
      </c>
    </row>
    <row r="264" spans="1:80" ht="12.75">
      <c r="A264" s="248">
        <v>37</v>
      </c>
      <c r="B264" s="249" t="s">
        <v>561</v>
      </c>
      <c r="C264" s="250" t="s">
        <v>562</v>
      </c>
      <c r="D264" s="251" t="s">
        <v>250</v>
      </c>
      <c r="E264" s="252">
        <v>4.382736</v>
      </c>
      <c r="F264" s="252"/>
      <c r="G264" s="253">
        <f t="shared" si="0"/>
        <v>0</v>
      </c>
      <c r="H264" s="254">
        <v>0</v>
      </c>
      <c r="I264" s="255">
        <f t="shared" si="1"/>
        <v>0</v>
      </c>
      <c r="J264" s="254"/>
      <c r="K264" s="255">
        <f t="shared" si="2"/>
        <v>0</v>
      </c>
      <c r="O264" s="247">
        <v>2</v>
      </c>
      <c r="AA264" s="220">
        <v>8</v>
      </c>
      <c r="AB264" s="220">
        <v>0</v>
      </c>
      <c r="AC264" s="220">
        <v>3</v>
      </c>
      <c r="AZ264" s="220">
        <v>1</v>
      </c>
      <c r="BA264" s="220">
        <f t="shared" si="3"/>
        <v>0</v>
      </c>
      <c r="BB264" s="220">
        <f t="shared" si="4"/>
        <v>0</v>
      </c>
      <c r="BC264" s="220">
        <f t="shared" si="5"/>
        <v>0</v>
      </c>
      <c r="BD264" s="220">
        <f t="shared" si="6"/>
        <v>0</v>
      </c>
      <c r="BE264" s="220">
        <f t="shared" si="7"/>
        <v>0</v>
      </c>
      <c r="CA264" s="247">
        <v>8</v>
      </c>
      <c r="CB264" s="247">
        <v>0</v>
      </c>
    </row>
    <row r="265" spans="1:80" ht="12.75">
      <c r="A265" s="248">
        <v>38</v>
      </c>
      <c r="B265" s="249" t="s">
        <v>563</v>
      </c>
      <c r="C265" s="250" t="s">
        <v>564</v>
      </c>
      <c r="D265" s="251" t="s">
        <v>250</v>
      </c>
      <c r="E265" s="252">
        <v>2.191368</v>
      </c>
      <c r="F265" s="252"/>
      <c r="G265" s="253">
        <f t="shared" si="0"/>
        <v>0</v>
      </c>
      <c r="H265" s="254">
        <v>0</v>
      </c>
      <c r="I265" s="255">
        <f t="shared" si="1"/>
        <v>0</v>
      </c>
      <c r="J265" s="254"/>
      <c r="K265" s="255">
        <f t="shared" si="2"/>
        <v>0</v>
      </c>
      <c r="O265" s="247">
        <v>2</v>
      </c>
      <c r="AA265" s="220">
        <v>8</v>
      </c>
      <c r="AB265" s="220">
        <v>0</v>
      </c>
      <c r="AC265" s="220">
        <v>3</v>
      </c>
      <c r="AZ265" s="220">
        <v>1</v>
      </c>
      <c r="BA265" s="220">
        <f t="shared" si="3"/>
        <v>0</v>
      </c>
      <c r="BB265" s="220">
        <f t="shared" si="4"/>
        <v>0</v>
      </c>
      <c r="BC265" s="220">
        <f t="shared" si="5"/>
        <v>0</v>
      </c>
      <c r="BD265" s="220">
        <f t="shared" si="6"/>
        <v>0</v>
      </c>
      <c r="BE265" s="220">
        <f t="shared" si="7"/>
        <v>0</v>
      </c>
      <c r="CA265" s="247">
        <v>8</v>
      </c>
      <c r="CB265" s="247">
        <v>0</v>
      </c>
    </row>
    <row r="266" spans="1:80" ht="12.75">
      <c r="A266" s="248">
        <v>39</v>
      </c>
      <c r="B266" s="249" t="s">
        <v>565</v>
      </c>
      <c r="C266" s="250" t="s">
        <v>566</v>
      </c>
      <c r="D266" s="251" t="s">
        <v>250</v>
      </c>
      <c r="E266" s="252">
        <v>63.549672</v>
      </c>
      <c r="F266" s="252"/>
      <c r="G266" s="253">
        <f t="shared" si="0"/>
        <v>0</v>
      </c>
      <c r="H266" s="254">
        <v>0</v>
      </c>
      <c r="I266" s="255">
        <f t="shared" si="1"/>
        <v>0</v>
      </c>
      <c r="J266" s="254"/>
      <c r="K266" s="255">
        <f t="shared" si="2"/>
        <v>0</v>
      </c>
      <c r="O266" s="247">
        <v>2</v>
      </c>
      <c r="AA266" s="220">
        <v>8</v>
      </c>
      <c r="AB266" s="220">
        <v>0</v>
      </c>
      <c r="AC266" s="220">
        <v>3</v>
      </c>
      <c r="AZ266" s="220">
        <v>1</v>
      </c>
      <c r="BA266" s="220">
        <f t="shared" si="3"/>
        <v>0</v>
      </c>
      <c r="BB266" s="220">
        <f t="shared" si="4"/>
        <v>0</v>
      </c>
      <c r="BC266" s="220">
        <f t="shared" si="5"/>
        <v>0</v>
      </c>
      <c r="BD266" s="220">
        <f t="shared" si="6"/>
        <v>0</v>
      </c>
      <c r="BE266" s="220">
        <f t="shared" si="7"/>
        <v>0</v>
      </c>
      <c r="CA266" s="247">
        <v>8</v>
      </c>
      <c r="CB266" s="247">
        <v>0</v>
      </c>
    </row>
    <row r="267" spans="1:80" ht="12.75">
      <c r="A267" s="248">
        <v>40</v>
      </c>
      <c r="B267" s="249" t="s">
        <v>567</v>
      </c>
      <c r="C267" s="250" t="s">
        <v>568</v>
      </c>
      <c r="D267" s="251" t="s">
        <v>250</v>
      </c>
      <c r="E267" s="252">
        <v>2.191368</v>
      </c>
      <c r="F267" s="252"/>
      <c r="G267" s="253">
        <f t="shared" si="0"/>
        <v>0</v>
      </c>
      <c r="H267" s="254">
        <v>0</v>
      </c>
      <c r="I267" s="255">
        <f t="shared" si="1"/>
        <v>0</v>
      </c>
      <c r="J267" s="254"/>
      <c r="K267" s="255">
        <f t="shared" si="2"/>
        <v>0</v>
      </c>
      <c r="O267" s="247">
        <v>2</v>
      </c>
      <c r="AA267" s="220">
        <v>8</v>
      </c>
      <c r="AB267" s="220">
        <v>0</v>
      </c>
      <c r="AC267" s="220">
        <v>3</v>
      </c>
      <c r="AZ267" s="220">
        <v>1</v>
      </c>
      <c r="BA267" s="220">
        <f t="shared" si="3"/>
        <v>0</v>
      </c>
      <c r="BB267" s="220">
        <f t="shared" si="4"/>
        <v>0</v>
      </c>
      <c r="BC267" s="220">
        <f t="shared" si="5"/>
        <v>0</v>
      </c>
      <c r="BD267" s="220">
        <f t="shared" si="6"/>
        <v>0</v>
      </c>
      <c r="BE267" s="220">
        <f t="shared" si="7"/>
        <v>0</v>
      </c>
      <c r="CA267" s="247">
        <v>8</v>
      </c>
      <c r="CB267" s="247">
        <v>0</v>
      </c>
    </row>
    <row r="268" spans="1:80" ht="12.75">
      <c r="A268" s="248">
        <v>41</v>
      </c>
      <c r="B268" s="249" t="s">
        <v>569</v>
      </c>
      <c r="C268" s="250" t="s">
        <v>570</v>
      </c>
      <c r="D268" s="251" t="s">
        <v>250</v>
      </c>
      <c r="E268" s="252">
        <v>6.574104</v>
      </c>
      <c r="F268" s="252"/>
      <c r="G268" s="253">
        <f t="shared" si="0"/>
        <v>0</v>
      </c>
      <c r="H268" s="254">
        <v>0</v>
      </c>
      <c r="I268" s="255">
        <f t="shared" si="1"/>
        <v>0</v>
      </c>
      <c r="J268" s="254"/>
      <c r="K268" s="255">
        <f t="shared" si="2"/>
        <v>0</v>
      </c>
      <c r="O268" s="247">
        <v>2</v>
      </c>
      <c r="AA268" s="220">
        <v>8</v>
      </c>
      <c r="AB268" s="220">
        <v>0</v>
      </c>
      <c r="AC268" s="220">
        <v>3</v>
      </c>
      <c r="AZ268" s="220">
        <v>1</v>
      </c>
      <c r="BA268" s="220">
        <f t="shared" si="3"/>
        <v>0</v>
      </c>
      <c r="BB268" s="220">
        <f t="shared" si="4"/>
        <v>0</v>
      </c>
      <c r="BC268" s="220">
        <f t="shared" si="5"/>
        <v>0</v>
      </c>
      <c r="BD268" s="220">
        <f t="shared" si="6"/>
        <v>0</v>
      </c>
      <c r="BE268" s="220">
        <f t="shared" si="7"/>
        <v>0</v>
      </c>
      <c r="CA268" s="247">
        <v>8</v>
      </c>
      <c r="CB268" s="247">
        <v>0</v>
      </c>
    </row>
    <row r="269" spans="1:80" ht="12.75">
      <c r="A269" s="248">
        <v>42</v>
      </c>
      <c r="B269" s="249" t="s">
        <v>571</v>
      </c>
      <c r="C269" s="250" t="s">
        <v>572</v>
      </c>
      <c r="D269" s="251" t="s">
        <v>250</v>
      </c>
      <c r="E269" s="252">
        <v>2.191368</v>
      </c>
      <c r="F269" s="252"/>
      <c r="G269" s="253">
        <f t="shared" si="0"/>
        <v>0</v>
      </c>
      <c r="H269" s="254">
        <v>0</v>
      </c>
      <c r="I269" s="255">
        <f t="shared" si="1"/>
        <v>0</v>
      </c>
      <c r="J269" s="254"/>
      <c r="K269" s="255">
        <f t="shared" si="2"/>
        <v>0</v>
      </c>
      <c r="O269" s="247">
        <v>2</v>
      </c>
      <c r="AA269" s="220">
        <v>8</v>
      </c>
      <c r="AB269" s="220">
        <v>0</v>
      </c>
      <c r="AC269" s="220">
        <v>3</v>
      </c>
      <c r="AZ269" s="220">
        <v>1</v>
      </c>
      <c r="BA269" s="220">
        <f t="shared" si="3"/>
        <v>0</v>
      </c>
      <c r="BB269" s="220">
        <f t="shared" si="4"/>
        <v>0</v>
      </c>
      <c r="BC269" s="220">
        <f t="shared" si="5"/>
        <v>0</v>
      </c>
      <c r="BD269" s="220">
        <f t="shared" si="6"/>
        <v>0</v>
      </c>
      <c r="BE269" s="220">
        <f t="shared" si="7"/>
        <v>0</v>
      </c>
      <c r="CA269" s="247">
        <v>8</v>
      </c>
      <c r="CB269" s="247">
        <v>0</v>
      </c>
    </row>
    <row r="270" spans="1:57" ht="12.75">
      <c r="A270" s="266"/>
      <c r="B270" s="267" t="s">
        <v>99</v>
      </c>
      <c r="C270" s="268" t="s">
        <v>558</v>
      </c>
      <c r="D270" s="269"/>
      <c r="E270" s="270"/>
      <c r="F270" s="271"/>
      <c r="G270" s="272">
        <f>SUM(G262:G269)</f>
        <v>0</v>
      </c>
      <c r="H270" s="273"/>
      <c r="I270" s="274">
        <f>SUM(I262:I269)</f>
        <v>0</v>
      </c>
      <c r="J270" s="273"/>
      <c r="K270" s="274">
        <f>SUM(K262:K269)</f>
        <v>0</v>
      </c>
      <c r="O270" s="247">
        <v>4</v>
      </c>
      <c r="BA270" s="275">
        <f>SUM(BA262:BA269)</f>
        <v>0</v>
      </c>
      <c r="BB270" s="275">
        <f>SUM(BB262:BB269)</f>
        <v>0</v>
      </c>
      <c r="BC270" s="275">
        <f>SUM(BC262:BC269)</f>
        <v>0</v>
      </c>
      <c r="BD270" s="275">
        <f>SUM(BD262:BD269)</f>
        <v>0</v>
      </c>
      <c r="BE270" s="275">
        <f>SUM(BE262:BE269)</f>
        <v>0</v>
      </c>
    </row>
    <row r="271" ht="12.75">
      <c r="E271" s="220"/>
    </row>
    <row r="272" ht="12.75">
      <c r="E272" s="220"/>
    </row>
    <row r="273" ht="12.75">
      <c r="E273" s="220"/>
    </row>
    <row r="274" ht="12.75">
      <c r="E274" s="220"/>
    </row>
    <row r="275" ht="12.75">
      <c r="E275" s="220"/>
    </row>
    <row r="276" ht="12.75">
      <c r="E276" s="220"/>
    </row>
    <row r="277" ht="12.75">
      <c r="E277" s="220"/>
    </row>
    <row r="278" ht="12.75">
      <c r="E278" s="220"/>
    </row>
    <row r="279" ht="12.75">
      <c r="E279" s="220"/>
    </row>
    <row r="280" ht="12.75">
      <c r="E280" s="220"/>
    </row>
    <row r="281" ht="12.75">
      <c r="E281" s="220"/>
    </row>
    <row r="282" ht="12.75">
      <c r="E282" s="220"/>
    </row>
    <row r="283" ht="12.75">
      <c r="E283" s="220"/>
    </row>
    <row r="284" ht="12.75">
      <c r="E284" s="220"/>
    </row>
    <row r="285" ht="12.75">
      <c r="E285" s="220"/>
    </row>
    <row r="286" ht="12.75">
      <c r="E286" s="220"/>
    </row>
    <row r="287" ht="12.75">
      <c r="E287" s="220"/>
    </row>
    <row r="288" ht="12.75">
      <c r="E288" s="220"/>
    </row>
    <row r="289" ht="12.75">
      <c r="E289" s="220"/>
    </row>
    <row r="290" ht="12.75">
      <c r="E290" s="220"/>
    </row>
    <row r="291" ht="12.75">
      <c r="E291" s="220"/>
    </row>
    <row r="292" ht="12.75">
      <c r="E292" s="220"/>
    </row>
    <row r="293" ht="12.75">
      <c r="E293" s="220"/>
    </row>
    <row r="294" spans="1:7" ht="12.75">
      <c r="A294" s="265"/>
      <c r="B294" s="265"/>
      <c r="C294" s="265"/>
      <c r="D294" s="265"/>
      <c r="E294" s="265"/>
      <c r="F294" s="265"/>
      <c r="G294" s="265"/>
    </row>
    <row r="295" spans="1:7" ht="12.75">
      <c r="A295" s="265"/>
      <c r="B295" s="265"/>
      <c r="C295" s="265"/>
      <c r="D295" s="265"/>
      <c r="E295" s="265"/>
      <c r="F295" s="265"/>
      <c r="G295" s="265"/>
    </row>
    <row r="296" spans="1:7" ht="12.75">
      <c r="A296" s="265"/>
      <c r="B296" s="265"/>
      <c r="C296" s="265"/>
      <c r="D296" s="265"/>
      <c r="E296" s="265"/>
      <c r="F296" s="265"/>
      <c r="G296" s="265"/>
    </row>
    <row r="297" spans="1:7" ht="12.75">
      <c r="A297" s="265"/>
      <c r="B297" s="265"/>
      <c r="C297" s="265"/>
      <c r="D297" s="265"/>
      <c r="E297" s="265"/>
      <c r="F297" s="265"/>
      <c r="G297" s="265"/>
    </row>
    <row r="298" ht="12.75">
      <c r="E298" s="220"/>
    </row>
    <row r="299" ht="12.75">
      <c r="E299" s="220"/>
    </row>
    <row r="300" ht="12.75">
      <c r="E300" s="220"/>
    </row>
    <row r="301" ht="12.75">
      <c r="E301" s="220"/>
    </row>
    <row r="302" ht="12.75">
      <c r="E302" s="220"/>
    </row>
    <row r="303" ht="12.75">
      <c r="E303" s="220"/>
    </row>
    <row r="304" ht="12.75">
      <c r="E304" s="220"/>
    </row>
    <row r="305" ht="12.75">
      <c r="E305" s="220"/>
    </row>
    <row r="306" ht="12.75">
      <c r="E306" s="220"/>
    </row>
    <row r="307" ht="12.75">
      <c r="E307" s="220"/>
    </row>
    <row r="308" ht="12.75">
      <c r="E308" s="220"/>
    </row>
    <row r="309" ht="12.75">
      <c r="E309" s="220"/>
    </row>
    <row r="310" ht="12.75">
      <c r="E310" s="220"/>
    </row>
    <row r="311" ht="12.75">
      <c r="E311" s="220"/>
    </row>
    <row r="312" ht="12.75">
      <c r="E312" s="220"/>
    </row>
    <row r="313" ht="12.75">
      <c r="E313" s="220"/>
    </row>
    <row r="314" ht="12.75">
      <c r="E314" s="220"/>
    </row>
    <row r="315" ht="12.75">
      <c r="E315" s="220"/>
    </row>
    <row r="316" ht="12.75">
      <c r="E316" s="220"/>
    </row>
    <row r="317" ht="12.75">
      <c r="E317" s="220"/>
    </row>
    <row r="318" ht="12.75">
      <c r="E318" s="220"/>
    </row>
    <row r="319" ht="12.75">
      <c r="E319" s="220"/>
    </row>
    <row r="320" ht="12.75">
      <c r="E320" s="220"/>
    </row>
    <row r="321" ht="12.75">
      <c r="E321" s="220"/>
    </row>
    <row r="322" ht="12.75">
      <c r="E322" s="220"/>
    </row>
    <row r="323" ht="12.75">
      <c r="E323" s="220"/>
    </row>
    <row r="324" ht="12.75">
      <c r="E324" s="220"/>
    </row>
    <row r="325" ht="12.75">
      <c r="E325" s="220"/>
    </row>
    <row r="326" ht="12.75">
      <c r="E326" s="220"/>
    </row>
    <row r="327" ht="12.75">
      <c r="E327" s="220"/>
    </row>
    <row r="328" ht="12.75">
      <c r="E328" s="220"/>
    </row>
    <row r="329" spans="1:2" ht="12.75">
      <c r="A329" s="276"/>
      <c r="B329" s="276"/>
    </row>
    <row r="330" spans="1:7" ht="12.75">
      <c r="A330" s="265"/>
      <c r="B330" s="265"/>
      <c r="C330" s="277"/>
      <c r="D330" s="277"/>
      <c r="E330" s="278"/>
      <c r="F330" s="277"/>
      <c r="G330" s="279"/>
    </row>
    <row r="331" spans="1:7" ht="12.75">
      <c r="A331" s="280"/>
      <c r="B331" s="280"/>
      <c r="C331" s="265"/>
      <c r="D331" s="265"/>
      <c r="E331" s="281"/>
      <c r="F331" s="265"/>
      <c r="G331" s="265"/>
    </row>
    <row r="332" spans="1:7" ht="12.75">
      <c r="A332" s="265"/>
      <c r="B332" s="265"/>
      <c r="C332" s="265"/>
      <c r="D332" s="265"/>
      <c r="E332" s="281"/>
      <c r="F332" s="265"/>
      <c r="G332" s="265"/>
    </row>
    <row r="333" spans="1:7" ht="12.75">
      <c r="A333" s="265"/>
      <c r="B333" s="265"/>
      <c r="C333" s="265"/>
      <c r="D333" s="265"/>
      <c r="E333" s="281"/>
      <c r="F333" s="265"/>
      <c r="G333" s="265"/>
    </row>
    <row r="334" spans="1:7" ht="12.75">
      <c r="A334" s="265"/>
      <c r="B334" s="265"/>
      <c r="C334" s="265"/>
      <c r="D334" s="265"/>
      <c r="E334" s="281"/>
      <c r="F334" s="265"/>
      <c r="G334" s="265"/>
    </row>
    <row r="335" spans="1:7" ht="12.75">
      <c r="A335" s="265"/>
      <c r="B335" s="265"/>
      <c r="C335" s="265"/>
      <c r="D335" s="265"/>
      <c r="E335" s="281"/>
      <c r="F335" s="265"/>
      <c r="G335" s="265"/>
    </row>
    <row r="336" spans="1:7" ht="12.75">
      <c r="A336" s="265"/>
      <c r="B336" s="265"/>
      <c r="C336" s="265"/>
      <c r="D336" s="265"/>
      <c r="E336" s="281"/>
      <c r="F336" s="265"/>
      <c r="G336" s="265"/>
    </row>
    <row r="337" spans="1:7" ht="12.75">
      <c r="A337" s="265"/>
      <c r="B337" s="265"/>
      <c r="C337" s="265"/>
      <c r="D337" s="265"/>
      <c r="E337" s="281"/>
      <c r="F337" s="265"/>
      <c r="G337" s="265"/>
    </row>
    <row r="338" spans="1:7" ht="12.75">
      <c r="A338" s="265"/>
      <c r="B338" s="265"/>
      <c r="C338" s="265"/>
      <c r="D338" s="265"/>
      <c r="E338" s="281"/>
      <c r="F338" s="265"/>
      <c r="G338" s="265"/>
    </row>
    <row r="339" spans="1:7" ht="12.75">
      <c r="A339" s="265"/>
      <c r="B339" s="265"/>
      <c r="C339" s="265"/>
      <c r="D339" s="265"/>
      <c r="E339" s="281"/>
      <c r="F339" s="265"/>
      <c r="G339" s="265"/>
    </row>
    <row r="340" spans="1:7" ht="12.75">
      <c r="A340" s="265"/>
      <c r="B340" s="265"/>
      <c r="C340" s="265"/>
      <c r="D340" s="265"/>
      <c r="E340" s="281"/>
      <c r="F340" s="265"/>
      <c r="G340" s="265"/>
    </row>
    <row r="341" spans="1:7" ht="12.75">
      <c r="A341" s="265"/>
      <c r="B341" s="265"/>
      <c r="C341" s="265"/>
      <c r="D341" s="265"/>
      <c r="E341" s="281"/>
      <c r="F341" s="265"/>
      <c r="G341" s="265"/>
    </row>
    <row r="342" spans="1:7" ht="12.75">
      <c r="A342" s="265"/>
      <c r="B342" s="265"/>
      <c r="C342" s="265"/>
      <c r="D342" s="265"/>
      <c r="E342" s="281"/>
      <c r="F342" s="265"/>
      <c r="G342" s="265"/>
    </row>
    <row r="343" spans="1:7" ht="12.75">
      <c r="A343" s="265"/>
      <c r="B343" s="265"/>
      <c r="C343" s="265"/>
      <c r="D343" s="265"/>
      <c r="E343" s="281"/>
      <c r="F343" s="265"/>
      <c r="G343" s="265"/>
    </row>
  </sheetData>
  <sheetProtection/>
  <mergeCells count="192">
    <mergeCell ref="C15:D15"/>
    <mergeCell ref="C16:D16"/>
    <mergeCell ref="C17:D17"/>
    <mergeCell ref="C18:D18"/>
    <mergeCell ref="C36:D36"/>
    <mergeCell ref="C37:D37"/>
    <mergeCell ref="C19:D19"/>
    <mergeCell ref="C20:D20"/>
    <mergeCell ref="C21:D21"/>
    <mergeCell ref="C25:D25"/>
    <mergeCell ref="A1:G1"/>
    <mergeCell ref="A3:B3"/>
    <mergeCell ref="A4:B4"/>
    <mergeCell ref="E4:G4"/>
    <mergeCell ref="C13:D13"/>
    <mergeCell ref="C14:D14"/>
    <mergeCell ref="C26:D26"/>
    <mergeCell ref="C27:D27"/>
    <mergeCell ref="C28:D28"/>
    <mergeCell ref="C29:D29"/>
    <mergeCell ref="C30:D30"/>
    <mergeCell ref="C31:D31"/>
    <mergeCell ref="C47:D47"/>
    <mergeCell ref="C48:D48"/>
    <mergeCell ref="C32:D32"/>
    <mergeCell ref="C33:D33"/>
    <mergeCell ref="C34:D34"/>
    <mergeCell ref="C35:D35"/>
    <mergeCell ref="C49:D49"/>
    <mergeCell ref="C50:D50"/>
    <mergeCell ref="C38:D38"/>
    <mergeCell ref="C39:D39"/>
    <mergeCell ref="C40:D40"/>
    <mergeCell ref="C41:D41"/>
    <mergeCell ref="C42:D42"/>
    <mergeCell ref="C43:D43"/>
    <mergeCell ref="C44:D44"/>
    <mergeCell ref="C46:D46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70:D70"/>
    <mergeCell ref="C71:D71"/>
    <mergeCell ref="C72:D72"/>
    <mergeCell ref="C73:D73"/>
    <mergeCell ref="C74:D74"/>
    <mergeCell ref="C75:D75"/>
    <mergeCell ref="C63:D63"/>
    <mergeCell ref="C64:D64"/>
    <mergeCell ref="C66:D66"/>
    <mergeCell ref="C67:D67"/>
    <mergeCell ref="C68:D68"/>
    <mergeCell ref="C69:D69"/>
    <mergeCell ref="C82:D82"/>
    <mergeCell ref="C83:D83"/>
    <mergeCell ref="C84:D84"/>
    <mergeCell ref="C88:G88"/>
    <mergeCell ref="C89:G89"/>
    <mergeCell ref="C90:G90"/>
    <mergeCell ref="C76:D76"/>
    <mergeCell ref="C77:D77"/>
    <mergeCell ref="C78:D78"/>
    <mergeCell ref="C79:D79"/>
    <mergeCell ref="C80:D80"/>
    <mergeCell ref="C81:D81"/>
    <mergeCell ref="C101:G101"/>
    <mergeCell ref="C102:D102"/>
    <mergeCell ref="C103:D103"/>
    <mergeCell ref="C104:D104"/>
    <mergeCell ref="C91:G91"/>
    <mergeCell ref="C92:G92"/>
    <mergeCell ref="C126:D126"/>
    <mergeCell ref="C127:D127"/>
    <mergeCell ref="C93:G93"/>
    <mergeCell ref="C94:G94"/>
    <mergeCell ref="C95:G95"/>
    <mergeCell ref="C96:G96"/>
    <mergeCell ref="C97:G97"/>
    <mergeCell ref="C98:G98"/>
    <mergeCell ref="C99:G99"/>
    <mergeCell ref="C100:G100"/>
    <mergeCell ref="C114:D114"/>
    <mergeCell ref="C116:D116"/>
    <mergeCell ref="C118:D118"/>
    <mergeCell ref="C123:D123"/>
    <mergeCell ref="C124:D124"/>
    <mergeCell ref="C125:D125"/>
    <mergeCell ref="C105:D105"/>
    <mergeCell ref="C106:D106"/>
    <mergeCell ref="C107:D107"/>
    <mergeCell ref="C108:D108"/>
    <mergeCell ref="C112:D112"/>
    <mergeCell ref="C113:D113"/>
    <mergeCell ref="C150:D150"/>
    <mergeCell ref="C151:D151"/>
    <mergeCell ref="C153:D153"/>
    <mergeCell ref="C154:D154"/>
    <mergeCell ref="C128:D128"/>
    <mergeCell ref="C129:D129"/>
    <mergeCell ref="C155:D155"/>
    <mergeCell ref="C156:D156"/>
    <mergeCell ref="C138:D138"/>
    <mergeCell ref="C139:D139"/>
    <mergeCell ref="C140:D140"/>
    <mergeCell ref="C142:D142"/>
    <mergeCell ref="C143:D143"/>
    <mergeCell ref="C144:D144"/>
    <mergeCell ref="C148:D148"/>
    <mergeCell ref="C149:D149"/>
    <mergeCell ref="C165:D165"/>
    <mergeCell ref="C166:D166"/>
    <mergeCell ref="C167:D167"/>
    <mergeCell ref="C168:D168"/>
    <mergeCell ref="C169:D169"/>
    <mergeCell ref="C170:D170"/>
    <mergeCell ref="C158:D158"/>
    <mergeCell ref="C159:D159"/>
    <mergeCell ref="C160:D160"/>
    <mergeCell ref="C161:D161"/>
    <mergeCell ref="C163:D163"/>
    <mergeCell ref="C164:D164"/>
    <mergeCell ref="C177:D177"/>
    <mergeCell ref="C178:D178"/>
    <mergeCell ref="C179:D179"/>
    <mergeCell ref="C180:D180"/>
    <mergeCell ref="C182:D182"/>
    <mergeCell ref="C183:D183"/>
    <mergeCell ref="C171:D171"/>
    <mergeCell ref="C172:D172"/>
    <mergeCell ref="C173:D173"/>
    <mergeCell ref="C174:D174"/>
    <mergeCell ref="C175:D175"/>
    <mergeCell ref="C176:D176"/>
    <mergeCell ref="C195:D195"/>
    <mergeCell ref="C196:D196"/>
    <mergeCell ref="C197:D197"/>
    <mergeCell ref="C198:D198"/>
    <mergeCell ref="C184:D184"/>
    <mergeCell ref="C185:D185"/>
    <mergeCell ref="C186:D186"/>
    <mergeCell ref="C187:D187"/>
    <mergeCell ref="C188:D188"/>
    <mergeCell ref="C205:D205"/>
    <mergeCell ref="C206:D206"/>
    <mergeCell ref="C211:D211"/>
    <mergeCell ref="C212:D212"/>
    <mergeCell ref="C213:D213"/>
    <mergeCell ref="C215:G215"/>
    <mergeCell ref="C199:D199"/>
    <mergeCell ref="C200:D200"/>
    <mergeCell ref="C201:D201"/>
    <mergeCell ref="C202:D202"/>
    <mergeCell ref="C203:D203"/>
    <mergeCell ref="C204:D204"/>
    <mergeCell ref="C230:D230"/>
    <mergeCell ref="C231:D231"/>
    <mergeCell ref="C232:D232"/>
    <mergeCell ref="C233:D233"/>
    <mergeCell ref="C216:G216"/>
    <mergeCell ref="C217:G217"/>
    <mergeCell ref="C234:D234"/>
    <mergeCell ref="C235:D235"/>
    <mergeCell ref="C218:G218"/>
    <mergeCell ref="C219:D219"/>
    <mergeCell ref="C220:D220"/>
    <mergeCell ref="C222:G222"/>
    <mergeCell ref="C223:G223"/>
    <mergeCell ref="C224:G224"/>
    <mergeCell ref="C225:G225"/>
    <mergeCell ref="C226:D226"/>
    <mergeCell ref="C254:D254"/>
    <mergeCell ref="C244:D244"/>
    <mergeCell ref="C245:D245"/>
    <mergeCell ref="C246:D246"/>
    <mergeCell ref="C247:D247"/>
    <mergeCell ref="C248:D248"/>
    <mergeCell ref="C249:D249"/>
    <mergeCell ref="C237:G237"/>
    <mergeCell ref="C238:G238"/>
    <mergeCell ref="C239:G239"/>
    <mergeCell ref="C241:D241"/>
    <mergeCell ref="C242:D242"/>
    <mergeCell ref="C243:D243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Brousková Martina, Bc.</cp:lastModifiedBy>
  <cp:lastPrinted>2016-12-15T20:04:48Z</cp:lastPrinted>
  <dcterms:created xsi:type="dcterms:W3CDTF">2016-12-05T10:08:24Z</dcterms:created>
  <dcterms:modified xsi:type="dcterms:W3CDTF">2017-04-20T12:40:17Z</dcterms:modified>
  <cp:category/>
  <cp:version/>
  <cp:contentType/>
  <cp:contentStatus/>
</cp:coreProperties>
</file>