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3290" activeTab="0"/>
  </bookViews>
  <sheets>
    <sheet name="Volejbal" sheetId="1" r:id="rId1"/>
  </sheets>
  <definedNames>
    <definedName name="_xlnm.Print_Area" localSheetId="0">'Volejbal'!$A$1:$L$55</definedName>
  </definedNames>
  <calcPr fullCalcOnLoad="1"/>
</workbook>
</file>

<file path=xl/sharedStrings.xml><?xml version="1.0" encoding="utf-8"?>
<sst xmlns="http://schemas.openxmlformats.org/spreadsheetml/2006/main" count="125" uniqueCount="78">
  <si>
    <t>Cena celkem</t>
  </si>
  <si>
    <t>MJ</t>
  </si>
  <si>
    <t>Množství</t>
  </si>
  <si>
    <t>Zemní práce</t>
  </si>
  <si>
    <t>m2</t>
  </si>
  <si>
    <t>m</t>
  </si>
  <si>
    <t>Celkem bez DPH</t>
  </si>
  <si>
    <t>Celkem s DPH</t>
  </si>
  <si>
    <t>Jednotková cena</t>
  </si>
  <si>
    <t>ks</t>
  </si>
  <si>
    <t>Sportovní povrch</t>
  </si>
  <si>
    <t>č. pol.</t>
  </si>
  <si>
    <t>Sportovní vybavení</t>
  </si>
  <si>
    <t>DPH 21%</t>
  </si>
  <si>
    <t>Název položky</t>
  </si>
  <si>
    <t>pár</t>
  </si>
  <si>
    <t>Přesun výkopku v rámci staveniště do 250 m</t>
  </si>
  <si>
    <t>Zhutnění podloží (mechanicky válcem)</t>
  </si>
  <si>
    <t>m3</t>
  </si>
  <si>
    <t>Drenážní systém</t>
  </si>
  <si>
    <t>Odvoz + skládkovné</t>
  </si>
  <si>
    <t>Kód položky</t>
  </si>
  <si>
    <t>693111420</t>
  </si>
  <si>
    <t>Zakládání</t>
  </si>
  <si>
    <t>kus</t>
  </si>
  <si>
    <t>916991121</t>
  </si>
  <si>
    <t xml:space="preserve">Lože pod obrubníky, krajníky nebo obruby z dlažebních kostek z betonu prostého   </t>
  </si>
  <si>
    <t>Betonování ocelových pouzder do PVC chrániček vč. dodávky betonu</t>
  </si>
  <si>
    <t>Naložení na dopravní prostředek, loď ??</t>
  </si>
  <si>
    <t>Cena</t>
  </si>
  <si>
    <t>URS</t>
  </si>
  <si>
    <t>Základové patky z betonu tř. C 16/20 (betonování KG trubky pro pouzdra sportovního vybavení a oplocení)</t>
  </si>
  <si>
    <t>Trubka kanalizace plastová KGEM-200x1000 mm SN4 (sloupky oplocení)</t>
  </si>
  <si>
    <t>Trubka kanalizace plastová KGEM-250x1000 mm SN4 (rohové sloupky oplocení)</t>
  </si>
  <si>
    <t>Oplocení</t>
  </si>
  <si>
    <t>Betonování plotových sloupků do PVC chrániček vč. dodávky betonu</t>
  </si>
  <si>
    <t>hod</t>
  </si>
  <si>
    <r>
      <t xml:space="preserve">Plotový sloupek kulatý </t>
    </r>
    <r>
      <rPr>
        <sz val="10"/>
        <rFont val="Tahoma"/>
        <family val="2"/>
      </rPr>
      <t>Ø</t>
    </r>
    <r>
      <rPr>
        <sz val="10"/>
        <rFont val="Arial CE"/>
        <family val="2"/>
      </rPr>
      <t xml:space="preserve"> 76mm vč. horní krytky, celková délka 5m</t>
    </r>
  </si>
  <si>
    <t>Vysokopevnostní polypropylenová bezuzlová síť, tl. 3,0mm, světlost ok 45x45mm</t>
  </si>
  <si>
    <t>Lanko z ocelového drátu tl. 4mm, pozinkované</t>
  </si>
  <si>
    <t>Očnice a napínák pro 4mm lanko</t>
  </si>
  <si>
    <t>Otevřené nylonové kroužky (karabiny) k zavěšení sítě (5ks/m)</t>
  </si>
  <si>
    <t>Montáž oplocení + věšení sítí (práce z lešení)</t>
  </si>
  <si>
    <t>Redukce celkem</t>
  </si>
  <si>
    <t>Výkop - jamky pro sportovní vybavení (0,4*0,4*0,4)*2</t>
  </si>
  <si>
    <t>Po redukci celkem</t>
  </si>
  <si>
    <t>Poznámka</t>
  </si>
  <si>
    <t>hodnoty v nepodbarvených políčkách se dopočítávají automaticky (vzorcem)</t>
  </si>
  <si>
    <t>množství dle projektu</t>
  </si>
  <si>
    <t>zadávání jednotkových cen</t>
  </si>
  <si>
    <t>Výkop - plocha (26*18*0,33)</t>
  </si>
  <si>
    <t>Trubka kanalizace plastová KGEM-200x1000 mm SN4 (sloupky volejbal/nohejbal)</t>
  </si>
  <si>
    <t>Výkop - jamky pro oplocení (0,4*0,4*0,8)*8+(0,3*0,3*0,8)*22</t>
  </si>
  <si>
    <t>Dodávka + pokládka umělý sportovní polyuretanový plnobarevný povrch z EPDM granulátu, tl. 13mm, barva červenohnědá</t>
  </si>
  <si>
    <t>Barevné lajnování polyuretanovými barvami, š. lajny 5cm (1x volejbal/nohejbal)</t>
  </si>
  <si>
    <t>Volejbal/nohejbal - univerzální ocelové sloupky do zemních pouzder, vč. pouzder a víček</t>
  </si>
  <si>
    <t>Volejbal/nohejbal - síť, polypropylen, síla min. 3mm, barva černá</t>
  </si>
  <si>
    <t>212752212</t>
  </si>
  <si>
    <t xml:space="preserve">Trativod z drenážních trubek plastových flexibilních D do 100 mm včetně lože otevřený výkop   </t>
  </si>
  <si>
    <t>211971121</t>
  </si>
  <si>
    <t xml:space="preserve">Zřízení opláštění žeber nebo trativodů geotextilií v rýze nebo zářezu sklonu přes 1:2 š do 2,5 m   </t>
  </si>
  <si>
    <t>211531111</t>
  </si>
  <si>
    <t xml:space="preserve">Výplň odvodňovacích žeber nebo trativodů kamenivem hrubým drceným frakce 16 až 63 mm   </t>
  </si>
  <si>
    <t>Lože pro trativody ze štěrkopísku tříděného</t>
  </si>
  <si>
    <t>Obrubník betonový zahradní přírodní šedá 50x5x20 cm</t>
  </si>
  <si>
    <t xml:space="preserve">textilie 200 g/m2 do š 8,8 m   </t>
  </si>
  <si>
    <t>Osazení zahradního obrubníku betonového do lože z betonu s boční opěrou</t>
  </si>
  <si>
    <t>Podkladní vrstvy</t>
  </si>
  <si>
    <t>Podklad z kameniva hrubého drceného vel. 32-63 mm tl 180 mm po zhutnění (nákup, dovoz, rozhrnutí, srovnání, zhutnění)</t>
  </si>
  <si>
    <t>Podklad ze štěrkodrtě ŠD tl 40 mm (frakce 0-32) tl. 40 mm po zhutnění (nákup, dovoz, rozhrnutí, srovnání, zhutnění)</t>
  </si>
  <si>
    <t>Asfaltový koberec otevřený AKO 16 (AKOH) tl 40 mm š do 3 m z nemodifikovaného asfaltu</t>
  </si>
  <si>
    <t>Asfaltový koberec otevřený AKO 8 (AKOJ) tl 40 mm š do 3 m z modifikovaného asfaltu</t>
  </si>
  <si>
    <t>Dodávka a montáž vzpěr rohových sloupků</t>
  </si>
  <si>
    <t>2a</t>
  </si>
  <si>
    <t>13a</t>
  </si>
  <si>
    <t>Výkop - drenážní rýhy (0,3*0,3*POL.8)</t>
  </si>
  <si>
    <t>doplněné/opravené položky - oprava 171004</t>
  </si>
  <si>
    <t>C - VOLEJBAL + NOHEJBAL - REVIZE 6 - oprava 171004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</si>
</sst>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"/>
    <numFmt numFmtId="166" formatCode="###\ ###\ ###\ ##0.00"/>
    <numFmt numFmtId="167" formatCode="#,##0\ &quot;Kč&quot;;[Red]#,##0\ &quot;Kč&quot;"/>
    <numFmt numFmtId="168" formatCode="#,##0.000;\-#,##0.000"/>
    <numFmt numFmtId="169" formatCode="#,##0.00;\-#,##0.00"/>
  </numFmts>
  <fonts count="44">
    <font>
      <sz val="10"/>
      <name val="Arial CE"/>
      <family val="0"/>
    </font>
    <font>
      <sz val="8"/>
      <name val="MS Sans Serif"/>
      <family val="2"/>
    </font>
    <font>
      <sz val="10"/>
      <name val="Tahoma"/>
      <family val="2"/>
    </font>
    <font>
      <b/>
      <sz val="14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" fillId="0" borderId="0" applyAlignment="0">
      <protection locked="0"/>
    </xf>
    <xf numFmtId="0" fontId="1" fillId="0" borderId="0" applyAlignment="0">
      <protection locked="0"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4" fillId="32" borderId="10" xfId="0" applyNumberFormat="1" applyFont="1" applyFill="1" applyBorder="1" applyAlignment="1" applyProtection="1">
      <alignment horizontal="center" vertical="center"/>
      <protection/>
    </xf>
    <xf numFmtId="49" fontId="4" fillId="32" borderId="11" xfId="0" applyNumberFormat="1" applyFont="1" applyFill="1" applyBorder="1" applyAlignment="1" applyProtection="1">
      <alignment horizontal="center" vertical="center"/>
      <protection/>
    </xf>
    <xf numFmtId="49" fontId="4" fillId="32" borderId="11" xfId="0" applyNumberFormat="1" applyFont="1" applyFill="1" applyBorder="1" applyAlignment="1" applyProtection="1">
      <alignment horizontal="left" vertical="center"/>
      <protection/>
    </xf>
    <xf numFmtId="49" fontId="4" fillId="32" borderId="11" xfId="0" applyNumberFormat="1" applyFont="1" applyFill="1" applyBorder="1" applyAlignment="1" applyProtection="1">
      <alignment horizontal="center" vertical="center"/>
      <protection/>
    </xf>
    <xf numFmtId="164" fontId="4" fillId="32" borderId="11" xfId="0" applyNumberFormat="1" applyFont="1" applyFill="1" applyBorder="1" applyAlignment="1" applyProtection="1">
      <alignment horizontal="center" vertical="center"/>
      <protection/>
    </xf>
    <xf numFmtId="4" fontId="4" fillId="32" borderId="12" xfId="0" applyNumberFormat="1" applyFont="1" applyFill="1" applyBorder="1" applyAlignment="1" applyProtection="1">
      <alignment horizontal="center" vertical="center"/>
      <protection/>
    </xf>
    <xf numFmtId="164" fontId="4" fillId="32" borderId="10" xfId="0" applyNumberFormat="1" applyFont="1" applyFill="1" applyBorder="1" applyAlignment="1" applyProtection="1">
      <alignment horizontal="center" vertical="center"/>
      <protection/>
    </xf>
    <xf numFmtId="4" fontId="4" fillId="32" borderId="11" xfId="0" applyNumberFormat="1" applyFont="1" applyFill="1" applyBorder="1" applyAlignment="1" applyProtection="1">
      <alignment horizontal="center" vertical="center"/>
      <protection/>
    </xf>
    <xf numFmtId="4" fontId="4" fillId="32" borderId="13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Alignment="1">
      <alignment vertical="center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vertical="center"/>
      <protection/>
    </xf>
    <xf numFmtId="164" fontId="0" fillId="0" borderId="15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/>
      <protection/>
    </xf>
    <xf numFmtId="4" fontId="6" fillId="0" borderId="16" xfId="0" applyNumberFormat="1" applyFont="1" applyFill="1" applyBorder="1" applyAlignment="1" applyProtection="1">
      <alignment vertical="center"/>
      <protection/>
    </xf>
    <xf numFmtId="164" fontId="0" fillId="0" borderId="14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vertical="center"/>
      <protection/>
    </xf>
    <xf numFmtId="4" fontId="6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164" fontId="0" fillId="0" borderId="19" xfId="0" applyNumberFormat="1" applyFont="1" applyFill="1" applyBorder="1" applyAlignment="1" applyProtection="1">
      <alignment vertical="center"/>
      <protection/>
    </xf>
    <xf numFmtId="4" fontId="0" fillId="33" borderId="19" xfId="0" applyNumberFormat="1" applyFont="1" applyFill="1" applyBorder="1" applyAlignment="1" applyProtection="1">
      <alignment vertical="center"/>
      <protection locked="0"/>
    </xf>
    <xf numFmtId="4" fontId="7" fillId="0" borderId="20" xfId="0" applyNumberFormat="1" applyFont="1" applyFill="1" applyBorder="1" applyAlignment="1" applyProtection="1">
      <alignment vertical="center"/>
      <protection/>
    </xf>
    <xf numFmtId="164" fontId="0" fillId="0" borderId="18" xfId="0" applyNumberFormat="1" applyFont="1" applyFill="1" applyBorder="1" applyAlignment="1" applyProtection="1">
      <alignment vertical="center"/>
      <protection/>
    </xf>
    <xf numFmtId="4" fontId="7" fillId="0" borderId="19" xfId="0" applyNumberFormat="1" applyFont="1" applyFill="1" applyBorder="1" applyAlignment="1" applyProtection="1">
      <alignment vertical="center"/>
      <protection/>
    </xf>
    <xf numFmtId="4" fontId="7" fillId="0" borderId="21" xfId="0" applyNumberFormat="1" applyFont="1" applyFill="1" applyBorder="1" applyAlignment="1" applyProtection="1">
      <alignment vertical="center"/>
      <protection/>
    </xf>
    <xf numFmtId="164" fontId="0" fillId="34" borderId="19" xfId="0" applyNumberFormat="1" applyFont="1" applyFill="1" applyBorder="1" applyAlignment="1" applyProtection="1">
      <alignment vertical="center"/>
      <protection/>
    </xf>
    <xf numFmtId="164" fontId="0" fillId="34" borderId="18" xfId="0" applyNumberFormat="1" applyFont="1" applyFill="1" applyBorder="1" applyAlignment="1" applyProtection="1">
      <alignment vertical="center"/>
      <protection/>
    </xf>
    <xf numFmtId="0" fontId="0" fillId="35" borderId="18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Fill="1" applyBorder="1" applyAlignment="1" applyProtection="1">
      <alignment vertical="center"/>
      <protection/>
    </xf>
    <xf numFmtId="4" fontId="6" fillId="0" borderId="20" xfId="0" applyNumberFormat="1" applyFont="1" applyFill="1" applyBorder="1" applyAlignment="1" applyProtection="1">
      <alignment vertical="center"/>
      <protection/>
    </xf>
    <xf numFmtId="4" fontId="6" fillId="0" borderId="19" xfId="0" applyNumberFormat="1" applyFont="1" applyFill="1" applyBorder="1" applyAlignment="1" applyProtection="1">
      <alignment vertical="center"/>
      <protection/>
    </xf>
    <xf numFmtId="4" fontId="6" fillId="0" borderId="21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wrapText="1"/>
      <protection locked="0"/>
    </xf>
    <xf numFmtId="168" fontId="0" fillId="34" borderId="19" xfId="0" applyNumberFormat="1" applyFont="1" applyFill="1" applyBorder="1" applyAlignment="1" applyProtection="1">
      <alignment horizontal="right" vertical="center"/>
      <protection locked="0"/>
    </xf>
    <xf numFmtId="4" fontId="7" fillId="0" borderId="20" xfId="0" applyNumberFormat="1" applyFont="1" applyFill="1" applyBorder="1" applyAlignment="1" applyProtection="1">
      <alignment vertical="center"/>
      <protection/>
    </xf>
    <xf numFmtId="168" fontId="0" fillId="34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168" fontId="0" fillId="0" borderId="19" xfId="0" applyNumberFormat="1" applyFont="1" applyBorder="1" applyAlignment="1" applyProtection="1">
      <alignment horizontal="right" vertical="center"/>
      <protection locked="0"/>
    </xf>
    <xf numFmtId="168" fontId="0" fillId="0" borderId="18" xfId="0" applyNumberFormat="1" applyFont="1" applyBorder="1" applyAlignment="1" applyProtection="1">
      <alignment horizontal="right" vertical="center"/>
      <protection locked="0"/>
    </xf>
    <xf numFmtId="168" fontId="0" fillId="0" borderId="19" xfId="47" applyNumberFormat="1" applyFont="1" applyBorder="1" applyAlignment="1">
      <alignment horizontal="right" vertical="center"/>
      <protection locked="0"/>
    </xf>
    <xf numFmtId="168" fontId="0" fillId="0" borderId="18" xfId="47" applyNumberFormat="1" applyFont="1" applyBorder="1" applyAlignment="1">
      <alignment horizontal="right" vertical="center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169" fontId="0" fillId="33" borderId="19" xfId="0" applyNumberFormat="1" applyFont="1" applyFill="1" applyBorder="1" applyAlignment="1" applyProtection="1">
      <alignment horizontal="right" vertical="center"/>
      <protection locked="0"/>
    </xf>
    <xf numFmtId="4" fontId="7" fillId="0" borderId="19" xfId="0" applyNumberFormat="1" applyFont="1" applyFill="1" applyBorder="1" applyAlignment="1" applyProtection="1">
      <alignment vertical="center"/>
      <protection/>
    </xf>
    <xf numFmtId="0" fontId="0" fillId="35" borderId="18" xfId="0" applyNumberFormat="1" applyFont="1" applyFill="1" applyBorder="1" applyAlignment="1" applyProtection="1">
      <alignment horizontal="center" vertical="center"/>
      <protection/>
    </xf>
    <xf numFmtId="164" fontId="0" fillId="34" borderId="18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vertical="center"/>
      <protection/>
    </xf>
    <xf numFmtId="164" fontId="0" fillId="35" borderId="19" xfId="0" applyNumberFormat="1" applyFont="1" applyFill="1" applyBorder="1" applyAlignment="1" applyProtection="1">
      <alignment vertical="center"/>
      <protection/>
    </xf>
    <xf numFmtId="0" fontId="0" fillId="35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left" vertical="center" wrapText="1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/>
    </xf>
    <xf numFmtId="164" fontId="0" fillId="34" borderId="22" xfId="0" applyNumberFormat="1" applyFont="1" applyFill="1" applyBorder="1" applyAlignment="1" applyProtection="1">
      <alignment vertical="center"/>
      <protection/>
    </xf>
    <xf numFmtId="4" fontId="0" fillId="33" borderId="22" xfId="0" applyNumberFormat="1" applyFont="1" applyFill="1" applyBorder="1" applyAlignment="1" applyProtection="1">
      <alignment vertical="center"/>
      <protection locked="0"/>
    </xf>
    <xf numFmtId="4" fontId="7" fillId="0" borderId="23" xfId="0" applyNumberFormat="1" applyFont="1" applyFill="1" applyBorder="1" applyAlignment="1" applyProtection="1">
      <alignment vertical="center"/>
      <protection/>
    </xf>
    <xf numFmtId="164" fontId="0" fillId="34" borderId="24" xfId="0" applyNumberFormat="1" applyFont="1" applyFill="1" applyBorder="1" applyAlignment="1" applyProtection="1">
      <alignment vertical="center"/>
      <protection/>
    </xf>
    <xf numFmtId="4" fontId="7" fillId="0" borderId="22" xfId="0" applyNumberFormat="1" applyFont="1" applyFill="1" applyBorder="1" applyAlignment="1" applyProtection="1">
      <alignment vertical="center"/>
      <protection/>
    </xf>
    <xf numFmtId="4" fontId="7" fillId="0" borderId="22" xfId="0" applyNumberFormat="1" applyFont="1" applyFill="1" applyBorder="1" applyAlignment="1" applyProtection="1">
      <alignment vertical="center"/>
      <protection/>
    </xf>
    <xf numFmtId="4" fontId="7" fillId="0" borderId="25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horizontal="right"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167" fontId="9" fillId="0" borderId="16" xfId="0" applyNumberFormat="1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167" fontId="9" fillId="0" borderId="15" xfId="0" applyNumberFormat="1" applyFont="1" applyFill="1" applyBorder="1" applyAlignment="1" applyProtection="1">
      <alignment vertical="center"/>
      <protection/>
    </xf>
    <xf numFmtId="167" fontId="9" fillId="0" borderId="17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18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vertical="center"/>
      <protection/>
    </xf>
    <xf numFmtId="167" fontId="8" fillId="0" borderId="20" xfId="0" applyNumberFormat="1" applyFont="1" applyBorder="1" applyAlignment="1" applyProtection="1">
      <alignment vertical="center"/>
      <protection/>
    </xf>
    <xf numFmtId="167" fontId="8" fillId="0" borderId="19" xfId="0" applyNumberFormat="1" applyFont="1" applyBorder="1" applyAlignment="1" applyProtection="1">
      <alignment vertical="center"/>
      <protection/>
    </xf>
    <xf numFmtId="167" fontId="8" fillId="0" borderId="21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8" fillId="0" borderId="26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0" fontId="9" fillId="0" borderId="27" xfId="0" applyFont="1" applyBorder="1" applyAlignment="1" applyProtection="1">
      <alignment vertical="center"/>
      <protection/>
    </xf>
    <xf numFmtId="167" fontId="9" fillId="0" borderId="28" xfId="0" applyNumberFormat="1" applyFont="1" applyBorder="1" applyAlignment="1" applyProtection="1">
      <alignment vertical="center"/>
      <protection/>
    </xf>
    <xf numFmtId="0" fontId="9" fillId="0" borderId="26" xfId="0" applyFont="1" applyBorder="1" applyAlignment="1" applyProtection="1">
      <alignment vertical="center"/>
      <protection/>
    </xf>
    <xf numFmtId="167" fontId="9" fillId="0" borderId="27" xfId="0" applyNumberFormat="1" applyFont="1" applyBorder="1" applyAlignment="1" applyProtection="1">
      <alignment vertical="center"/>
      <protection/>
    </xf>
    <xf numFmtId="167" fontId="9" fillId="0" borderId="29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5" borderId="19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Dětský ostrov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64"/>
  <sheetViews>
    <sheetView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375" style="3" customWidth="1"/>
    <col min="2" max="2" width="12.375" style="2" bestFit="1" customWidth="1"/>
    <col min="3" max="3" width="5.75390625" style="2" bestFit="1" customWidth="1"/>
    <col min="4" max="4" width="62.625" style="3" customWidth="1"/>
    <col min="5" max="5" width="7.00390625" style="4" customWidth="1"/>
    <col min="6" max="6" width="8.875" style="3" bestFit="1" customWidth="1"/>
    <col min="7" max="7" width="16.625" style="3" bestFit="1" customWidth="1"/>
    <col min="8" max="8" width="15.125" style="3" bestFit="1" customWidth="1"/>
    <col min="9" max="9" width="8.875" style="3" bestFit="1" customWidth="1"/>
    <col min="10" max="10" width="16.125" style="3" bestFit="1" customWidth="1"/>
    <col min="11" max="11" width="18.125" style="3" bestFit="1" customWidth="1"/>
    <col min="12" max="12" width="10.625" style="3" bestFit="1" customWidth="1"/>
    <col min="13" max="16384" width="9.125" style="3" customWidth="1"/>
  </cols>
  <sheetData>
    <row r="1" ht="18.75" thickBot="1">
      <c r="A1" s="1" t="s">
        <v>77</v>
      </c>
    </row>
    <row r="2" spans="1:12" s="14" customFormat="1" ht="13.5" thickBot="1">
      <c r="A2" s="5" t="s">
        <v>11</v>
      </c>
      <c r="B2" s="6" t="s">
        <v>21</v>
      </c>
      <c r="C2" s="6" t="s">
        <v>29</v>
      </c>
      <c r="D2" s="7" t="s">
        <v>14</v>
      </c>
      <c r="E2" s="8" t="s">
        <v>1</v>
      </c>
      <c r="F2" s="9" t="s">
        <v>2</v>
      </c>
      <c r="G2" s="9" t="s">
        <v>8</v>
      </c>
      <c r="H2" s="10" t="s">
        <v>0</v>
      </c>
      <c r="I2" s="11" t="s">
        <v>2</v>
      </c>
      <c r="J2" s="12" t="s">
        <v>43</v>
      </c>
      <c r="K2" s="12" t="s">
        <v>45</v>
      </c>
      <c r="L2" s="13" t="s">
        <v>46</v>
      </c>
    </row>
    <row r="3" spans="1:12" s="24" customFormat="1" ht="15">
      <c r="A3" s="15"/>
      <c r="B3" s="16"/>
      <c r="C3" s="16"/>
      <c r="D3" s="17" t="s">
        <v>3</v>
      </c>
      <c r="E3" s="16"/>
      <c r="F3" s="18"/>
      <c r="G3" s="19"/>
      <c r="H3" s="20">
        <f>SUM(H4:H11)</f>
        <v>0</v>
      </c>
      <c r="I3" s="21"/>
      <c r="J3" s="22">
        <f>SUM(J4:J11)</f>
        <v>0</v>
      </c>
      <c r="K3" s="22">
        <f aca="true" t="shared" si="0" ref="K3:K44">H3-J3</f>
        <v>0</v>
      </c>
      <c r="L3" s="23"/>
    </row>
    <row r="4" spans="1:12" s="24" customFormat="1" ht="12.75">
      <c r="A4" s="25">
        <v>1</v>
      </c>
      <c r="B4" s="26"/>
      <c r="C4" s="26"/>
      <c r="D4" s="27" t="s">
        <v>50</v>
      </c>
      <c r="E4" s="28" t="s">
        <v>18</v>
      </c>
      <c r="F4" s="29">
        <f>F32*0.33</f>
        <v>154.44</v>
      </c>
      <c r="G4" s="30"/>
      <c r="H4" s="31">
        <f aca="true" t="shared" si="1" ref="H4:J11">F4*G4</f>
        <v>0</v>
      </c>
      <c r="I4" s="32">
        <v>0</v>
      </c>
      <c r="J4" s="33">
        <f t="shared" si="1"/>
        <v>0</v>
      </c>
      <c r="K4" s="33">
        <f t="shared" si="0"/>
        <v>0</v>
      </c>
      <c r="L4" s="34"/>
    </row>
    <row r="5" spans="1:12" s="24" customFormat="1" ht="12.75">
      <c r="A5" s="25">
        <v>2</v>
      </c>
      <c r="B5" s="26"/>
      <c r="C5" s="26"/>
      <c r="D5" s="27" t="s">
        <v>44</v>
      </c>
      <c r="E5" s="28" t="s">
        <v>18</v>
      </c>
      <c r="F5" s="35">
        <f>0.4*0.4*0.4*2</f>
        <v>0.12800000000000003</v>
      </c>
      <c r="G5" s="30"/>
      <c r="H5" s="31">
        <f t="shared" si="1"/>
        <v>0</v>
      </c>
      <c r="I5" s="36">
        <v>0</v>
      </c>
      <c r="J5" s="33">
        <f t="shared" si="1"/>
        <v>0</v>
      </c>
      <c r="K5" s="33">
        <f t="shared" si="0"/>
        <v>0</v>
      </c>
      <c r="L5" s="34"/>
    </row>
    <row r="6" spans="1:12" s="24" customFormat="1" ht="12.75">
      <c r="A6" s="37" t="s">
        <v>73</v>
      </c>
      <c r="B6" s="26"/>
      <c r="C6" s="26"/>
      <c r="D6" s="27" t="s">
        <v>75</v>
      </c>
      <c r="E6" s="28" t="s">
        <v>18</v>
      </c>
      <c r="F6" s="29">
        <f>0.3*0.3*F13</f>
        <v>14.805</v>
      </c>
      <c r="G6" s="30"/>
      <c r="H6" s="31">
        <f t="shared" si="1"/>
        <v>0</v>
      </c>
      <c r="I6" s="36">
        <v>0</v>
      </c>
      <c r="J6" s="33">
        <f>H6*I6</f>
        <v>0</v>
      </c>
      <c r="K6" s="33">
        <f>H6-J6</f>
        <v>0</v>
      </c>
      <c r="L6" s="34"/>
    </row>
    <row r="7" spans="1:12" s="24" customFormat="1" ht="12.75">
      <c r="A7" s="25">
        <v>3</v>
      </c>
      <c r="B7" s="26"/>
      <c r="C7" s="26"/>
      <c r="D7" s="27" t="s">
        <v>52</v>
      </c>
      <c r="E7" s="28" t="s">
        <v>18</v>
      </c>
      <c r="F7" s="35">
        <f>(0.4*0.4*0.8)*8+(0.3*0.3*0.8)*22</f>
        <v>2.608</v>
      </c>
      <c r="G7" s="30"/>
      <c r="H7" s="31">
        <f t="shared" si="1"/>
        <v>0</v>
      </c>
      <c r="I7" s="36">
        <v>0</v>
      </c>
      <c r="J7" s="33">
        <f t="shared" si="1"/>
        <v>0</v>
      </c>
      <c r="K7" s="33">
        <f t="shared" si="0"/>
        <v>0</v>
      </c>
      <c r="L7" s="34"/>
    </row>
    <row r="8" spans="1:12" s="24" customFormat="1" ht="12.75">
      <c r="A8" s="25">
        <v>4</v>
      </c>
      <c r="B8" s="26"/>
      <c r="C8" s="26"/>
      <c r="D8" s="27" t="s">
        <v>16</v>
      </c>
      <c r="E8" s="28" t="s">
        <v>18</v>
      </c>
      <c r="F8" s="29">
        <f>SUM(F4:F7)</f>
        <v>171.981</v>
      </c>
      <c r="G8" s="30"/>
      <c r="H8" s="31">
        <f t="shared" si="1"/>
        <v>0</v>
      </c>
      <c r="I8" s="32">
        <f>SUM(I4:I7)</f>
        <v>0</v>
      </c>
      <c r="J8" s="33">
        <f t="shared" si="1"/>
        <v>0</v>
      </c>
      <c r="K8" s="33">
        <f t="shared" si="0"/>
        <v>0</v>
      </c>
      <c r="L8" s="34"/>
    </row>
    <row r="9" spans="1:12" s="24" customFormat="1" ht="12.75">
      <c r="A9" s="25">
        <v>5</v>
      </c>
      <c r="B9" s="26"/>
      <c r="C9" s="26"/>
      <c r="D9" s="27" t="s">
        <v>28</v>
      </c>
      <c r="E9" s="28" t="s">
        <v>18</v>
      </c>
      <c r="F9" s="29">
        <f>F8</f>
        <v>171.981</v>
      </c>
      <c r="G9" s="30"/>
      <c r="H9" s="31">
        <f t="shared" si="1"/>
        <v>0</v>
      </c>
      <c r="I9" s="32">
        <f>I8</f>
        <v>0</v>
      </c>
      <c r="J9" s="33">
        <f t="shared" si="1"/>
        <v>0</v>
      </c>
      <c r="K9" s="33">
        <f t="shared" si="0"/>
        <v>0</v>
      </c>
      <c r="L9" s="34"/>
    </row>
    <row r="10" spans="1:12" s="24" customFormat="1" ht="12.75">
      <c r="A10" s="25">
        <v>6</v>
      </c>
      <c r="B10" s="26"/>
      <c r="C10" s="26"/>
      <c r="D10" s="27" t="s">
        <v>20</v>
      </c>
      <c r="E10" s="28" t="s">
        <v>18</v>
      </c>
      <c r="F10" s="29">
        <f>F8</f>
        <v>171.981</v>
      </c>
      <c r="G10" s="30"/>
      <c r="H10" s="31">
        <f t="shared" si="1"/>
        <v>0</v>
      </c>
      <c r="I10" s="32">
        <f>I8</f>
        <v>0</v>
      </c>
      <c r="J10" s="33">
        <f t="shared" si="1"/>
        <v>0</v>
      </c>
      <c r="K10" s="33">
        <f t="shared" si="0"/>
        <v>0</v>
      </c>
      <c r="L10" s="34"/>
    </row>
    <row r="11" spans="1:12" s="24" customFormat="1" ht="12.75">
      <c r="A11" s="25">
        <v>7</v>
      </c>
      <c r="B11" s="26"/>
      <c r="C11" s="26"/>
      <c r="D11" s="27" t="s">
        <v>17</v>
      </c>
      <c r="E11" s="28" t="s">
        <v>4</v>
      </c>
      <c r="F11" s="29">
        <f>F32</f>
        <v>468</v>
      </c>
      <c r="G11" s="30"/>
      <c r="H11" s="31">
        <f t="shared" si="1"/>
        <v>0</v>
      </c>
      <c r="I11" s="32">
        <v>0</v>
      </c>
      <c r="J11" s="33">
        <f t="shared" si="1"/>
        <v>0</v>
      </c>
      <c r="K11" s="33">
        <f t="shared" si="0"/>
        <v>0</v>
      </c>
      <c r="L11" s="34"/>
    </row>
    <row r="12" spans="1:12" s="24" customFormat="1" ht="15">
      <c r="A12" s="38"/>
      <c r="B12" s="28"/>
      <c r="C12" s="28"/>
      <c r="D12" s="39" t="s">
        <v>19</v>
      </c>
      <c r="E12" s="28"/>
      <c r="F12" s="29"/>
      <c r="G12" s="40"/>
      <c r="H12" s="41">
        <f>SUM(H13:H17)</f>
        <v>0</v>
      </c>
      <c r="I12" s="32"/>
      <c r="J12" s="42">
        <f>SUM(J13:J17)</f>
        <v>0</v>
      </c>
      <c r="K12" s="42">
        <f t="shared" si="0"/>
        <v>0</v>
      </c>
      <c r="L12" s="43"/>
    </row>
    <row r="13" spans="1:12" s="49" customFormat="1" ht="25.5">
      <c r="A13" s="44">
        <v>8</v>
      </c>
      <c r="B13" s="45" t="s">
        <v>57</v>
      </c>
      <c r="C13" s="45" t="s">
        <v>30</v>
      </c>
      <c r="D13" s="27" t="s">
        <v>58</v>
      </c>
      <c r="E13" s="45" t="s">
        <v>5</v>
      </c>
      <c r="F13" s="46">
        <f>114+50.5</f>
        <v>164.5</v>
      </c>
      <c r="G13" s="30"/>
      <c r="H13" s="47">
        <f>F13*G13</f>
        <v>0</v>
      </c>
      <c r="I13" s="48">
        <v>0</v>
      </c>
      <c r="J13" s="33">
        <f>I13*G13</f>
        <v>0</v>
      </c>
      <c r="K13" s="33">
        <f t="shared" si="0"/>
        <v>0</v>
      </c>
      <c r="L13" s="34"/>
    </row>
    <row r="14" spans="1:12" s="49" customFormat="1" ht="25.5">
      <c r="A14" s="44">
        <v>9</v>
      </c>
      <c r="B14" s="45" t="s">
        <v>59</v>
      </c>
      <c r="C14" s="45" t="s">
        <v>30</v>
      </c>
      <c r="D14" s="27" t="s">
        <v>60</v>
      </c>
      <c r="E14" s="45" t="s">
        <v>4</v>
      </c>
      <c r="F14" s="50">
        <f>F13*0.45</f>
        <v>74.025</v>
      </c>
      <c r="G14" s="30"/>
      <c r="H14" s="47">
        <f>F14*G14</f>
        <v>0</v>
      </c>
      <c r="I14" s="51">
        <f>I13*0.45</f>
        <v>0</v>
      </c>
      <c r="J14" s="33">
        <f>I14*G14</f>
        <v>0</v>
      </c>
      <c r="K14" s="33">
        <f t="shared" si="0"/>
        <v>0</v>
      </c>
      <c r="L14" s="34"/>
    </row>
    <row r="15" spans="1:12" s="49" customFormat="1" ht="12.75">
      <c r="A15" s="44">
        <v>10</v>
      </c>
      <c r="B15" s="45" t="s">
        <v>22</v>
      </c>
      <c r="C15" s="45" t="s">
        <v>30</v>
      </c>
      <c r="D15" s="27" t="s">
        <v>65</v>
      </c>
      <c r="E15" s="45" t="s">
        <v>4</v>
      </c>
      <c r="F15" s="50">
        <f>F13*0.55</f>
        <v>90.47500000000001</v>
      </c>
      <c r="G15" s="30"/>
      <c r="H15" s="47">
        <f>F15*G15</f>
        <v>0</v>
      </c>
      <c r="I15" s="51">
        <f>I13*0.55</f>
        <v>0</v>
      </c>
      <c r="J15" s="33">
        <f>I15*G15</f>
        <v>0</v>
      </c>
      <c r="K15" s="33">
        <f t="shared" si="0"/>
        <v>0</v>
      </c>
      <c r="L15" s="34"/>
    </row>
    <row r="16" spans="1:12" s="49" customFormat="1" ht="25.5">
      <c r="A16" s="44">
        <v>11</v>
      </c>
      <c r="B16" s="45" t="s">
        <v>61</v>
      </c>
      <c r="C16" s="45" t="s">
        <v>30</v>
      </c>
      <c r="D16" s="27" t="s">
        <v>62</v>
      </c>
      <c r="E16" s="45" t="s">
        <v>18</v>
      </c>
      <c r="F16" s="52">
        <f>F13*0.1</f>
        <v>16.45</v>
      </c>
      <c r="G16" s="30"/>
      <c r="H16" s="47">
        <f>F16*G16</f>
        <v>0</v>
      </c>
      <c r="I16" s="53">
        <f>I13*0.1</f>
        <v>0</v>
      </c>
      <c r="J16" s="33">
        <f>I16*G16</f>
        <v>0</v>
      </c>
      <c r="K16" s="33">
        <f t="shared" si="0"/>
        <v>0</v>
      </c>
      <c r="L16" s="34"/>
    </row>
    <row r="17" spans="1:12" s="49" customFormat="1" ht="12.75">
      <c r="A17" s="44">
        <v>12</v>
      </c>
      <c r="B17" s="45">
        <v>212572111</v>
      </c>
      <c r="C17" s="45" t="s">
        <v>30</v>
      </c>
      <c r="D17" s="54" t="s">
        <v>63</v>
      </c>
      <c r="E17" s="45" t="s">
        <v>18</v>
      </c>
      <c r="F17" s="50">
        <f>F13*0.03</f>
        <v>4.935</v>
      </c>
      <c r="G17" s="30"/>
      <c r="H17" s="47">
        <f>F17*G17</f>
        <v>0</v>
      </c>
      <c r="I17" s="51">
        <f>I13*0.03</f>
        <v>0</v>
      </c>
      <c r="J17" s="33">
        <f>I17*G17</f>
        <v>0</v>
      </c>
      <c r="K17" s="33">
        <f t="shared" si="0"/>
        <v>0</v>
      </c>
      <c r="L17" s="34"/>
    </row>
    <row r="18" spans="1:12" s="24" customFormat="1" ht="15">
      <c r="A18" s="38"/>
      <c r="B18" s="28"/>
      <c r="C18" s="28"/>
      <c r="D18" s="39" t="s">
        <v>23</v>
      </c>
      <c r="E18" s="28"/>
      <c r="F18" s="29"/>
      <c r="G18" s="40"/>
      <c r="H18" s="41">
        <f>SUM(H19:H25)</f>
        <v>0</v>
      </c>
      <c r="I18" s="32"/>
      <c r="J18" s="42">
        <f>SUM(J19:J25)</f>
        <v>0</v>
      </c>
      <c r="K18" s="42">
        <f t="shared" si="0"/>
        <v>0</v>
      </c>
      <c r="L18" s="43"/>
    </row>
    <row r="19" spans="1:12" s="49" customFormat="1" ht="12.75">
      <c r="A19" s="44">
        <v>13</v>
      </c>
      <c r="B19" s="45">
        <v>592173040</v>
      </c>
      <c r="C19" s="55" t="s">
        <v>30</v>
      </c>
      <c r="D19" s="27" t="s">
        <v>64</v>
      </c>
      <c r="E19" s="55" t="s">
        <v>5</v>
      </c>
      <c r="F19" s="46">
        <f>18+18+26+26</f>
        <v>88</v>
      </c>
      <c r="G19" s="56"/>
      <c r="H19" s="47">
        <f aca="true" t="shared" si="2" ref="H19:J25">F19*G19</f>
        <v>0</v>
      </c>
      <c r="I19" s="48">
        <v>0</v>
      </c>
      <c r="J19" s="57">
        <f t="shared" si="2"/>
        <v>0</v>
      </c>
      <c r="K19" s="33">
        <f t="shared" si="0"/>
        <v>0</v>
      </c>
      <c r="L19" s="34"/>
    </row>
    <row r="20" spans="1:12" s="49" customFormat="1" ht="25.5">
      <c r="A20" s="58" t="s">
        <v>74</v>
      </c>
      <c r="B20" s="45">
        <v>916331112</v>
      </c>
      <c r="C20" s="55" t="s">
        <v>30</v>
      </c>
      <c r="D20" s="27" t="s">
        <v>66</v>
      </c>
      <c r="E20" s="55" t="s">
        <v>5</v>
      </c>
      <c r="F20" s="52">
        <f>F19</f>
        <v>88</v>
      </c>
      <c r="G20" s="56"/>
      <c r="H20" s="47">
        <f>F20*G20</f>
        <v>0</v>
      </c>
      <c r="I20" s="48">
        <v>0</v>
      </c>
      <c r="J20" s="57">
        <f>H20*I20</f>
        <v>0</v>
      </c>
      <c r="K20" s="33">
        <f>H20-J20</f>
        <v>0</v>
      </c>
      <c r="L20" s="34"/>
    </row>
    <row r="21" spans="1:12" s="49" customFormat="1" ht="25.5">
      <c r="A21" s="44">
        <v>14</v>
      </c>
      <c r="B21" s="55" t="s">
        <v>25</v>
      </c>
      <c r="C21" s="55" t="s">
        <v>30</v>
      </c>
      <c r="D21" s="27" t="s">
        <v>26</v>
      </c>
      <c r="E21" s="55" t="s">
        <v>18</v>
      </c>
      <c r="F21" s="46">
        <f>0.049*(18+18+26+26)</f>
        <v>4.312</v>
      </c>
      <c r="G21" s="56"/>
      <c r="H21" s="47">
        <f t="shared" si="2"/>
        <v>0</v>
      </c>
      <c r="I21" s="48">
        <v>0</v>
      </c>
      <c r="J21" s="57">
        <f t="shared" si="2"/>
        <v>0</v>
      </c>
      <c r="K21" s="33">
        <f t="shared" si="0"/>
        <v>0</v>
      </c>
      <c r="L21" s="34"/>
    </row>
    <row r="22" spans="1:12" s="49" customFormat="1" ht="25.5">
      <c r="A22" s="44">
        <v>15</v>
      </c>
      <c r="B22" s="55">
        <v>275313611</v>
      </c>
      <c r="C22" s="55" t="s">
        <v>30</v>
      </c>
      <c r="D22" s="27" t="s">
        <v>31</v>
      </c>
      <c r="E22" s="55" t="s">
        <v>18</v>
      </c>
      <c r="F22" s="46">
        <v>3</v>
      </c>
      <c r="G22" s="56"/>
      <c r="H22" s="47">
        <f t="shared" si="2"/>
        <v>0</v>
      </c>
      <c r="I22" s="48">
        <v>0</v>
      </c>
      <c r="J22" s="57">
        <f t="shared" si="2"/>
        <v>0</v>
      </c>
      <c r="K22" s="33">
        <f t="shared" si="0"/>
        <v>0</v>
      </c>
      <c r="L22" s="34"/>
    </row>
    <row r="23" spans="1:12" s="49" customFormat="1" ht="25.5">
      <c r="A23" s="44">
        <v>16</v>
      </c>
      <c r="B23" s="55">
        <v>286113170</v>
      </c>
      <c r="C23" s="55" t="s">
        <v>30</v>
      </c>
      <c r="D23" s="27" t="s">
        <v>51</v>
      </c>
      <c r="E23" s="55" t="s">
        <v>24</v>
      </c>
      <c r="F23" s="46">
        <v>2</v>
      </c>
      <c r="G23" s="56"/>
      <c r="H23" s="47">
        <f t="shared" si="2"/>
        <v>0</v>
      </c>
      <c r="I23" s="48">
        <v>0</v>
      </c>
      <c r="J23" s="57">
        <f t="shared" si="2"/>
        <v>0</v>
      </c>
      <c r="K23" s="33">
        <f t="shared" si="0"/>
        <v>0</v>
      </c>
      <c r="L23" s="34"/>
    </row>
    <row r="24" spans="1:12" s="49" customFormat="1" ht="25.5">
      <c r="A24" s="44">
        <v>17</v>
      </c>
      <c r="B24" s="55">
        <v>286113170</v>
      </c>
      <c r="C24" s="55" t="s">
        <v>30</v>
      </c>
      <c r="D24" s="27" t="s">
        <v>32</v>
      </c>
      <c r="E24" s="55" t="s">
        <v>24</v>
      </c>
      <c r="F24" s="46">
        <v>22</v>
      </c>
      <c r="G24" s="56"/>
      <c r="H24" s="47">
        <f t="shared" si="2"/>
        <v>0</v>
      </c>
      <c r="I24" s="48">
        <v>0</v>
      </c>
      <c r="J24" s="57">
        <f t="shared" si="2"/>
        <v>0</v>
      </c>
      <c r="K24" s="33">
        <f t="shared" si="0"/>
        <v>0</v>
      </c>
      <c r="L24" s="34"/>
    </row>
    <row r="25" spans="1:12" s="49" customFormat="1" ht="25.5">
      <c r="A25" s="44">
        <v>18</v>
      </c>
      <c r="B25" s="55">
        <v>286113210</v>
      </c>
      <c r="C25" s="55" t="s">
        <v>30</v>
      </c>
      <c r="D25" s="27" t="s">
        <v>33</v>
      </c>
      <c r="E25" s="55" t="s">
        <v>24</v>
      </c>
      <c r="F25" s="46">
        <v>8</v>
      </c>
      <c r="G25" s="56"/>
      <c r="H25" s="47">
        <f t="shared" si="2"/>
        <v>0</v>
      </c>
      <c r="I25" s="48">
        <v>0</v>
      </c>
      <c r="J25" s="57">
        <f t="shared" si="2"/>
        <v>0</v>
      </c>
      <c r="K25" s="33">
        <f t="shared" si="0"/>
        <v>0</v>
      </c>
      <c r="L25" s="34"/>
    </row>
    <row r="26" spans="1:12" s="24" customFormat="1" ht="15">
      <c r="A26" s="37"/>
      <c r="B26" s="26"/>
      <c r="C26" s="26"/>
      <c r="D26" s="39" t="s">
        <v>67</v>
      </c>
      <c r="E26" s="28"/>
      <c r="F26" s="29"/>
      <c r="G26" s="29"/>
      <c r="H26" s="41">
        <f>SUM(H27:H30)</f>
        <v>0</v>
      </c>
      <c r="I26" s="32"/>
      <c r="J26" s="42">
        <f>SUM(J27:J30)</f>
        <v>0</v>
      </c>
      <c r="K26" s="42">
        <f>H26-J26</f>
        <v>0</v>
      </c>
      <c r="L26" s="43"/>
    </row>
    <row r="27" spans="1:12" s="24" customFormat="1" ht="25.5">
      <c r="A27" s="37">
        <v>18</v>
      </c>
      <c r="B27" s="26">
        <v>564751114</v>
      </c>
      <c r="C27" s="26" t="s">
        <v>30</v>
      </c>
      <c r="D27" s="27" t="s">
        <v>68</v>
      </c>
      <c r="E27" s="28" t="s">
        <v>4</v>
      </c>
      <c r="F27" s="29">
        <f>F32</f>
        <v>468</v>
      </c>
      <c r="G27" s="30"/>
      <c r="H27" s="31">
        <f>F27*G27</f>
        <v>0</v>
      </c>
      <c r="I27" s="48">
        <v>1</v>
      </c>
      <c r="J27" s="57">
        <f>H27*I27</f>
        <v>0</v>
      </c>
      <c r="K27" s="33">
        <f>H27-J27</f>
        <v>0</v>
      </c>
      <c r="L27" s="34"/>
    </row>
    <row r="28" spans="1:12" s="24" customFormat="1" ht="25.5">
      <c r="A28" s="37">
        <v>19</v>
      </c>
      <c r="B28" s="26">
        <v>564801112</v>
      </c>
      <c r="C28" s="26" t="s">
        <v>30</v>
      </c>
      <c r="D28" s="27" t="s">
        <v>69</v>
      </c>
      <c r="E28" s="28" t="s">
        <v>4</v>
      </c>
      <c r="F28" s="29">
        <f>F32</f>
        <v>468</v>
      </c>
      <c r="G28" s="30"/>
      <c r="H28" s="31">
        <f>F28*G28</f>
        <v>0</v>
      </c>
      <c r="I28" s="48">
        <v>0</v>
      </c>
      <c r="J28" s="57">
        <f>H28*I28</f>
        <v>0</v>
      </c>
      <c r="K28" s="33">
        <f>H28-J28</f>
        <v>0</v>
      </c>
      <c r="L28" s="34"/>
    </row>
    <row r="29" spans="1:12" s="24" customFormat="1" ht="25.5">
      <c r="A29" s="37">
        <v>20</v>
      </c>
      <c r="B29" s="26">
        <v>576136311</v>
      </c>
      <c r="C29" s="26" t="s">
        <v>30</v>
      </c>
      <c r="D29" s="27" t="s">
        <v>70</v>
      </c>
      <c r="E29" s="28" t="s">
        <v>4</v>
      </c>
      <c r="F29" s="29">
        <f>F32</f>
        <v>468</v>
      </c>
      <c r="G29" s="30"/>
      <c r="H29" s="31">
        <f>F29*G29</f>
        <v>0</v>
      </c>
      <c r="I29" s="48">
        <v>0</v>
      </c>
      <c r="J29" s="57">
        <f>H29*I29</f>
        <v>0</v>
      </c>
      <c r="K29" s="33">
        <f>H29-J29</f>
        <v>0</v>
      </c>
      <c r="L29" s="34"/>
    </row>
    <row r="30" spans="1:12" s="24" customFormat="1" ht="25.5">
      <c r="A30" s="37">
        <v>21</v>
      </c>
      <c r="B30" s="26">
        <v>576136111</v>
      </c>
      <c r="C30" s="26" t="s">
        <v>30</v>
      </c>
      <c r="D30" s="27" t="s">
        <v>71</v>
      </c>
      <c r="E30" s="28" t="s">
        <v>4</v>
      </c>
      <c r="F30" s="29">
        <f>F32</f>
        <v>468</v>
      </c>
      <c r="G30" s="30"/>
      <c r="H30" s="31">
        <f>F30*G30</f>
        <v>0</v>
      </c>
      <c r="I30" s="48">
        <v>0</v>
      </c>
      <c r="J30" s="57">
        <f>H30*I30</f>
        <v>0</v>
      </c>
      <c r="K30" s="33">
        <f>H30-J30</f>
        <v>0</v>
      </c>
      <c r="L30" s="34"/>
    </row>
    <row r="31" spans="1:12" s="24" customFormat="1" ht="15">
      <c r="A31" s="25"/>
      <c r="B31" s="26"/>
      <c r="C31" s="26"/>
      <c r="D31" s="39" t="s">
        <v>10</v>
      </c>
      <c r="E31" s="28"/>
      <c r="F31" s="29"/>
      <c r="G31" s="29"/>
      <c r="H31" s="41">
        <f>SUM(H32:H33)</f>
        <v>0</v>
      </c>
      <c r="I31" s="32"/>
      <c r="J31" s="42">
        <f>SUM(J32:J33)</f>
        <v>0</v>
      </c>
      <c r="K31" s="42">
        <f t="shared" si="0"/>
        <v>0</v>
      </c>
      <c r="L31" s="43"/>
    </row>
    <row r="32" spans="1:12" s="24" customFormat="1" ht="25.5">
      <c r="A32" s="25">
        <v>19</v>
      </c>
      <c r="B32" s="26">
        <v>910990002</v>
      </c>
      <c r="C32" s="26" t="s">
        <v>30</v>
      </c>
      <c r="D32" s="27" t="s">
        <v>53</v>
      </c>
      <c r="E32" s="28" t="s">
        <v>4</v>
      </c>
      <c r="F32" s="35">
        <f>18*26</f>
        <v>468</v>
      </c>
      <c r="G32" s="30"/>
      <c r="H32" s="47">
        <f>F32*G32</f>
        <v>0</v>
      </c>
      <c r="I32" s="36">
        <v>0</v>
      </c>
      <c r="J32" s="57">
        <f>H32*I32</f>
        <v>0</v>
      </c>
      <c r="K32" s="33">
        <f t="shared" si="0"/>
        <v>0</v>
      </c>
      <c r="L32" s="34"/>
    </row>
    <row r="33" spans="1:12" s="24" customFormat="1" ht="25.5">
      <c r="A33" s="25">
        <v>20</v>
      </c>
      <c r="B33" s="26">
        <v>910990003</v>
      </c>
      <c r="C33" s="26"/>
      <c r="D33" s="27" t="s">
        <v>54</v>
      </c>
      <c r="E33" s="28" t="s">
        <v>5</v>
      </c>
      <c r="F33" s="35">
        <f>54+5*9+12.9+1</f>
        <v>112.9</v>
      </c>
      <c r="G33" s="30"/>
      <c r="H33" s="47">
        <f>F33*G33</f>
        <v>0</v>
      </c>
      <c r="I33" s="59">
        <v>0</v>
      </c>
      <c r="J33" s="57">
        <f>H33*I33</f>
        <v>0</v>
      </c>
      <c r="K33" s="33">
        <f t="shared" si="0"/>
        <v>0</v>
      </c>
      <c r="L33" s="34"/>
    </row>
    <row r="34" spans="1:12" s="24" customFormat="1" ht="15">
      <c r="A34" s="38"/>
      <c r="B34" s="28"/>
      <c r="C34" s="28"/>
      <c r="D34" s="39" t="s">
        <v>12</v>
      </c>
      <c r="E34" s="28"/>
      <c r="F34" s="29"/>
      <c r="G34" s="40"/>
      <c r="H34" s="41">
        <f>SUM(H35:H37)</f>
        <v>0</v>
      </c>
      <c r="I34" s="32"/>
      <c r="J34" s="42">
        <f>SUM(J35:J37)</f>
        <v>0</v>
      </c>
      <c r="K34" s="42">
        <f t="shared" si="0"/>
        <v>0</v>
      </c>
      <c r="L34" s="43"/>
    </row>
    <row r="35" spans="1:12" s="24" customFormat="1" ht="12.75">
      <c r="A35" s="25">
        <v>21</v>
      </c>
      <c r="B35" s="26">
        <v>920990001</v>
      </c>
      <c r="C35" s="26"/>
      <c r="D35" s="27" t="s">
        <v>27</v>
      </c>
      <c r="E35" s="60" t="s">
        <v>9</v>
      </c>
      <c r="F35" s="35">
        <v>2</v>
      </c>
      <c r="G35" s="30"/>
      <c r="H35" s="31">
        <f>F35*G35</f>
        <v>0</v>
      </c>
      <c r="I35" s="36">
        <v>0</v>
      </c>
      <c r="J35" s="33">
        <f>H35*I35</f>
        <v>0</v>
      </c>
      <c r="K35" s="33">
        <f t="shared" si="0"/>
        <v>0</v>
      </c>
      <c r="L35" s="34"/>
    </row>
    <row r="36" spans="1:12" s="24" customFormat="1" ht="12.75">
      <c r="A36" s="25">
        <v>22</v>
      </c>
      <c r="B36" s="26">
        <v>920990002</v>
      </c>
      <c r="C36" s="26"/>
      <c r="D36" s="61" t="s">
        <v>55</v>
      </c>
      <c r="E36" s="60" t="s">
        <v>15</v>
      </c>
      <c r="F36" s="35">
        <v>1</v>
      </c>
      <c r="G36" s="30"/>
      <c r="H36" s="31">
        <f>F36*G36</f>
        <v>0</v>
      </c>
      <c r="I36" s="36">
        <v>0</v>
      </c>
      <c r="J36" s="33">
        <f>H36*I36</f>
        <v>0</v>
      </c>
      <c r="K36" s="33">
        <f t="shared" si="0"/>
        <v>0</v>
      </c>
      <c r="L36" s="34"/>
    </row>
    <row r="37" spans="1:12" s="24" customFormat="1" ht="12.75">
      <c r="A37" s="25">
        <v>23</v>
      </c>
      <c r="B37" s="26">
        <v>920990003</v>
      </c>
      <c r="C37" s="26"/>
      <c r="D37" s="61" t="s">
        <v>56</v>
      </c>
      <c r="E37" s="60" t="s">
        <v>9</v>
      </c>
      <c r="F37" s="35">
        <v>1</v>
      </c>
      <c r="G37" s="30"/>
      <c r="H37" s="31">
        <f>F37*G37</f>
        <v>0</v>
      </c>
      <c r="I37" s="36">
        <v>0</v>
      </c>
      <c r="J37" s="33">
        <f>H37*I37</f>
        <v>0</v>
      </c>
      <c r="K37" s="33">
        <f t="shared" si="0"/>
        <v>0</v>
      </c>
      <c r="L37" s="34"/>
    </row>
    <row r="38" spans="1:12" s="24" customFormat="1" ht="15">
      <c r="A38" s="38"/>
      <c r="B38" s="28"/>
      <c r="C38" s="28"/>
      <c r="D38" s="39" t="s">
        <v>34</v>
      </c>
      <c r="E38" s="28"/>
      <c r="F38" s="29"/>
      <c r="G38" s="40"/>
      <c r="H38" s="41">
        <f>SUM(H39:H46)</f>
        <v>0</v>
      </c>
      <c r="I38" s="32"/>
      <c r="J38" s="42">
        <f>SUM(J39:J46)</f>
        <v>0</v>
      </c>
      <c r="K38" s="42">
        <f t="shared" si="0"/>
        <v>0</v>
      </c>
      <c r="L38" s="43"/>
    </row>
    <row r="39" spans="1:12" s="24" customFormat="1" ht="12.75">
      <c r="A39" s="25">
        <v>24</v>
      </c>
      <c r="B39" s="26">
        <v>930990001</v>
      </c>
      <c r="C39" s="26"/>
      <c r="D39" s="27" t="s">
        <v>35</v>
      </c>
      <c r="E39" s="60" t="s">
        <v>9</v>
      </c>
      <c r="F39" s="35">
        <v>30</v>
      </c>
      <c r="G39" s="30"/>
      <c r="H39" s="47">
        <f>F39*G39</f>
        <v>0</v>
      </c>
      <c r="I39" s="36">
        <v>0</v>
      </c>
      <c r="J39" s="57">
        <f>H39*I39</f>
        <v>0</v>
      </c>
      <c r="K39" s="33">
        <f t="shared" si="0"/>
        <v>0</v>
      </c>
      <c r="L39" s="34"/>
    </row>
    <row r="40" spans="1:12" s="24" customFormat="1" ht="12.75">
      <c r="A40" s="25">
        <v>25</v>
      </c>
      <c r="B40" s="26">
        <v>930990002</v>
      </c>
      <c r="C40" s="26"/>
      <c r="D40" s="27" t="s">
        <v>37</v>
      </c>
      <c r="E40" s="60" t="s">
        <v>9</v>
      </c>
      <c r="F40" s="35">
        <v>30</v>
      </c>
      <c r="G40" s="30"/>
      <c r="H40" s="47">
        <f aca="true" t="shared" si="3" ref="H40:J44">F40*G40</f>
        <v>0</v>
      </c>
      <c r="I40" s="36">
        <v>0</v>
      </c>
      <c r="J40" s="57">
        <f t="shared" si="3"/>
        <v>0</v>
      </c>
      <c r="K40" s="33">
        <f t="shared" si="0"/>
        <v>0</v>
      </c>
      <c r="L40" s="34"/>
    </row>
    <row r="41" spans="1:12" s="24" customFormat="1" ht="25.5">
      <c r="A41" s="25">
        <v>26</v>
      </c>
      <c r="B41" s="26">
        <v>930990003</v>
      </c>
      <c r="C41" s="26"/>
      <c r="D41" s="27" t="s">
        <v>38</v>
      </c>
      <c r="E41" s="60" t="s">
        <v>4</v>
      </c>
      <c r="F41" s="35">
        <f>38.8*2*4</f>
        <v>310.4</v>
      </c>
      <c r="G41" s="30"/>
      <c r="H41" s="47">
        <f t="shared" si="3"/>
        <v>0</v>
      </c>
      <c r="I41" s="36">
        <v>0</v>
      </c>
      <c r="J41" s="57">
        <f t="shared" si="3"/>
        <v>0</v>
      </c>
      <c r="K41" s="33">
        <f t="shared" si="0"/>
        <v>0</v>
      </c>
      <c r="L41" s="34"/>
    </row>
    <row r="42" spans="1:12" s="24" customFormat="1" ht="12.75">
      <c r="A42" s="25">
        <v>27</v>
      </c>
      <c r="B42" s="26">
        <v>930990004</v>
      </c>
      <c r="C42" s="26"/>
      <c r="D42" s="27" t="s">
        <v>39</v>
      </c>
      <c r="E42" s="60" t="s">
        <v>5</v>
      </c>
      <c r="F42" s="35">
        <f>38.8*2</f>
        <v>77.6</v>
      </c>
      <c r="G42" s="30"/>
      <c r="H42" s="47">
        <f t="shared" si="3"/>
        <v>0</v>
      </c>
      <c r="I42" s="36">
        <v>0</v>
      </c>
      <c r="J42" s="57">
        <f t="shared" si="3"/>
        <v>0</v>
      </c>
      <c r="K42" s="33">
        <f t="shared" si="0"/>
        <v>0</v>
      </c>
      <c r="L42" s="34"/>
    </row>
    <row r="43" spans="1:12" s="24" customFormat="1" ht="12.75">
      <c r="A43" s="25">
        <v>28</v>
      </c>
      <c r="B43" s="26">
        <v>930990005</v>
      </c>
      <c r="C43" s="26"/>
      <c r="D43" s="27" t="s">
        <v>40</v>
      </c>
      <c r="E43" s="60" t="s">
        <v>9</v>
      </c>
      <c r="F43" s="35">
        <v>8</v>
      </c>
      <c r="G43" s="30"/>
      <c r="H43" s="47">
        <f t="shared" si="3"/>
        <v>0</v>
      </c>
      <c r="I43" s="36">
        <v>0</v>
      </c>
      <c r="J43" s="57">
        <f t="shared" si="3"/>
        <v>0</v>
      </c>
      <c r="K43" s="33">
        <f t="shared" si="0"/>
        <v>0</v>
      </c>
      <c r="L43" s="34"/>
    </row>
    <row r="44" spans="1:12" s="24" customFormat="1" ht="12.75">
      <c r="A44" s="25">
        <v>29</v>
      </c>
      <c r="B44" s="26">
        <v>930990006</v>
      </c>
      <c r="C44" s="26"/>
      <c r="D44" s="27" t="s">
        <v>41</v>
      </c>
      <c r="E44" s="60" t="s">
        <v>9</v>
      </c>
      <c r="F44" s="62">
        <f>F42*5*2</f>
        <v>776</v>
      </c>
      <c r="G44" s="30"/>
      <c r="H44" s="47">
        <f t="shared" si="3"/>
        <v>0</v>
      </c>
      <c r="I44" s="36">
        <v>0</v>
      </c>
      <c r="J44" s="57">
        <f t="shared" si="3"/>
        <v>0</v>
      </c>
      <c r="K44" s="33">
        <f t="shared" si="0"/>
        <v>0</v>
      </c>
      <c r="L44" s="34"/>
    </row>
    <row r="45" spans="1:12" s="24" customFormat="1" ht="12.75">
      <c r="A45" s="25">
        <v>30</v>
      </c>
      <c r="B45" s="26">
        <v>930990007</v>
      </c>
      <c r="C45" s="26"/>
      <c r="D45" s="27" t="s">
        <v>42</v>
      </c>
      <c r="E45" s="60" t="s">
        <v>36</v>
      </c>
      <c r="F45" s="30"/>
      <c r="G45" s="30"/>
      <c r="H45" s="47">
        <f>F45*G45</f>
        <v>0</v>
      </c>
      <c r="I45" s="36">
        <v>0</v>
      </c>
      <c r="J45" s="57">
        <f>H45*I45</f>
        <v>0</v>
      </c>
      <c r="K45" s="33">
        <f>H45-J45</f>
        <v>0</v>
      </c>
      <c r="L45" s="34"/>
    </row>
    <row r="46" spans="1:12" s="24" customFormat="1" ht="13.5" thickBot="1">
      <c r="A46" s="63">
        <v>31</v>
      </c>
      <c r="B46" s="64"/>
      <c r="C46" s="64"/>
      <c r="D46" s="65" t="s">
        <v>72</v>
      </c>
      <c r="E46" s="66" t="s">
        <v>9</v>
      </c>
      <c r="F46" s="67">
        <v>8</v>
      </c>
      <c r="G46" s="68"/>
      <c r="H46" s="69">
        <f>F46*G46</f>
        <v>0</v>
      </c>
      <c r="I46" s="70">
        <v>0</v>
      </c>
      <c r="J46" s="71">
        <f>H46*I46</f>
        <v>0</v>
      </c>
      <c r="K46" s="72">
        <f>H46-J46</f>
        <v>0</v>
      </c>
      <c r="L46" s="73"/>
    </row>
    <row r="47" spans="1:12" s="83" customFormat="1" ht="15.75">
      <c r="A47" s="74"/>
      <c r="B47" s="75"/>
      <c r="C47" s="75"/>
      <c r="D47" s="76" t="s">
        <v>6</v>
      </c>
      <c r="E47" s="77"/>
      <c r="F47" s="78"/>
      <c r="G47" s="78"/>
      <c r="H47" s="79">
        <f>H3+H12+H18+H26+H31+H34+H38</f>
        <v>0</v>
      </c>
      <c r="I47" s="80"/>
      <c r="J47" s="81">
        <f>J3+J12+J18+J26+J31+J34+J38</f>
        <v>0</v>
      </c>
      <c r="K47" s="81">
        <f>H47-J47</f>
        <v>0</v>
      </c>
      <c r="L47" s="82"/>
    </row>
    <row r="48" spans="1:12" s="91" customFormat="1" ht="15">
      <c r="A48" s="84"/>
      <c r="B48" s="85"/>
      <c r="C48" s="85"/>
      <c r="D48" s="86" t="s">
        <v>13</v>
      </c>
      <c r="E48" s="85"/>
      <c r="F48" s="87"/>
      <c r="G48" s="87"/>
      <c r="H48" s="88">
        <f>H47*0.21</f>
        <v>0</v>
      </c>
      <c r="I48" s="84"/>
      <c r="J48" s="89">
        <f>J47*0.21</f>
        <v>0</v>
      </c>
      <c r="K48" s="89">
        <f>K47*0.21</f>
        <v>0</v>
      </c>
      <c r="L48" s="90"/>
    </row>
    <row r="49" spans="1:12" s="91" customFormat="1" ht="16.5" thickBot="1">
      <c r="A49" s="92"/>
      <c r="B49" s="93"/>
      <c r="C49" s="93"/>
      <c r="D49" s="94" t="s">
        <v>7</v>
      </c>
      <c r="E49" s="95"/>
      <c r="F49" s="96"/>
      <c r="G49" s="96"/>
      <c r="H49" s="97">
        <f>H47+H48</f>
        <v>0</v>
      </c>
      <c r="I49" s="98"/>
      <c r="J49" s="99">
        <f>J47+J48</f>
        <v>0</v>
      </c>
      <c r="K49" s="99">
        <f>K47+K48</f>
        <v>0</v>
      </c>
      <c r="L49" s="100"/>
    </row>
    <row r="51" spans="3:4" ht="12.75">
      <c r="C51" s="101"/>
      <c r="D51" s="3" t="s">
        <v>47</v>
      </c>
    </row>
    <row r="52" spans="3:4" ht="12.75">
      <c r="C52" s="102"/>
      <c r="D52" s="3" t="s">
        <v>48</v>
      </c>
    </row>
    <row r="53" spans="3:4" ht="12.75">
      <c r="C53" s="103"/>
      <c r="D53" s="3" t="s">
        <v>49</v>
      </c>
    </row>
    <row r="54" spans="3:4" ht="12.75">
      <c r="C54" s="104"/>
      <c r="D54" s="3" t="s">
        <v>76</v>
      </c>
    </row>
    <row r="57" spans="2:5" ht="12.75">
      <c r="B57" s="3"/>
      <c r="C57" s="3"/>
      <c r="E57" s="3"/>
    </row>
    <row r="58" spans="2:5" ht="12.75">
      <c r="B58" s="3"/>
      <c r="C58" s="3"/>
      <c r="E58" s="3"/>
    </row>
    <row r="59" spans="2:5" ht="12.75">
      <c r="B59" s="3"/>
      <c r="C59" s="3"/>
      <c r="E59" s="3"/>
    </row>
    <row r="60" spans="2:5" ht="12.75">
      <c r="B60" s="3"/>
      <c r="C60" s="3"/>
      <c r="E60" s="3"/>
    </row>
    <row r="61" spans="2:5" ht="12.75">
      <c r="B61" s="3"/>
      <c r="C61" s="3"/>
      <c r="E61" s="3"/>
    </row>
    <row r="62" spans="2:5" ht="12.75">
      <c r="B62" s="3"/>
      <c r="C62" s="3"/>
      <c r="E62" s="3"/>
    </row>
    <row r="63" spans="2:5" ht="12.75">
      <c r="B63" s="3"/>
      <c r="C63" s="3"/>
      <c r="E63" s="3"/>
    </row>
    <row r="64" spans="2:5" ht="12.75">
      <c r="B64" s="3"/>
      <c r="C64" s="3"/>
      <c r="E64" s="3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9" r:id="rId1"/>
  <ignoredErrors>
    <ignoredError sqref="H31:H38 H18 H21" formula="1"/>
    <ignoredError sqref="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Sádlová Ilona</cp:lastModifiedBy>
  <cp:lastPrinted>2017-09-14T09:01:14Z</cp:lastPrinted>
  <dcterms:created xsi:type="dcterms:W3CDTF">1997-01-24T11:07:25Z</dcterms:created>
  <dcterms:modified xsi:type="dcterms:W3CDTF">2017-10-09T08:51:04Z</dcterms:modified>
  <cp:category/>
  <cp:version/>
  <cp:contentType/>
  <cp:contentStatus/>
</cp:coreProperties>
</file>