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Nikles\Documents\Demolice objektu Waldorfská\"/>
    </mc:Choice>
  </mc:AlternateContent>
  <bookViews>
    <workbookView xWindow="0" yWindow="0" windowWidth="23040" windowHeight="9408" activeTab="1"/>
  </bookViews>
  <sheets>
    <sheet name="Rekapitulace stavby" sheetId="1" r:id="rId1"/>
    <sheet name="16025-1 - Odstranění stav..." sheetId="2" r:id="rId2"/>
  </sheets>
  <definedNames>
    <definedName name="_xlnm.Print_Titles" localSheetId="1">'16025-1 - Odstranění stav...'!$125:$125</definedName>
    <definedName name="_xlnm.Print_Titles" localSheetId="0">'Rekapitulace stavby'!$85:$85</definedName>
    <definedName name="_xlnm.Print_Area" localSheetId="1">'16025-1 - Odstranění stav...'!$C$4:$Q$70,'16025-1 - Odstranění stav...'!$C$76:$Q$110,'16025-1 - Odstranění stav...'!$C$116:$Q$223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223" i="2" l="1"/>
  <c r="AY88" i="1"/>
  <c r="AX88" i="1"/>
  <c r="BI222" i="2"/>
  <c r="BH222" i="2"/>
  <c r="BG222" i="2"/>
  <c r="BF222" i="2"/>
  <c r="AA222" i="2"/>
  <c r="AA221" i="2" s="1"/>
  <c r="Y222" i="2"/>
  <c r="Y221" i="2" s="1"/>
  <c r="W222" i="2"/>
  <c r="W221" i="2" s="1"/>
  <c r="BK222" i="2"/>
  <c r="BK221" i="2" s="1"/>
  <c r="N221" i="2"/>
  <c r="N100" i="2" s="1"/>
  <c r="N222" i="2"/>
  <c r="BE222" i="2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Y217" i="2" s="1"/>
  <c r="W218" i="2"/>
  <c r="BK218" i="2"/>
  <c r="BK217" i="2" s="1"/>
  <c r="N217" i="2" s="1"/>
  <c r="N99" i="2" s="1"/>
  <c r="N218" i="2"/>
  <c r="BE218" i="2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Y210" i="2" s="1"/>
  <c r="W211" i="2"/>
  <c r="BK211" i="2"/>
  <c r="BK210" i="2" s="1"/>
  <c r="N210" i="2" s="1"/>
  <c r="N98" i="2" s="1"/>
  <c r="N211" i="2"/>
  <c r="BE211" i="2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Y207" i="2" s="1"/>
  <c r="W208" i="2"/>
  <c r="BK208" i="2"/>
  <c r="BK207" i="2" s="1"/>
  <c r="N207" i="2" s="1"/>
  <c r="N97" i="2" s="1"/>
  <c r="N208" i="2"/>
  <c r="BE208" i="2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Y203" i="2" s="1"/>
  <c r="W204" i="2"/>
  <c r="W203" i="2" s="1"/>
  <c r="BK204" i="2"/>
  <c r="BK203" i="2" s="1"/>
  <c r="N203" i="2"/>
  <c r="N96" i="2" s="1"/>
  <c r="N204" i="2"/>
  <c r="BE204" i="2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AA198" i="2" s="1"/>
  <c r="Y199" i="2"/>
  <c r="Y198" i="2" s="1"/>
  <c r="W199" i="2"/>
  <c r="BK199" i="2"/>
  <c r="BK198" i="2" s="1"/>
  <c r="N198" i="2"/>
  <c r="N95" i="2" s="1"/>
  <c r="N199" i="2"/>
  <c r="BE199" i="2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Y188" i="2" s="1"/>
  <c r="W189" i="2"/>
  <c r="BK189" i="2"/>
  <c r="BK188" i="2" s="1"/>
  <c r="N188" i="2" s="1"/>
  <c r="N94" i="2" s="1"/>
  <c r="N189" i="2"/>
  <c r="BE189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AA184" i="2" s="1"/>
  <c r="Y185" i="2"/>
  <c r="Y184" i="2" s="1"/>
  <c r="W185" i="2"/>
  <c r="W184" i="2" s="1"/>
  <c r="BK185" i="2"/>
  <c r="BK184" i="2" s="1"/>
  <c r="N184" i="2"/>
  <c r="N93" i="2" s="1"/>
  <c r="N185" i="2"/>
  <c r="BE185" i="2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AA155" i="2" s="1"/>
  <c r="Y156" i="2"/>
  <c r="Y155" i="2" s="1"/>
  <c r="W156" i="2"/>
  <c r="W155" i="2" s="1"/>
  <c r="BK156" i="2"/>
  <c r="BK155" i="2" s="1"/>
  <c r="N155" i="2"/>
  <c r="N92" i="2" s="1"/>
  <c r="N156" i="2"/>
  <c r="BE156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AA146" i="2" s="1"/>
  <c r="Y147" i="2"/>
  <c r="Y146" i="2" s="1"/>
  <c r="W147" i="2"/>
  <c r="W146" i="2" s="1"/>
  <c r="BK147" i="2"/>
  <c r="BK146" i="2" s="1"/>
  <c r="N146" i="2"/>
  <c r="N91" i="2" s="1"/>
  <c r="N147" i="2"/>
  <c r="BE147" i="2"/>
  <c r="BI145" i="2"/>
  <c r="BH145" i="2"/>
  <c r="BG145" i="2"/>
  <c r="BF145" i="2"/>
  <c r="AA145" i="2"/>
  <c r="AA144" i="2" s="1"/>
  <c r="Y145" i="2"/>
  <c r="Y144" i="2" s="1"/>
  <c r="W145" i="2"/>
  <c r="W144" i="2" s="1"/>
  <c r="BK145" i="2"/>
  <c r="BK144" i="2" s="1"/>
  <c r="N144" i="2" s="1"/>
  <c r="N90" i="2" s="1"/>
  <c r="N145" i="2"/>
  <c r="BE145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H35" i="2" s="1"/>
  <c r="BD88" i="1" s="1"/>
  <c r="BD87" i="1" s="1"/>
  <c r="W35" i="1" s="1"/>
  <c r="BH129" i="2"/>
  <c r="BG129" i="2"/>
  <c r="H33" i="2" s="1"/>
  <c r="BB88" i="1" s="1"/>
  <c r="BB87" i="1" s="1"/>
  <c r="BF129" i="2"/>
  <c r="AA129" i="2"/>
  <c r="AA128" i="2" s="1"/>
  <c r="Y129" i="2"/>
  <c r="Y128" i="2" s="1"/>
  <c r="Y127" i="2" s="1"/>
  <c r="Y126" i="2" s="1"/>
  <c r="W129" i="2"/>
  <c r="W128" i="2" s="1"/>
  <c r="BK129" i="2"/>
  <c r="BK128" i="2"/>
  <c r="N128" i="2" s="1"/>
  <c r="N89" i="2" s="1"/>
  <c r="N129" i="2"/>
  <c r="BE129" i="2"/>
  <c r="M122" i="2"/>
  <c r="F122" i="2"/>
  <c r="F120" i="2"/>
  <c r="F118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H34" i="2" s="1"/>
  <c r="BC88" i="1" s="1"/>
  <c r="BC87" i="1" s="1"/>
  <c r="BG103" i="2"/>
  <c r="BF103" i="2"/>
  <c r="M82" i="2"/>
  <c r="F82" i="2"/>
  <c r="F80" i="2"/>
  <c r="F78" i="2"/>
  <c r="O20" i="2"/>
  <c r="E20" i="2"/>
  <c r="M123" i="2" s="1"/>
  <c r="M83" i="2"/>
  <c r="O19" i="2"/>
  <c r="O14" i="2"/>
  <c r="E14" i="2"/>
  <c r="F83" i="2" s="1"/>
  <c r="F123" i="2"/>
  <c r="O13" i="2"/>
  <c r="O8" i="2"/>
  <c r="M80" i="2" s="1"/>
  <c r="M12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AX87" i="1"/>
  <c r="W33" i="1"/>
  <c r="AA188" i="2"/>
  <c r="AA127" i="2" s="1"/>
  <c r="AA126" i="2" s="1"/>
  <c r="W207" i="2"/>
  <c r="W210" i="2"/>
  <c r="W217" i="2"/>
  <c r="H32" i="2"/>
  <c r="BA88" i="1" s="1"/>
  <c r="BA87" i="1" s="1"/>
  <c r="M32" i="2"/>
  <c r="AW88" i="1" s="1"/>
  <c r="W198" i="2"/>
  <c r="AA203" i="2"/>
  <c r="BK127" i="2"/>
  <c r="W188" i="2"/>
  <c r="W127" i="2" s="1"/>
  <c r="W126" i="2" s="1"/>
  <c r="AU88" i="1" s="1"/>
  <c r="AU87" i="1" s="1"/>
  <c r="AA207" i="2"/>
  <c r="AA210" i="2"/>
  <c r="AA217" i="2"/>
  <c r="N127" i="2" l="1"/>
  <c r="N88" i="2" s="1"/>
  <c r="BK126" i="2"/>
  <c r="N126" i="2" s="1"/>
  <c r="N87" i="2" s="1"/>
  <c r="W32" i="1"/>
  <c r="AW87" i="1"/>
  <c r="AK32" i="1" s="1"/>
  <c r="N107" i="2" l="1"/>
  <c r="BE107" i="2" s="1"/>
  <c r="N105" i="2"/>
  <c r="BE105" i="2" s="1"/>
  <c r="M26" i="2"/>
  <c r="N108" i="2"/>
  <c r="BE108" i="2" s="1"/>
  <c r="N106" i="2"/>
  <c r="BE106" i="2" s="1"/>
  <c r="N104" i="2"/>
  <c r="BE104" i="2" s="1"/>
  <c r="N103" i="2"/>
  <c r="N102" i="2" l="1"/>
  <c r="BE103" i="2"/>
  <c r="H31" i="2" l="1"/>
  <c r="AZ88" i="1" s="1"/>
  <c r="AZ87" i="1" s="1"/>
  <c r="M31" i="2"/>
  <c r="AV88" i="1" s="1"/>
  <c r="AT88" i="1" s="1"/>
  <c r="M27" i="2"/>
  <c r="L110" i="2"/>
  <c r="AS88" i="1" l="1"/>
  <c r="AS87" i="1" s="1"/>
  <c r="M29" i="2"/>
  <c r="AV87" i="1"/>
  <c r="AT87" i="1" l="1"/>
  <c r="AG88" i="1"/>
  <c r="L37" i="2"/>
  <c r="AN88" i="1" l="1"/>
  <c r="AG87" i="1"/>
  <c r="AK26" i="1" l="1"/>
  <c r="AG92" i="1"/>
  <c r="AG91" i="1"/>
  <c r="AN87" i="1"/>
  <c r="AG94" i="1"/>
  <c r="AG93" i="1"/>
  <c r="CD91" i="1" l="1"/>
  <c r="AG90" i="1"/>
  <c r="AV91" i="1"/>
  <c r="BY91" i="1" s="1"/>
  <c r="CD93" i="1"/>
  <c r="AV93" i="1"/>
  <c r="BY93" i="1" s="1"/>
  <c r="CD92" i="1"/>
  <c r="AV92" i="1"/>
  <c r="BY92" i="1" s="1"/>
  <c r="CD94" i="1"/>
  <c r="AV94" i="1"/>
  <c r="BY94" i="1" s="1"/>
  <c r="AN92" i="1" l="1"/>
  <c r="AK31" i="1"/>
  <c r="AN93" i="1"/>
  <c r="AN91" i="1"/>
  <c r="AN90" i="1" s="1"/>
  <c r="AN96" i="1" s="1"/>
  <c r="AK27" i="1"/>
  <c r="AK29" i="1" s="1"/>
  <c r="AG96" i="1"/>
  <c r="AN94" i="1"/>
  <c r="W31" i="1"/>
  <c r="AK37" i="1" l="1"/>
</calcChain>
</file>

<file path=xl/sharedStrings.xml><?xml version="1.0" encoding="utf-8"?>
<sst xmlns="http://schemas.openxmlformats.org/spreadsheetml/2006/main" count="1544" uniqueCount="471">
  <si>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</si>
  <si>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</si>
  <si>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</si>
  <si>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</si>
  <si>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</si>
  <si>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</si>
  <si>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</si>
  <si>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</si>
  <si>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</si>
  <si>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</si>
  <si>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</si>
  <si>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</si>
  <si>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</si>
  <si>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</si>
  <si>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</si>
  <si>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</si>
  <si>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</si>
  <si>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16025-1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</si>
  <si>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</si>
  <si>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</si>
  <si>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Odstranění stavby - pavilon D</t>
  </si>
  <si>
    <t>0,1</t>
  </si>
  <si>
    <t>JKSO:</t>
  </si>
  <si>
    <t/>
  </si>
  <si>
    <t>CC-CZ:</t>
  </si>
  <si>
    <t>1</t>
  </si>
  <si>
    <t>Místo:</t>
  </si>
  <si>
    <t>Jinonice</t>
  </si>
  <si>
    <t>Datum:</t>
  </si>
  <si>
    <t>5. 1. 2017</t>
  </si>
  <si>
    <t>10</t>
  </si>
  <si>
    <t>100</t>
  </si>
  <si>
    <t>Objednatel:</t>
  </si>
  <si>
    <t>IČ:</t>
  </si>
  <si>
    <t>ÚMČ Praha 5</t>
  </si>
  <si>
    <t>DIČ:</t>
  </si>
  <si>
    <t>Zhotovitel:</t>
  </si>
  <si>
    <t>Vyplň údaj</t>
  </si>
  <si>
    <t>Projektant:</t>
  </si>
  <si>
    <t>Plancon Praha, s.r.o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</si>
  <si>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</si>
  <si>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</si>
  <si>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</si>
  <si>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</si>
  <si>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</si>
  <si>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</si>
  <si>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</si>
  <si>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</si>
  <si>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</si>
  <si>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</si>
  <si>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</si>
  <si>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</si>
  <si>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</si>
  <si>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</si>
  <si>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</si>
  <si>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</si>
  <si>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</si>
  <si>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</si>
  <si>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</si>
  <si>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</si>
  <si>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</si>
  <si>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</si>
  <si>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</si>
  <si>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</si>
  <si>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</si>
  <si>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</si>
  <si>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</si>
  <si>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</si>
  <si>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</si>
  <si>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</si>
  <si>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</si>
  <si>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</si>
  <si>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</si>
  <si>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</si>
  <si>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</si>
  <si>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</si>
  <si>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</si>
  <si>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</si>
  <si>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</si>
  <si>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</si>
  <si>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</si>
  <si>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</si>
  <si>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</si>
  <si>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</si>
  <si>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</si>
  <si>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{8eb1d49a-9b84-482b-9711-09d88d8a2563}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</si>
  <si>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</si>
  <si>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</si>
  <si>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</si>
  <si>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</si>
  <si>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</si>
  <si>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</si>
  <si>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</si>
  <si>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</si>
  <si>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</si>
  <si>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</si>
  <si>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</si>
  <si>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</si>
  <si>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</si>
  <si>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</si>
  <si>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</si>
  <si>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</si>
  <si>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</si>
  <si>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</si>
  <si>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</si>
  <si>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</si>
  <si>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</si>
  <si>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</si>
  <si>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</si>
  <si>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</si>
  <si>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</si>
  <si>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</si>
  <si>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přípravné práce</t>
  </si>
  <si>
    <t xml:space="preserve">      2 - Demontáž a likvidace nebezpečného odpadu</t>
  </si>
  <si>
    <t xml:space="preserve">    3 - Zařízení staveniště</t>
  </si>
  <si>
    <t xml:space="preserve">    4 - Demontáže, separace, likvidace</t>
  </si>
  <si>
    <t xml:space="preserve">    5 - železobetonové konstrukce</t>
  </si>
  <si>
    <t xml:space="preserve">    6 - Betonové konstrukce</t>
  </si>
  <si>
    <t xml:space="preserve">    7 - Doplňkové a výplňové konstrukce</t>
  </si>
  <si>
    <t xml:space="preserve">    8 - Likvidace vybaveni objektu</t>
  </si>
  <si>
    <t xml:space="preserve">    9 - Zarovnání plochy</t>
  </si>
  <si>
    <t xml:space="preserve">    10 - Rekonstrukce oplocení</t>
  </si>
  <si>
    <t xml:space="preserve">    997 - Doprava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</si>
  <si>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</si>
  <si>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</si>
  <si>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</si>
  <si>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</si>
  <si>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</si>
  <si>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</si>
  <si>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</si>
  <si>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</si>
  <si>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</si>
  <si>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</si>
  <si>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</si>
  <si>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</si>
  <si>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</si>
  <si>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</si>
  <si>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</si>
  <si>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</si>
  <si>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</si>
  <si>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</si>
  <si>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</si>
  <si>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</si>
  <si>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</si>
  <si>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</si>
  <si>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</si>
  <si>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</si>
  <si>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</si>
  <si>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101</t>
  </si>
  <si>
    <t>K</t>
  </si>
  <si>
    <t>966071821</t>
  </si>
  <si>
    <t>Dočasná demontáž oplocení - pletivo 1,2 m ul. Mezi Rolemi Rozebrání drátěného pletiva se čtvercovými oky výšky do 1,6 m</t>
  </si>
  <si>
    <t>m</t>
  </si>
  <si>
    <t>4</t>
  </si>
  <si>
    <t>-1891134483</t>
  </si>
  <si>
    <t>102</t>
  </si>
  <si>
    <t>966071822</t>
  </si>
  <si>
    <t>Trvalá demontáž oplocení "sever" - pletivo 2 m Rozebrání drátěného pletiva se čtvercovými oky výšky do 2,0 m</t>
  </si>
  <si>
    <t>-1350648928</t>
  </si>
  <si>
    <t>103</t>
  </si>
  <si>
    <t>HZS2222</t>
  </si>
  <si>
    <t>Kontrola odpojení elektro silnoproud</t>
  </si>
  <si>
    <t>hod</t>
  </si>
  <si>
    <t>512</t>
  </si>
  <si>
    <t>-1645379506</t>
  </si>
  <si>
    <t>104</t>
  </si>
  <si>
    <t>HZS2212</t>
  </si>
  <si>
    <t>Kontrola odpojení ZTI - voda, kanalizace</t>
  </si>
  <si>
    <t>-1689420594</t>
  </si>
  <si>
    <t>105</t>
  </si>
  <si>
    <t>8773252R1</t>
  </si>
  <si>
    <t>Zaslepení kanalizace v šachtě vč. výkopu 3 m3 na potrubí z PE trub d 160</t>
  </si>
  <si>
    <t>kus</t>
  </si>
  <si>
    <t>1577051942</t>
  </si>
  <si>
    <t>106</t>
  </si>
  <si>
    <t>87732521R2</t>
  </si>
  <si>
    <t>Zaslepení vodovodní přípojky vč. výkopu 2 m3Montáž elektrozáslepek na potrubí z PE trub d 160</t>
  </si>
  <si>
    <t>-1793508770</t>
  </si>
  <si>
    <t>107</t>
  </si>
  <si>
    <t>121112111</t>
  </si>
  <si>
    <t>Úprava nájezdu na stavbu - Sejmutí ornice tl vrstvy do 150 mm ručně s vodorovným přemístěním do 50 m</t>
  </si>
  <si>
    <t>m3</t>
  </si>
  <si>
    <t>-1782280434</t>
  </si>
  <si>
    <t>108</t>
  </si>
  <si>
    <t>122301101</t>
  </si>
  <si>
    <t>Úprava nájezdu na stavbu HTU srovnání vjezdu Odkopávky a prokopávky nezapažené v hornině tř. 4 objem do 100 m3</t>
  </si>
  <si>
    <t>831148533</t>
  </si>
  <si>
    <t>109</t>
  </si>
  <si>
    <t>460650141</t>
  </si>
  <si>
    <t>Zřízení provizorní příjezdové komunikace ze silničních panelů se štěrkovým ložem</t>
  </si>
  <si>
    <t>m2</t>
  </si>
  <si>
    <t>64</t>
  </si>
  <si>
    <t>1057624968</t>
  </si>
  <si>
    <t>M</t>
  </si>
  <si>
    <t>593810850</t>
  </si>
  <si>
    <t>panel silniční 3000-1200-150  300x120x15 cm (60t a 30t)</t>
  </si>
  <si>
    <t>128</t>
  </si>
  <si>
    <t>71270396</t>
  </si>
  <si>
    <t>110</t>
  </si>
  <si>
    <t>338171111</t>
  </si>
  <si>
    <t>Osazování sloupků a vzpěr plotových ocelových v 2,00 m se zalitím MC</t>
  </si>
  <si>
    <t>-1564818941</t>
  </si>
  <si>
    <t>553422550</t>
  </si>
  <si>
    <t>sloupek plotový průběžný pozinkovaný a komaxitový 2500/38x1,5 mm</t>
  </si>
  <si>
    <t>8</t>
  </si>
  <si>
    <t>-32182991</t>
  </si>
  <si>
    <t>348171130</t>
  </si>
  <si>
    <t>Osazení rámového oplocení výšky do 2 m ve sklonu svahu do 15°</t>
  </si>
  <si>
    <t>-1867356537</t>
  </si>
  <si>
    <t>553423120</t>
  </si>
  <si>
    <t>plotové pole kovové - 3000x2000 mm</t>
  </si>
  <si>
    <t>-2039433583</t>
  </si>
  <si>
    <t>111</t>
  </si>
  <si>
    <t>553423460</t>
  </si>
  <si>
    <t>brána kovová EKONOM "A" pojezdová 1500x4040 mm</t>
  </si>
  <si>
    <t>1871758753</t>
  </si>
  <si>
    <t>112</t>
  </si>
  <si>
    <t>9970138R4</t>
  </si>
  <si>
    <t>Ekologická likvidace azbestových rour komínových nástavců a odvěštání kanalizace - Ekolsan</t>
  </si>
  <si>
    <t>3</t>
  </si>
  <si>
    <t>-1618442295</t>
  </si>
  <si>
    <t>113</t>
  </si>
  <si>
    <t>032103000</t>
  </si>
  <si>
    <t>Náklady na stavební buňky</t>
  </si>
  <si>
    <t>777175552</t>
  </si>
  <si>
    <t>114</t>
  </si>
  <si>
    <t>032603000</t>
  </si>
  <si>
    <t>Mobilní WC</t>
  </si>
  <si>
    <t>-618553812</t>
  </si>
  <si>
    <t>115</t>
  </si>
  <si>
    <t>0330020R5</t>
  </si>
  <si>
    <t>Připojení staveniště na inženýrské sítě</t>
  </si>
  <si>
    <t>455879173</t>
  </si>
  <si>
    <t>116</t>
  </si>
  <si>
    <t>0320020R6</t>
  </si>
  <si>
    <t>Vybavení staveniště - výstroj pro skrápění - hadice + proudnice</t>
  </si>
  <si>
    <t>1324774519</t>
  </si>
  <si>
    <t>117</t>
  </si>
  <si>
    <t>0345030R7</t>
  </si>
  <si>
    <t>Informační tabule na staveništi</t>
  </si>
  <si>
    <t>soubor</t>
  </si>
  <si>
    <t>1914379053</t>
  </si>
  <si>
    <t>118</t>
  </si>
  <si>
    <t>0326030R8</t>
  </si>
  <si>
    <t>Ostatní náklady - úklid dopravní trasy</t>
  </si>
  <si>
    <t>dny</t>
  </si>
  <si>
    <t>594170300</t>
  </si>
  <si>
    <t>119</t>
  </si>
  <si>
    <t>919791063</t>
  </si>
  <si>
    <t>Montáž ochrany stromů v komunikaci bez vnitřní výplně a volně položeným rámem plochy přes 1 m2</t>
  </si>
  <si>
    <t>-1508635284</t>
  </si>
  <si>
    <t>7491020R9</t>
  </si>
  <si>
    <t>ochranný rám ke stromům - obednění do 6 m</t>
  </si>
  <si>
    <t>1586392605</t>
  </si>
  <si>
    <t>120</t>
  </si>
  <si>
    <t>7444411R10</t>
  </si>
  <si>
    <t>Demontáž kabel Cu sk.1 do 1 kV do 0,40 kg uložený pevně</t>
  </si>
  <si>
    <t>16</t>
  </si>
  <si>
    <t>-383340243</t>
  </si>
  <si>
    <t>121</t>
  </si>
  <si>
    <t>722130803</t>
  </si>
  <si>
    <t>Demontáž potrubí ocelové pozinkované závitové do DN 50</t>
  </si>
  <si>
    <t>-495607270</t>
  </si>
  <si>
    <t>122</t>
  </si>
  <si>
    <t>767996801</t>
  </si>
  <si>
    <t>Demontáž atypických zámečnických konstrukcí rozebráním hmotnosti jednotlivých dílů do 50 kg</t>
  </si>
  <si>
    <t>kg</t>
  </si>
  <si>
    <t>1942079534</t>
  </si>
  <si>
    <t>998767101</t>
  </si>
  <si>
    <t>Přesun hmot tonážní pro zámečnické konstrukce v objektech v do 6 m</t>
  </si>
  <si>
    <t>t</t>
  </si>
  <si>
    <t>-1688975637</t>
  </si>
  <si>
    <t>127</t>
  </si>
  <si>
    <t>7436211R11</t>
  </si>
  <si>
    <t>Demontáž drát nebo lano hromosvodné svodové D do 10 mm s podpěrou</t>
  </si>
  <si>
    <t>-174498837</t>
  </si>
  <si>
    <t>968062356</t>
  </si>
  <si>
    <t>Vybourání dřevěných rámů oken dvojitých včetně křídel pl do 4 m2</t>
  </si>
  <si>
    <t>-1321484582</t>
  </si>
  <si>
    <t>129</t>
  </si>
  <si>
    <t>968062355</t>
  </si>
  <si>
    <t>Vybourání dřevěných rámů oken dvojitých včetně křídel pl do 2 m2</t>
  </si>
  <si>
    <t>1038318489</t>
  </si>
  <si>
    <t>130</t>
  </si>
  <si>
    <t>968062354</t>
  </si>
  <si>
    <t>Vybourání dřevěných rámů oken dvojitých včetně křídel pl do 1 m2</t>
  </si>
  <si>
    <t>-1870361661</t>
  </si>
  <si>
    <t>997013804</t>
  </si>
  <si>
    <t>Poplatek za uložení stavebního odpadu ze skla na skládce (skládkovné)</t>
  </si>
  <si>
    <t>-1400355221</t>
  </si>
  <si>
    <t>131</t>
  </si>
  <si>
    <t>764002811</t>
  </si>
  <si>
    <t>Demontáž okapového plechu do suti v krytině povlakové</t>
  </si>
  <si>
    <t>-624463412</t>
  </si>
  <si>
    <t>764002851</t>
  </si>
  <si>
    <t>Demontáž oplechování parapetů do suti</t>
  </si>
  <si>
    <t>980006662</t>
  </si>
  <si>
    <t>764004801</t>
  </si>
  <si>
    <t>Demontáž podokapního žlabu do suti</t>
  </si>
  <si>
    <t>4484173</t>
  </si>
  <si>
    <t>764004861</t>
  </si>
  <si>
    <t>Demontáž svodu do suti</t>
  </si>
  <si>
    <t>-544739625</t>
  </si>
  <si>
    <t>132</t>
  </si>
  <si>
    <t>712400832</t>
  </si>
  <si>
    <t>Odstranění povlakové krytiny střech do 30° dvouvrstvé</t>
  </si>
  <si>
    <t>-1618624489</t>
  </si>
  <si>
    <t>712400834</t>
  </si>
  <si>
    <t>Příplatek k odstranění povlakové krytiny střech do 30° ZKD vrstvu</t>
  </si>
  <si>
    <t>-1850673388</t>
  </si>
  <si>
    <t>998712101</t>
  </si>
  <si>
    <t>Přesun hmot tonážní tonážní pro krytiny povlakové v objektech v do 6 m</t>
  </si>
  <si>
    <t>1836131890</t>
  </si>
  <si>
    <t>133</t>
  </si>
  <si>
    <t>965043341</t>
  </si>
  <si>
    <t>Bourání betonového potěru střechy - 2 cm betonových s potěrem nebo teracem tl do 100 mm pl přes 4 m2</t>
  </si>
  <si>
    <t>724398100</t>
  </si>
  <si>
    <t>134</t>
  </si>
  <si>
    <t>963012510</t>
  </si>
  <si>
    <t>Bourání stropů z ŽB desek š do 300 mm tl do 140 mm</t>
  </si>
  <si>
    <t>857726669</t>
  </si>
  <si>
    <t>135</t>
  </si>
  <si>
    <t>964052111</t>
  </si>
  <si>
    <t>Bourání ŽB trámů, průvlaků nebo pásů průřezu do 0,16 m2</t>
  </si>
  <si>
    <t>1894784001</t>
  </si>
  <si>
    <t>136</t>
  </si>
  <si>
    <t>963051110</t>
  </si>
  <si>
    <t>Bourání ŽB stropů deskových tl do 80 mm</t>
  </si>
  <si>
    <t>658528311</t>
  </si>
  <si>
    <t>137</t>
  </si>
  <si>
    <t>766112820</t>
  </si>
  <si>
    <t>Demontáž truhlářských stěn dřevěných zasklených</t>
  </si>
  <si>
    <t>-1043789222</t>
  </si>
  <si>
    <t>138</t>
  </si>
  <si>
    <t>7666228R12</t>
  </si>
  <si>
    <t>Vybourání oken do 1,5 m2, separace skla a dřevěného odpadu</t>
  </si>
  <si>
    <t>-603866555</t>
  </si>
  <si>
    <t>139</t>
  </si>
  <si>
    <t>762331R13</t>
  </si>
  <si>
    <t>Demontáž krovu přístavku průřezové plochy do 120 cm2</t>
  </si>
  <si>
    <t>1286441306</t>
  </si>
  <si>
    <t>140</t>
  </si>
  <si>
    <t>762811811</t>
  </si>
  <si>
    <t>Demontáž záklopů stropů z hrubých prken tl do 32 mm</t>
  </si>
  <si>
    <t>1104242745</t>
  </si>
  <si>
    <t>141</t>
  </si>
  <si>
    <t>998762101</t>
  </si>
  <si>
    <t>Přesun hmot tonážní pro kce tesařské v objektech v do 6 m</t>
  </si>
  <si>
    <t>-245485648</t>
  </si>
  <si>
    <t>766421821</t>
  </si>
  <si>
    <t>Demontáž truhlářského obložení podhledů z palubek</t>
  </si>
  <si>
    <t>1999105895</t>
  </si>
  <si>
    <t>762421815</t>
  </si>
  <si>
    <t>Demontáž obložení stropů z desek dřevoštěpkových tl do 15 mm na sraz šroubovaných</t>
  </si>
  <si>
    <t>-242405370</t>
  </si>
  <si>
    <t>997013811</t>
  </si>
  <si>
    <t>Poplatek za uložení stavebního dřevěného odpadu na skládce (skládkovné)</t>
  </si>
  <si>
    <t>-848076517</t>
  </si>
  <si>
    <t>142</t>
  </si>
  <si>
    <t>964052111V</t>
  </si>
  <si>
    <t>Bourání věnců ŽB průřezu do 0,16 m2</t>
  </si>
  <si>
    <t>-1245216074</t>
  </si>
  <si>
    <t>143</t>
  </si>
  <si>
    <t>962052314</t>
  </si>
  <si>
    <t>Bourání sloupků pilířů ze ŽB</t>
  </si>
  <si>
    <t>1916135183</t>
  </si>
  <si>
    <t>997013802</t>
  </si>
  <si>
    <t>Poplatek za uložení stavebního železobetonového odpadu na skládce (skládkovné)</t>
  </si>
  <si>
    <t>1377610637</t>
  </si>
  <si>
    <t>144</t>
  </si>
  <si>
    <t>961044111</t>
  </si>
  <si>
    <t>Bourání schodiště včetně základů z betonu prostého</t>
  </si>
  <si>
    <t>-6906848</t>
  </si>
  <si>
    <t>145</t>
  </si>
  <si>
    <t>965043441</t>
  </si>
  <si>
    <t>Bourání betonové podlahy 0,02+0,10 - tl do 150 mm pl přes 4 m2</t>
  </si>
  <si>
    <t>-937533475</t>
  </si>
  <si>
    <t>146</t>
  </si>
  <si>
    <t>113106121</t>
  </si>
  <si>
    <t>Rozebrání dlažeb komunikací pro pěší z betonových nebo kamenných dlaždic</t>
  </si>
  <si>
    <t>1694014941</t>
  </si>
  <si>
    <t>998223011</t>
  </si>
  <si>
    <t>Přesun hmot pro pozemní komunikace s krytem dlážděným</t>
  </si>
  <si>
    <t>1429695906</t>
  </si>
  <si>
    <t>147</t>
  </si>
  <si>
    <t>966008212</t>
  </si>
  <si>
    <t>Bourání odvodňovacího žlabu z betonových příkopových tvárnic š do 800 mm</t>
  </si>
  <si>
    <t>65377145</t>
  </si>
  <si>
    <t>148</t>
  </si>
  <si>
    <t>961044111z</t>
  </si>
  <si>
    <t>Bourání horní části základů z betonu prostého do -1 m</t>
  </si>
  <si>
    <t>1719052452</t>
  </si>
  <si>
    <t>997013801</t>
  </si>
  <si>
    <t>Poplatek za uložení stavebního betonového odpadu na skládce (skládkovné)</t>
  </si>
  <si>
    <t>-1793380964</t>
  </si>
  <si>
    <t>149</t>
  </si>
  <si>
    <t>961031511</t>
  </si>
  <si>
    <t>Bourání terénního schodiště ákladového zdiva z tvárnic ztraceného bednění včetně výplně z betonu</t>
  </si>
  <si>
    <t>-200061892</t>
  </si>
  <si>
    <t>150</t>
  </si>
  <si>
    <t>961044111b</t>
  </si>
  <si>
    <t>Bourání betonového bloku v oplocení základů z betonu prostého</t>
  </si>
  <si>
    <t>2108402940</t>
  </si>
  <si>
    <t>151</t>
  </si>
  <si>
    <t>962032231</t>
  </si>
  <si>
    <t>Bourání obvodového zdiva z cihel pálených nebo vápenopískových na MV nebo MVC přes 1 m3</t>
  </si>
  <si>
    <t>2094125058</t>
  </si>
  <si>
    <t>152</t>
  </si>
  <si>
    <t>962031133</t>
  </si>
  <si>
    <t>Bourání příček z cihel pálených na MVC tl do 150 mm</t>
  </si>
  <si>
    <t>1328707064</t>
  </si>
  <si>
    <t>997013803</t>
  </si>
  <si>
    <t>Poplatek za uložení stavebního odpadu z keramických materiálů na skládce (skládkovné)</t>
  </si>
  <si>
    <t>1242944328</t>
  </si>
  <si>
    <t>153</t>
  </si>
  <si>
    <t>965082923</t>
  </si>
  <si>
    <t>Odstranění násypů pod podlahami tl do 100 mm pl přes 2 m2</t>
  </si>
  <si>
    <t>2119262306</t>
  </si>
  <si>
    <t>154</t>
  </si>
  <si>
    <t>766825R15</t>
  </si>
  <si>
    <t>Demontáž truhlářských výrobků - stávající vybavení stoly skříně cca 50 ks vč. separace</t>
  </si>
  <si>
    <t>-547411448</t>
  </si>
  <si>
    <t>155</t>
  </si>
  <si>
    <t>998766101</t>
  </si>
  <si>
    <t>Přesun hmot tonážní pro konstrukce truhlářské v objektech v do 6 m</t>
  </si>
  <si>
    <t>988140224</t>
  </si>
  <si>
    <t>997013811n</t>
  </si>
  <si>
    <t>-99515621</t>
  </si>
  <si>
    <t>156</t>
  </si>
  <si>
    <t>174101101</t>
  </si>
  <si>
    <t>Zarovnání plochy v místě pasů recyklátem - sypaninou se zhutněním</t>
  </si>
  <si>
    <t>-96320953</t>
  </si>
  <si>
    <t>589811080</t>
  </si>
  <si>
    <t>recyklát směsný frakce 0/32</t>
  </si>
  <si>
    <t>-67025617</t>
  </si>
  <si>
    <t>157</t>
  </si>
  <si>
    <t>348401120</t>
  </si>
  <si>
    <t>Osazení oplocení ze strojového pletiva s napínacími dráty výšky do 1,6 m do 15° sklonu svahu</t>
  </si>
  <si>
    <t>492026283</t>
  </si>
  <si>
    <t>313275010</t>
  </si>
  <si>
    <t>pletivo poplastované čtvercová oka 50 mm x 2,2 mm x 120 cm</t>
  </si>
  <si>
    <t>-1413634675</t>
  </si>
  <si>
    <t>158</t>
  </si>
  <si>
    <t>338171111k</t>
  </si>
  <si>
    <t>868979156</t>
  </si>
  <si>
    <t>553422550k</t>
  </si>
  <si>
    <t>-2108988634</t>
  </si>
  <si>
    <t>348401130</t>
  </si>
  <si>
    <t>Osazení oplocení ze strojového pletiva s napínacími dráty výšky do 2,0 m do 15° sklonu svahu</t>
  </si>
  <si>
    <t>1439620594</t>
  </si>
  <si>
    <t>313275140</t>
  </si>
  <si>
    <t>pletivo PVC EXTRUDER se čtvercovými oky 55 mm/2,5mm, 180 cm</t>
  </si>
  <si>
    <t>33839010</t>
  </si>
  <si>
    <t>159</t>
  </si>
  <si>
    <t>997006512</t>
  </si>
  <si>
    <t>Vodorovné doprava suti s naložením a složením na skládku do 1 km</t>
  </si>
  <si>
    <t>1334892059</t>
  </si>
  <si>
    <t>160</t>
  </si>
  <si>
    <t>997006519</t>
  </si>
  <si>
    <t>Příplatek k vodorovnému přemístění suti na skládku ZKD 1 km přes 1 km</t>
  </si>
  <si>
    <t>-235184020</t>
  </si>
  <si>
    <t>161</t>
  </si>
  <si>
    <t>997013831</t>
  </si>
  <si>
    <t>Poplatek za uložení stavebního směsného odpadu na skládce (skládkovné)</t>
  </si>
  <si>
    <t>-1156742632</t>
  </si>
  <si>
    <t>162</t>
  </si>
  <si>
    <t>998001123</t>
  </si>
  <si>
    <t>Přesun hmot pro demolice objektů v do 21 m</t>
  </si>
  <si>
    <t>-1870347855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</si>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</sst>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left" vertical="center" wrapText="1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9" activePane="bottomLeft" state="frozen"/>
      <selection pane="bottomLeft" activeCell="A41" sqref="A41:XFD43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140625" customWidth="1"/>
    <col min="34" max="34" width="2.85546875" customWidth="1"/>
    <col min="35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.42578125" customWidth="1"/>
    <col min="44" max="44" width="11.7109375" customWidth="1"/>
    <col min="45" max="46" width="22.140625" hidden="1" customWidth="1"/>
    <col min="47" max="47" width="21.425781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89" width="9.140625" hidden="1"/>
  </cols>
  <sheetData>
    <row r="1" spans="1:73" ht="21.3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" customHeight="1">
      <c r="B4" s="22"/>
      <c r="C4" s="174" t="s">
        <v>12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3"/>
      <c r="AS4" s="17" t="s">
        <v>13</v>
      </c>
      <c r="BE4" s="24" t="s">
        <v>14</v>
      </c>
      <c r="BS4" s="18" t="s">
        <v>15</v>
      </c>
    </row>
    <row r="5" spans="1:73" ht="14.4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8" t="s">
        <v>17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5"/>
      <c r="AQ5" s="23"/>
      <c r="BE5" s="176" t="s">
        <v>18</v>
      </c>
      <c r="BS5" s="18" t="s">
        <v>9</v>
      </c>
    </row>
    <row r="6" spans="1:73" ht="36.9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80" t="s">
        <v>20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5"/>
      <c r="AQ6" s="23"/>
      <c r="BE6" s="177"/>
      <c r="BS6" s="18" t="s">
        <v>21</v>
      </c>
    </row>
    <row r="7" spans="1:73" ht="14.4" customHeight="1">
      <c r="B7" s="22"/>
      <c r="C7" s="25"/>
      <c r="D7" s="29" t="s">
        <v>22</v>
      </c>
      <c r="E7" s="25"/>
      <c r="F7" s="25"/>
      <c r="G7" s="25"/>
      <c r="H7" s="25"/>
      <c r="I7" s="25"/>
      <c r="J7" s="25"/>
      <c r="K7" s="27" t="s">
        <v>23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24</v>
      </c>
      <c r="AL7" s="25"/>
      <c r="AM7" s="25"/>
      <c r="AN7" s="27" t="s">
        <v>23</v>
      </c>
      <c r="AO7" s="25"/>
      <c r="AP7" s="25"/>
      <c r="AQ7" s="23"/>
      <c r="BE7" s="177"/>
      <c r="BS7" s="18" t="s">
        <v>25</v>
      </c>
    </row>
    <row r="8" spans="1:73" ht="14.4" customHeight="1">
      <c r="B8" s="22"/>
      <c r="C8" s="25"/>
      <c r="D8" s="29" t="s">
        <v>26</v>
      </c>
      <c r="E8" s="25"/>
      <c r="F8" s="25"/>
      <c r="G8" s="25"/>
      <c r="H8" s="25"/>
      <c r="I8" s="25"/>
      <c r="J8" s="25"/>
      <c r="K8" s="27" t="s">
        <v>27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28</v>
      </c>
      <c r="AL8" s="25"/>
      <c r="AM8" s="25"/>
      <c r="AN8" s="30" t="s">
        <v>29</v>
      </c>
      <c r="AO8" s="25"/>
      <c r="AP8" s="25"/>
      <c r="AQ8" s="23"/>
      <c r="BE8" s="177"/>
      <c r="BS8" s="18" t="s">
        <v>30</v>
      </c>
    </row>
    <row r="9" spans="1:73" ht="14.4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7"/>
      <c r="BS9" s="18" t="s">
        <v>31</v>
      </c>
    </row>
    <row r="10" spans="1:73" ht="14.4" customHeight="1">
      <c r="B10" s="22"/>
      <c r="C10" s="25"/>
      <c r="D10" s="29" t="s">
        <v>32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33</v>
      </c>
      <c r="AL10" s="25"/>
      <c r="AM10" s="25"/>
      <c r="AN10" s="27" t="s">
        <v>23</v>
      </c>
      <c r="AO10" s="25"/>
      <c r="AP10" s="25"/>
      <c r="AQ10" s="23"/>
      <c r="BE10" s="177"/>
      <c r="BS10" s="18" t="s">
        <v>21</v>
      </c>
    </row>
    <row r="11" spans="1:73" ht="18.45" customHeight="1">
      <c r="B11" s="22"/>
      <c r="C11" s="25"/>
      <c r="D11" s="25"/>
      <c r="E11" s="27" t="s">
        <v>34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35</v>
      </c>
      <c r="AL11" s="25"/>
      <c r="AM11" s="25"/>
      <c r="AN11" s="27" t="s">
        <v>23</v>
      </c>
      <c r="AO11" s="25"/>
      <c r="AP11" s="25"/>
      <c r="AQ11" s="23"/>
      <c r="BE11" s="177"/>
      <c r="BS11" s="18" t="s">
        <v>21</v>
      </c>
    </row>
    <row r="12" spans="1:73" ht="6.9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7"/>
      <c r="BS12" s="18" t="s">
        <v>21</v>
      </c>
    </row>
    <row r="13" spans="1:73" ht="14.4" customHeight="1">
      <c r="B13" s="22"/>
      <c r="C13" s="25"/>
      <c r="D13" s="29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33</v>
      </c>
      <c r="AL13" s="25"/>
      <c r="AM13" s="25"/>
      <c r="AN13" s="31" t="s">
        <v>37</v>
      </c>
      <c r="AO13" s="25"/>
      <c r="AP13" s="25"/>
      <c r="AQ13" s="23"/>
      <c r="BE13" s="177"/>
      <c r="BS13" s="18" t="s">
        <v>21</v>
      </c>
    </row>
    <row r="14" spans="1:73" ht="13.2">
      <c r="B14" s="22"/>
      <c r="C14" s="25"/>
      <c r="D14" s="25"/>
      <c r="E14" s="181" t="s">
        <v>37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35</v>
      </c>
      <c r="AL14" s="25"/>
      <c r="AM14" s="25"/>
      <c r="AN14" s="31" t="s">
        <v>37</v>
      </c>
      <c r="AO14" s="25"/>
      <c r="AP14" s="25"/>
      <c r="AQ14" s="23"/>
      <c r="BE14" s="177"/>
      <c r="BS14" s="18" t="s">
        <v>21</v>
      </c>
    </row>
    <row r="15" spans="1:73" ht="6.9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7"/>
      <c r="BS15" s="18" t="s">
        <v>6</v>
      </c>
    </row>
    <row r="16" spans="1:73" ht="14.4" customHeight="1">
      <c r="B16" s="22"/>
      <c r="C16" s="25"/>
      <c r="D16" s="29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33</v>
      </c>
      <c r="AL16" s="25"/>
      <c r="AM16" s="25"/>
      <c r="AN16" s="27" t="s">
        <v>23</v>
      </c>
      <c r="AO16" s="25"/>
      <c r="AP16" s="25"/>
      <c r="AQ16" s="23"/>
      <c r="BE16" s="177"/>
      <c r="BS16" s="18" t="s">
        <v>6</v>
      </c>
    </row>
    <row r="17" spans="2:71" ht="18.45" customHeight="1">
      <c r="B17" s="22"/>
      <c r="C17" s="25"/>
      <c r="D17" s="25"/>
      <c r="E17" s="27" t="s">
        <v>39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35</v>
      </c>
      <c r="AL17" s="25"/>
      <c r="AM17" s="25"/>
      <c r="AN17" s="27" t="s">
        <v>23</v>
      </c>
      <c r="AO17" s="25"/>
      <c r="AP17" s="25"/>
      <c r="AQ17" s="23"/>
      <c r="BE17" s="177"/>
      <c r="BS17" s="18" t="s">
        <v>40</v>
      </c>
    </row>
    <row r="18" spans="2:71" ht="6.9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7"/>
      <c r="BS18" s="18" t="s">
        <v>9</v>
      </c>
    </row>
    <row r="19" spans="2:71" ht="14.4" customHeight="1">
      <c r="B19" s="22"/>
      <c r="C19" s="25"/>
      <c r="D19" s="29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33</v>
      </c>
      <c r="AL19" s="25"/>
      <c r="AM19" s="25"/>
      <c r="AN19" s="27" t="s">
        <v>23</v>
      </c>
      <c r="AO19" s="25"/>
      <c r="AP19" s="25"/>
      <c r="AQ19" s="23"/>
      <c r="BE19" s="177"/>
      <c r="BS19" s="18" t="s">
        <v>9</v>
      </c>
    </row>
    <row r="20" spans="2:71" ht="18.45" customHeight="1">
      <c r="B20" s="22"/>
      <c r="C20" s="25"/>
      <c r="D20" s="25"/>
      <c r="E20" s="27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35</v>
      </c>
      <c r="AL20" s="25"/>
      <c r="AM20" s="25"/>
      <c r="AN20" s="27" t="s">
        <v>23</v>
      </c>
      <c r="AO20" s="25"/>
      <c r="AP20" s="25"/>
      <c r="AQ20" s="23"/>
      <c r="BE20" s="177"/>
    </row>
    <row r="21" spans="2:71" ht="6.9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7"/>
    </row>
    <row r="22" spans="2:71" ht="13.2">
      <c r="B22" s="22"/>
      <c r="C22" s="25"/>
      <c r="D22" s="29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7"/>
    </row>
    <row r="23" spans="2:71" ht="14.4" customHeight="1">
      <c r="B23" s="22"/>
      <c r="C23" s="25"/>
      <c r="D23" s="25"/>
      <c r="E23" s="183" t="s">
        <v>23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3"/>
      <c r="BE23" s="177"/>
    </row>
    <row r="24" spans="2:71" ht="6.9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7"/>
    </row>
    <row r="25" spans="2:71" ht="6.9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7"/>
    </row>
    <row r="26" spans="2:71" ht="14.4" customHeight="1">
      <c r="B26" s="22"/>
      <c r="C26" s="25"/>
      <c r="D26" s="33" t="s">
        <v>44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ROUND(AG87,2)</f>
        <v>0</v>
      </c>
      <c r="AL26" s="179"/>
      <c r="AM26" s="179"/>
      <c r="AN26" s="179"/>
      <c r="AO26" s="179"/>
      <c r="AP26" s="25"/>
      <c r="AQ26" s="23"/>
      <c r="BE26" s="177"/>
    </row>
    <row r="27" spans="2:71" ht="14.4" customHeight="1">
      <c r="B27" s="22"/>
      <c r="C27" s="25"/>
      <c r="D27" s="33" t="s">
        <v>45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ROUND(AG90,2)</f>
        <v>0</v>
      </c>
      <c r="AL27" s="184"/>
      <c r="AM27" s="184"/>
      <c r="AN27" s="184"/>
      <c r="AO27" s="184"/>
      <c r="AP27" s="25"/>
      <c r="AQ27" s="23"/>
      <c r="BE27" s="177"/>
    </row>
    <row r="28" spans="2:71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7"/>
    </row>
    <row r="29" spans="2:71" s="1" customFormat="1" ht="25.95" customHeight="1">
      <c r="B29" s="34"/>
      <c r="C29" s="35"/>
      <c r="D29" s="37" t="s">
        <v>46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5">
        <f>ROUND(AK26+AK27,2)</f>
        <v>0</v>
      </c>
      <c r="AL29" s="186"/>
      <c r="AM29" s="186"/>
      <c r="AN29" s="186"/>
      <c r="AO29" s="186"/>
      <c r="AP29" s="35"/>
      <c r="AQ29" s="36"/>
      <c r="BE29" s="177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7"/>
    </row>
    <row r="31" spans="2:71" s="2" customFormat="1" ht="14.4" customHeight="1">
      <c r="B31" s="39"/>
      <c r="C31" s="40"/>
      <c r="D31" s="41" t="s">
        <v>47</v>
      </c>
      <c r="E31" s="40"/>
      <c r="F31" s="41" t="s">
        <v>48</v>
      </c>
      <c r="G31" s="40"/>
      <c r="H31" s="40"/>
      <c r="I31" s="40"/>
      <c r="J31" s="40"/>
      <c r="K31" s="40"/>
      <c r="L31" s="187">
        <v>0.21</v>
      </c>
      <c r="M31" s="188"/>
      <c r="N31" s="188"/>
      <c r="O31" s="188"/>
      <c r="P31" s="40"/>
      <c r="Q31" s="40"/>
      <c r="R31" s="40"/>
      <c r="S31" s="40"/>
      <c r="T31" s="43" t="s">
        <v>49</v>
      </c>
      <c r="U31" s="40"/>
      <c r="V31" s="40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ROUND(AV87+SUM(BY91:BY95),2)</f>
        <v>0</v>
      </c>
      <c r="AL31" s="188"/>
      <c r="AM31" s="188"/>
      <c r="AN31" s="188"/>
      <c r="AO31" s="188"/>
      <c r="AP31" s="40"/>
      <c r="AQ31" s="44"/>
      <c r="BE31" s="177"/>
    </row>
    <row r="32" spans="2:71" s="2" customFormat="1" ht="14.4" customHeight="1">
      <c r="B32" s="39"/>
      <c r="C32" s="40"/>
      <c r="D32" s="40"/>
      <c r="E32" s="40"/>
      <c r="F32" s="41" t="s">
        <v>50</v>
      </c>
      <c r="G32" s="40"/>
      <c r="H32" s="40"/>
      <c r="I32" s="40"/>
      <c r="J32" s="40"/>
      <c r="K32" s="40"/>
      <c r="L32" s="187">
        <v>0.15</v>
      </c>
      <c r="M32" s="188"/>
      <c r="N32" s="188"/>
      <c r="O32" s="188"/>
      <c r="P32" s="40"/>
      <c r="Q32" s="40"/>
      <c r="R32" s="40"/>
      <c r="S32" s="40"/>
      <c r="T32" s="43" t="s">
        <v>49</v>
      </c>
      <c r="U32" s="40"/>
      <c r="V32" s="40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ROUND(AW87+SUM(BZ91:BZ95),2)</f>
        <v>0</v>
      </c>
      <c r="AL32" s="188"/>
      <c r="AM32" s="188"/>
      <c r="AN32" s="188"/>
      <c r="AO32" s="188"/>
      <c r="AP32" s="40"/>
      <c r="AQ32" s="44"/>
      <c r="BE32" s="177"/>
    </row>
    <row r="33" spans="2:57" s="2" customFormat="1" ht="14.4" hidden="1" customHeight="1">
      <c r="B33" s="39"/>
      <c r="C33" s="40"/>
      <c r="D33" s="40"/>
      <c r="E33" s="40"/>
      <c r="F33" s="41" t="s">
        <v>51</v>
      </c>
      <c r="G33" s="40"/>
      <c r="H33" s="40"/>
      <c r="I33" s="40"/>
      <c r="J33" s="40"/>
      <c r="K33" s="40"/>
      <c r="L33" s="187">
        <v>0.21</v>
      </c>
      <c r="M33" s="188"/>
      <c r="N33" s="188"/>
      <c r="O33" s="188"/>
      <c r="P33" s="40"/>
      <c r="Q33" s="40"/>
      <c r="R33" s="40"/>
      <c r="S33" s="40"/>
      <c r="T33" s="43" t="s">
        <v>49</v>
      </c>
      <c r="U33" s="40"/>
      <c r="V33" s="40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177"/>
    </row>
    <row r="34" spans="2:57" s="2" customFormat="1" ht="14.4" hidden="1" customHeight="1">
      <c r="B34" s="39"/>
      <c r="C34" s="40"/>
      <c r="D34" s="40"/>
      <c r="E34" s="40"/>
      <c r="F34" s="41" t="s">
        <v>52</v>
      </c>
      <c r="G34" s="40"/>
      <c r="H34" s="40"/>
      <c r="I34" s="40"/>
      <c r="J34" s="40"/>
      <c r="K34" s="40"/>
      <c r="L34" s="187">
        <v>0.15</v>
      </c>
      <c r="M34" s="188"/>
      <c r="N34" s="188"/>
      <c r="O34" s="188"/>
      <c r="P34" s="40"/>
      <c r="Q34" s="40"/>
      <c r="R34" s="40"/>
      <c r="S34" s="40"/>
      <c r="T34" s="43" t="s">
        <v>49</v>
      </c>
      <c r="U34" s="40"/>
      <c r="V34" s="40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177"/>
    </row>
    <row r="35" spans="2:57" s="2" customFormat="1" ht="14.4" hidden="1" customHeight="1">
      <c r="B35" s="39"/>
      <c r="C35" s="40"/>
      <c r="D35" s="40"/>
      <c r="E35" s="40"/>
      <c r="F35" s="41" t="s">
        <v>53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49</v>
      </c>
      <c r="U35" s="40"/>
      <c r="V35" s="40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5" customHeight="1">
      <c r="B37" s="34"/>
      <c r="C37" s="45"/>
      <c r="D37" s="46" t="s">
        <v>54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55</v>
      </c>
      <c r="U37" s="47"/>
      <c r="V37" s="47"/>
      <c r="W37" s="47"/>
      <c r="X37" s="190" t="s">
        <v>56</v>
      </c>
      <c r="Y37" s="191"/>
      <c r="Z37" s="191"/>
      <c r="AA37" s="191"/>
      <c r="AB37" s="191"/>
      <c r="AC37" s="47"/>
      <c r="AD37" s="47"/>
      <c r="AE37" s="47"/>
      <c r="AF37" s="47"/>
      <c r="AG37" s="47"/>
      <c r="AH37" s="47"/>
      <c r="AI37" s="47"/>
      <c r="AJ37" s="47"/>
      <c r="AK37" s="192">
        <f>SUM(AK29:AK35)</f>
        <v>0</v>
      </c>
      <c r="AL37" s="191"/>
      <c r="AM37" s="191"/>
      <c r="AN37" s="191"/>
      <c r="AO37" s="193"/>
      <c r="AP37" s="45"/>
      <c r="AQ37" s="36"/>
    </row>
    <row r="38" spans="2:57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2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2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2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2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2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2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2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2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2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2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58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2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2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2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2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2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2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2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2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60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59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60</v>
      </c>
      <c r="AN58" s="55"/>
      <c r="AO58" s="57"/>
      <c r="AP58" s="35"/>
      <c r="AQ58" s="36"/>
    </row>
    <row r="59" spans="2:43" ht="12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61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62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2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2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2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2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2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2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2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2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60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59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60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74" t="s">
        <v>63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6"/>
    </row>
    <row r="77" spans="2:43" s="3" customFormat="1" ht="14.4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16025-1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4" t="str">
        <f>K6</f>
        <v>Odstranění stavby - pavilon D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29" t="s">
        <v>26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Jinonice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28</v>
      </c>
      <c r="AJ80" s="35"/>
      <c r="AK80" s="35"/>
      <c r="AL80" s="35"/>
      <c r="AM80" s="72" t="str">
        <f>IF(AN8= "","",AN8)</f>
        <v>5. 1. 2017</v>
      </c>
      <c r="AN80" s="35"/>
      <c r="AO80" s="35"/>
      <c r="AP80" s="35"/>
      <c r="AQ80" s="36"/>
    </row>
    <row r="81" spans="1:89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3.2">
      <c r="B82" s="34"/>
      <c r="C82" s="29" t="s">
        <v>32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ÚMČ Praha 5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38</v>
      </c>
      <c r="AJ82" s="35"/>
      <c r="AK82" s="35"/>
      <c r="AL82" s="35"/>
      <c r="AM82" s="196" t="str">
        <f>IF(E17="","",E17)</f>
        <v>Plancon Praha, s.r.o</v>
      </c>
      <c r="AN82" s="196"/>
      <c r="AO82" s="196"/>
      <c r="AP82" s="196"/>
      <c r="AQ82" s="36"/>
      <c r="AS82" s="197" t="s">
        <v>64</v>
      </c>
      <c r="AT82" s="198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3.2">
      <c r="B83" s="34"/>
      <c r="C83" s="29" t="s">
        <v>36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41</v>
      </c>
      <c r="AJ83" s="35"/>
      <c r="AK83" s="35"/>
      <c r="AL83" s="35"/>
      <c r="AM83" s="196" t="str">
        <f>IF(E20="","",E20)</f>
        <v xml:space="preserve"> </v>
      </c>
      <c r="AN83" s="196"/>
      <c r="AO83" s="196"/>
      <c r="AP83" s="196"/>
      <c r="AQ83" s="36"/>
      <c r="AS83" s="199"/>
      <c r="AT83" s="200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8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1"/>
      <c r="AT84" s="202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3" t="s">
        <v>65</v>
      </c>
      <c r="D85" s="204"/>
      <c r="E85" s="204"/>
      <c r="F85" s="204"/>
      <c r="G85" s="204"/>
      <c r="H85" s="78"/>
      <c r="I85" s="205" t="s">
        <v>66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5" t="s">
        <v>67</v>
      </c>
      <c r="AH85" s="204"/>
      <c r="AI85" s="204"/>
      <c r="AJ85" s="204"/>
      <c r="AK85" s="204"/>
      <c r="AL85" s="204"/>
      <c r="AM85" s="204"/>
      <c r="AN85" s="205" t="s">
        <v>68</v>
      </c>
      <c r="AO85" s="204"/>
      <c r="AP85" s="206"/>
      <c r="AQ85" s="36"/>
      <c r="AS85" s="79" t="s">
        <v>69</v>
      </c>
      <c r="AT85" s="80" t="s">
        <v>70</v>
      </c>
      <c r="AU85" s="80" t="s">
        <v>71</v>
      </c>
      <c r="AV85" s="80" t="s">
        <v>72</v>
      </c>
      <c r="AW85" s="80" t="s">
        <v>73</v>
      </c>
      <c r="AX85" s="80" t="s">
        <v>74</v>
      </c>
      <c r="AY85" s="80" t="s">
        <v>75</v>
      </c>
      <c r="AZ85" s="80" t="s">
        <v>76</v>
      </c>
      <c r="BA85" s="80" t="s">
        <v>77</v>
      </c>
      <c r="BB85" s="80" t="s">
        <v>78</v>
      </c>
      <c r="BC85" s="80" t="s">
        <v>79</v>
      </c>
      <c r="BD85" s="81" t="s">
        <v>80</v>
      </c>
    </row>
    <row r="86" spans="1:89" s="1" customFormat="1" ht="10.8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" customHeight="1">
      <c r="B87" s="67"/>
      <c r="C87" s="83" t="s">
        <v>81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4">
        <f>ROUND(AG88,2)</f>
        <v>0</v>
      </c>
      <c r="AH87" s="214"/>
      <c r="AI87" s="214"/>
      <c r="AJ87" s="214"/>
      <c r="AK87" s="214"/>
      <c r="AL87" s="214"/>
      <c r="AM87" s="214"/>
      <c r="AN87" s="215">
        <f>SUM(AG87,AT87)</f>
        <v>0</v>
      </c>
      <c r="AO87" s="215"/>
      <c r="AP87" s="215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82</v>
      </c>
      <c r="BT87" s="89" t="s">
        <v>83</v>
      </c>
      <c r="BV87" s="89" t="s">
        <v>84</v>
      </c>
      <c r="BW87" s="89" t="s">
        <v>85</v>
      </c>
      <c r="BX87" s="89" t="s">
        <v>86</v>
      </c>
    </row>
    <row r="88" spans="1:89" s="5" customFormat="1" ht="28.8" customHeight="1">
      <c r="A88" s="90" t="s">
        <v>87</v>
      </c>
      <c r="B88" s="91"/>
      <c r="C88" s="92"/>
      <c r="D88" s="209" t="s">
        <v>17</v>
      </c>
      <c r="E88" s="209"/>
      <c r="F88" s="209"/>
      <c r="G88" s="209"/>
      <c r="H88" s="209"/>
      <c r="I88" s="93"/>
      <c r="J88" s="209" t="s">
        <v>20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7">
        <f>'16025-1 - Odstranění stav...'!M29</f>
        <v>0</v>
      </c>
      <c r="AH88" s="208"/>
      <c r="AI88" s="208"/>
      <c r="AJ88" s="208"/>
      <c r="AK88" s="208"/>
      <c r="AL88" s="208"/>
      <c r="AM88" s="208"/>
      <c r="AN88" s="207">
        <f>SUM(AG88,AT88)</f>
        <v>0</v>
      </c>
      <c r="AO88" s="208"/>
      <c r="AP88" s="208"/>
      <c r="AQ88" s="94"/>
      <c r="AS88" s="95">
        <f>'16025-1 - Odstranění stav...'!M27</f>
        <v>0</v>
      </c>
      <c r="AT88" s="96">
        <f>ROUND(SUM(AV88:AW88),2)</f>
        <v>0</v>
      </c>
      <c r="AU88" s="97">
        <f>'16025-1 - Odstranění stav...'!W126</f>
        <v>0</v>
      </c>
      <c r="AV88" s="96">
        <f>'16025-1 - Odstranění stav...'!M31</f>
        <v>0</v>
      </c>
      <c r="AW88" s="96">
        <f>'16025-1 - Odstranění stav...'!M32</f>
        <v>0</v>
      </c>
      <c r="AX88" s="96">
        <f>'16025-1 - Odstranění stav...'!M33</f>
        <v>0</v>
      </c>
      <c r="AY88" s="96">
        <f>'16025-1 - Odstranění stav...'!M34</f>
        <v>0</v>
      </c>
      <c r="AZ88" s="96">
        <f>'16025-1 - Odstranění stav...'!H31</f>
        <v>0</v>
      </c>
      <c r="BA88" s="96">
        <f>'16025-1 - Odstranění stav...'!H32</f>
        <v>0</v>
      </c>
      <c r="BB88" s="96">
        <f>'16025-1 - Odstranění stav...'!H33</f>
        <v>0</v>
      </c>
      <c r="BC88" s="96">
        <f>'16025-1 - Odstranění stav...'!H34</f>
        <v>0</v>
      </c>
      <c r="BD88" s="98">
        <f>'16025-1 - Odstranění stav...'!H35</f>
        <v>0</v>
      </c>
      <c r="BT88" s="99" t="s">
        <v>25</v>
      </c>
      <c r="BU88" s="99" t="s">
        <v>88</v>
      </c>
      <c r="BV88" s="99" t="s">
        <v>84</v>
      </c>
      <c r="BW88" s="99" t="s">
        <v>85</v>
      </c>
      <c r="BX88" s="99" t="s">
        <v>86</v>
      </c>
    </row>
    <row r="89" spans="1:89" ht="12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89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5">
        <f>ROUND(SUM(AG91:AG94),2)</f>
        <v>0</v>
      </c>
      <c r="AH90" s="215"/>
      <c r="AI90" s="215"/>
      <c r="AJ90" s="215"/>
      <c r="AK90" s="215"/>
      <c r="AL90" s="215"/>
      <c r="AM90" s="215"/>
      <c r="AN90" s="215">
        <f>ROUND(SUM(AN91:AN94),2)</f>
        <v>0</v>
      </c>
      <c r="AO90" s="215"/>
      <c r="AP90" s="215"/>
      <c r="AQ90" s="36"/>
      <c r="AS90" s="79" t="s">
        <v>90</v>
      </c>
      <c r="AT90" s="80" t="s">
        <v>91</v>
      </c>
      <c r="AU90" s="80" t="s">
        <v>47</v>
      </c>
      <c r="AV90" s="81" t="s">
        <v>70</v>
      </c>
    </row>
    <row r="91" spans="1:89" s="1" customFormat="1" ht="19.95" customHeight="1">
      <c r="B91" s="34"/>
      <c r="C91" s="35"/>
      <c r="D91" s="100" t="s">
        <v>92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0">
        <f>ROUND(AG87*AS91,2)</f>
        <v>0</v>
      </c>
      <c r="AH91" s="211"/>
      <c r="AI91" s="211"/>
      <c r="AJ91" s="211"/>
      <c r="AK91" s="211"/>
      <c r="AL91" s="211"/>
      <c r="AM91" s="211"/>
      <c r="AN91" s="211">
        <f>ROUND(AG91+AV91,2)</f>
        <v>0</v>
      </c>
      <c r="AO91" s="211"/>
      <c r="AP91" s="211"/>
      <c r="AQ91" s="36"/>
      <c r="AS91" s="101">
        <v>0</v>
      </c>
      <c r="AT91" s="102" t="s">
        <v>93</v>
      </c>
      <c r="AU91" s="102" t="s">
        <v>48</v>
      </c>
      <c r="AV91" s="103">
        <f>ROUND(IF(AU91="základní",AG91*L31,IF(AU91="snížená",AG91*L32,0)),2)</f>
        <v>0</v>
      </c>
      <c r="BV91" s="18" t="s">
        <v>94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95" customHeight="1">
      <c r="B92" s="34"/>
      <c r="C92" s="35"/>
      <c r="D92" s="212" t="s">
        <v>95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35"/>
      <c r="AD92" s="35"/>
      <c r="AE92" s="35"/>
      <c r="AF92" s="35"/>
      <c r="AG92" s="210">
        <f>AG87*AS92</f>
        <v>0</v>
      </c>
      <c r="AH92" s="211"/>
      <c r="AI92" s="211"/>
      <c r="AJ92" s="211"/>
      <c r="AK92" s="211"/>
      <c r="AL92" s="211"/>
      <c r="AM92" s="211"/>
      <c r="AN92" s="211">
        <f>AG92+AV92</f>
        <v>0</v>
      </c>
      <c r="AO92" s="211"/>
      <c r="AP92" s="211"/>
      <c r="AQ92" s="36"/>
      <c r="AS92" s="105">
        <v>0</v>
      </c>
      <c r="AT92" s="106" t="s">
        <v>93</v>
      </c>
      <c r="AU92" s="106" t="s">
        <v>48</v>
      </c>
      <c r="AV92" s="107">
        <f>ROUND(IF(AU92="nulová",0,IF(OR(AU92="základní",AU92="zákl. přenesená"),AG92*L31,AG92*L32)),2)</f>
        <v>0</v>
      </c>
      <c r="BV92" s="18" t="s">
        <v>96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95" customHeight="1">
      <c r="B93" s="34"/>
      <c r="C93" s="35"/>
      <c r="D93" s="212" t="s">
        <v>95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35"/>
      <c r="AD93" s="35"/>
      <c r="AE93" s="35"/>
      <c r="AF93" s="35"/>
      <c r="AG93" s="210">
        <f>AG87*AS93</f>
        <v>0</v>
      </c>
      <c r="AH93" s="211"/>
      <c r="AI93" s="211"/>
      <c r="AJ93" s="211"/>
      <c r="AK93" s="211"/>
      <c r="AL93" s="211"/>
      <c r="AM93" s="211"/>
      <c r="AN93" s="211">
        <f>AG93+AV93</f>
        <v>0</v>
      </c>
      <c r="AO93" s="211"/>
      <c r="AP93" s="211"/>
      <c r="AQ93" s="36"/>
      <c r="AS93" s="105">
        <v>0</v>
      </c>
      <c r="AT93" s="106" t="s">
        <v>93</v>
      </c>
      <c r="AU93" s="106" t="s">
        <v>48</v>
      </c>
      <c r="AV93" s="107">
        <f>ROUND(IF(AU93="nulová",0,IF(OR(AU93="základní",AU93="zákl. přenesená"),AG93*L31,AG93*L32)),2)</f>
        <v>0</v>
      </c>
      <c r="BV93" s="18" t="s">
        <v>96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95" customHeight="1">
      <c r="B94" s="34"/>
      <c r="C94" s="35"/>
      <c r="D94" s="212" t="s">
        <v>95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35"/>
      <c r="AD94" s="35"/>
      <c r="AE94" s="35"/>
      <c r="AF94" s="35"/>
      <c r="AG94" s="210">
        <f>AG87*AS94</f>
        <v>0</v>
      </c>
      <c r="AH94" s="211"/>
      <c r="AI94" s="211"/>
      <c r="AJ94" s="211"/>
      <c r="AK94" s="211"/>
      <c r="AL94" s="211"/>
      <c r="AM94" s="211"/>
      <c r="AN94" s="211">
        <f>AG94+AV94</f>
        <v>0</v>
      </c>
      <c r="AO94" s="211"/>
      <c r="AP94" s="211"/>
      <c r="AQ94" s="36"/>
      <c r="AS94" s="108">
        <v>0</v>
      </c>
      <c r="AT94" s="109" t="s">
        <v>93</v>
      </c>
      <c r="AU94" s="109" t="s">
        <v>48</v>
      </c>
      <c r="AV94" s="110">
        <f>ROUND(IF(AU94="nulová",0,IF(OR(AU94="základní",AU94="zákl. přenesená"),AG94*L31,AG94*L32)),2)</f>
        <v>0</v>
      </c>
      <c r="BV94" s="18" t="s">
        <v>96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97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6">
        <f>ROUND(AG87+AG90,2)</f>
        <v>0</v>
      </c>
      <c r="AH96" s="216"/>
      <c r="AI96" s="216"/>
      <c r="AJ96" s="216"/>
      <c r="AK96" s="216"/>
      <c r="AL96" s="216"/>
      <c r="AM96" s="216"/>
      <c r="AN96" s="216">
        <f>AN87+AN90</f>
        <v>0</v>
      </c>
      <c r="AO96" s="216"/>
      <c r="AP96" s="216"/>
      <c r="AQ96" s="36"/>
    </row>
    <row r="97" spans="2:43" s="1" customFormat="1" ht="6.9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oJOqRsCNTSibADxFn18oIrkBw3c/FVjDnkqcq2VCVJ2JjuoaaecTrM3Z71g4cw5uVYkQ/AQflcsy++BrmBx9LQ==" saltValue="k2tM6ymhtZSejEVTvjet3y2eShF2hqZuzA0HslVdsn6x5vOOV6ideBMmU4rBQ26+k/oiWJyy+ieh6+gimI7T7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6025-1 - Odstranění stav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4"/>
  <sheetViews>
    <sheetView showGridLines="0" tabSelected="1" workbookViewId="0">
      <pane ySplit="1" topLeftCell="A120" activePane="bottomLeft" state="frozen"/>
      <selection pane="bottomLeft" activeCell="A41" sqref="A41:XFD43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6.7109375" customWidth="1"/>
    <col min="11" max="11" width="11.71093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98</v>
      </c>
      <c r="G1" s="13"/>
      <c r="H1" s="254" t="s">
        <v>99</v>
      </c>
      <c r="I1" s="254"/>
      <c r="J1" s="254"/>
      <c r="K1" s="254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85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103</v>
      </c>
    </row>
    <row r="4" spans="1:66" ht="36.9" customHeight="1">
      <c r="B4" s="22"/>
      <c r="C4" s="174" t="s">
        <v>104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3"/>
      <c r="T4" s="17" t="s">
        <v>13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180" t="s">
        <v>20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5"/>
      <c r="R6" s="36"/>
    </row>
    <row r="7" spans="1:66" s="1" customFormat="1" ht="14.4" customHeight="1">
      <c r="B7" s="34"/>
      <c r="C7" s="35"/>
      <c r="D7" s="29" t="s">
        <v>22</v>
      </c>
      <c r="E7" s="35"/>
      <c r="F7" s="27" t="s">
        <v>23</v>
      </c>
      <c r="G7" s="35"/>
      <c r="H7" s="35"/>
      <c r="I7" s="35"/>
      <c r="J7" s="35"/>
      <c r="K7" s="35"/>
      <c r="L7" s="35"/>
      <c r="M7" s="29" t="s">
        <v>24</v>
      </c>
      <c r="N7" s="35"/>
      <c r="O7" s="27" t="s">
        <v>23</v>
      </c>
      <c r="P7" s="35"/>
      <c r="Q7" s="35"/>
      <c r="R7" s="36"/>
    </row>
    <row r="8" spans="1:66" s="1" customFormat="1" ht="14.4" customHeight="1">
      <c r="B8" s="34"/>
      <c r="C8" s="35"/>
      <c r="D8" s="29" t="s">
        <v>26</v>
      </c>
      <c r="E8" s="35"/>
      <c r="F8" s="27" t="s">
        <v>27</v>
      </c>
      <c r="G8" s="35"/>
      <c r="H8" s="35"/>
      <c r="I8" s="35"/>
      <c r="J8" s="35"/>
      <c r="K8" s="35"/>
      <c r="L8" s="35"/>
      <c r="M8" s="29" t="s">
        <v>28</v>
      </c>
      <c r="N8" s="35"/>
      <c r="O8" s="220" t="str">
        <f>'Rekapitulace stavby'!AN8</f>
        <v>5. 1. 2017</v>
      </c>
      <c r="P8" s="221"/>
      <c r="Q8" s="35"/>
      <c r="R8" s="36"/>
    </row>
    <row r="9" spans="1:66" s="1" customFormat="1" ht="10.8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" customHeight="1">
      <c r="B10" s="34"/>
      <c r="C10" s="35"/>
      <c r="D10" s="29" t="s">
        <v>32</v>
      </c>
      <c r="E10" s="35"/>
      <c r="F10" s="35"/>
      <c r="G10" s="35"/>
      <c r="H10" s="35"/>
      <c r="I10" s="35"/>
      <c r="J10" s="35"/>
      <c r="K10" s="35"/>
      <c r="L10" s="35"/>
      <c r="M10" s="29" t="s">
        <v>33</v>
      </c>
      <c r="N10" s="35"/>
      <c r="O10" s="178" t="s">
        <v>23</v>
      </c>
      <c r="P10" s="178"/>
      <c r="Q10" s="35"/>
      <c r="R10" s="36"/>
    </row>
    <row r="11" spans="1:66" s="1" customFormat="1" ht="18" customHeight="1">
      <c r="B11" s="34"/>
      <c r="C11" s="35"/>
      <c r="D11" s="35"/>
      <c r="E11" s="27" t="s">
        <v>34</v>
      </c>
      <c r="F11" s="35"/>
      <c r="G11" s="35"/>
      <c r="H11" s="35"/>
      <c r="I11" s="35"/>
      <c r="J11" s="35"/>
      <c r="K11" s="35"/>
      <c r="L11" s="35"/>
      <c r="M11" s="29" t="s">
        <v>35</v>
      </c>
      <c r="N11" s="35"/>
      <c r="O11" s="178" t="s">
        <v>23</v>
      </c>
      <c r="P11" s="178"/>
      <c r="Q11" s="35"/>
      <c r="R11" s="36"/>
    </row>
    <row r="12" spans="1:66" s="1" customFormat="1" ht="6.9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" customHeight="1">
      <c r="B13" s="34"/>
      <c r="C13" s="35"/>
      <c r="D13" s="29" t="s">
        <v>36</v>
      </c>
      <c r="E13" s="35"/>
      <c r="F13" s="35"/>
      <c r="G13" s="35"/>
      <c r="H13" s="35"/>
      <c r="I13" s="35"/>
      <c r="J13" s="35"/>
      <c r="K13" s="35"/>
      <c r="L13" s="35"/>
      <c r="M13" s="29" t="s">
        <v>33</v>
      </c>
      <c r="N13" s="35"/>
      <c r="O13" s="222" t="str">
        <f>IF('Rekapitulace stavby'!AN13="","",'Rekapitulace stavby'!AN13)</f>
        <v>Vyplň údaj</v>
      </c>
      <c r="P13" s="178"/>
      <c r="Q13" s="35"/>
      <c r="R13" s="36"/>
    </row>
    <row r="14" spans="1:66" s="1" customFormat="1" ht="18" customHeight="1">
      <c r="B14" s="34"/>
      <c r="C14" s="35"/>
      <c r="D14" s="35"/>
      <c r="E14" s="222" t="str">
        <f>IF('Rekapitulace stavby'!E14="","",'Rekapitulace stavby'!E14)</f>
        <v>Vyplň údaj</v>
      </c>
      <c r="F14" s="223"/>
      <c r="G14" s="223"/>
      <c r="H14" s="223"/>
      <c r="I14" s="223"/>
      <c r="J14" s="223"/>
      <c r="K14" s="223"/>
      <c r="L14" s="223"/>
      <c r="M14" s="29" t="s">
        <v>35</v>
      </c>
      <c r="N14" s="35"/>
      <c r="O14" s="222" t="str">
        <f>IF('Rekapitulace stavby'!AN14="","",'Rekapitulace stavby'!AN14)</f>
        <v>Vyplň údaj</v>
      </c>
      <c r="P14" s="178"/>
      <c r="Q14" s="35"/>
      <c r="R14" s="36"/>
    </row>
    <row r="15" spans="1:66" s="1" customFormat="1" ht="6.9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" customHeight="1">
      <c r="B16" s="34"/>
      <c r="C16" s="35"/>
      <c r="D16" s="29" t="s">
        <v>38</v>
      </c>
      <c r="E16" s="35"/>
      <c r="F16" s="35"/>
      <c r="G16" s="35"/>
      <c r="H16" s="35"/>
      <c r="I16" s="35"/>
      <c r="J16" s="35"/>
      <c r="K16" s="35"/>
      <c r="L16" s="35"/>
      <c r="M16" s="29" t="s">
        <v>33</v>
      </c>
      <c r="N16" s="35"/>
      <c r="O16" s="178" t="s">
        <v>23</v>
      </c>
      <c r="P16" s="178"/>
      <c r="Q16" s="35"/>
      <c r="R16" s="36"/>
    </row>
    <row r="17" spans="2:18" s="1" customFormat="1" ht="18" customHeight="1">
      <c r="B17" s="34"/>
      <c r="C17" s="35"/>
      <c r="D17" s="35"/>
      <c r="E17" s="27" t="s">
        <v>39</v>
      </c>
      <c r="F17" s="35"/>
      <c r="G17" s="35"/>
      <c r="H17" s="35"/>
      <c r="I17" s="35"/>
      <c r="J17" s="35"/>
      <c r="K17" s="35"/>
      <c r="L17" s="35"/>
      <c r="M17" s="29" t="s">
        <v>35</v>
      </c>
      <c r="N17" s="35"/>
      <c r="O17" s="178" t="s">
        <v>23</v>
      </c>
      <c r="P17" s="178"/>
      <c r="Q17" s="35"/>
      <c r="R17" s="36"/>
    </row>
    <row r="18" spans="2:18" s="1" customFormat="1" ht="6.9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" customHeight="1">
      <c r="B19" s="34"/>
      <c r="C19" s="35"/>
      <c r="D19" s="29" t="s">
        <v>41</v>
      </c>
      <c r="E19" s="35"/>
      <c r="F19" s="35"/>
      <c r="G19" s="35"/>
      <c r="H19" s="35"/>
      <c r="I19" s="35"/>
      <c r="J19" s="35"/>
      <c r="K19" s="35"/>
      <c r="L19" s="35"/>
      <c r="M19" s="29" t="s">
        <v>33</v>
      </c>
      <c r="N19" s="35"/>
      <c r="O19" s="178" t="str">
        <f>IF('Rekapitulace stavby'!AN19="","",'Rekapitulace stavby'!AN19)</f>
        <v/>
      </c>
      <c r="P19" s="178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35</v>
      </c>
      <c r="N20" s="35"/>
      <c r="O20" s="178" t="str">
        <f>IF('Rekapitulace stavby'!AN20="","",'Rekapitulace stavby'!AN20)</f>
        <v/>
      </c>
      <c r="P20" s="178"/>
      <c r="Q20" s="35"/>
      <c r="R20" s="36"/>
    </row>
    <row r="21" spans="2:18" s="1" customFormat="1" ht="6.9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" customHeight="1">
      <c r="B22" s="34"/>
      <c r="C22" s="35"/>
      <c r="D22" s="29" t="s">
        <v>43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35"/>
      <c r="E23" s="183" t="s">
        <v>23</v>
      </c>
      <c r="F23" s="183"/>
      <c r="G23" s="183"/>
      <c r="H23" s="183"/>
      <c r="I23" s="183"/>
      <c r="J23" s="183"/>
      <c r="K23" s="183"/>
      <c r="L23" s="183"/>
      <c r="M23" s="35"/>
      <c r="N23" s="35"/>
      <c r="O23" s="35"/>
      <c r="P23" s="35"/>
      <c r="Q23" s="35"/>
      <c r="R23" s="36"/>
    </row>
    <row r="24" spans="2:18" s="1" customFormat="1" ht="6.9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" customHeight="1">
      <c r="B26" s="34"/>
      <c r="C26" s="35"/>
      <c r="D26" s="114" t="s">
        <v>105</v>
      </c>
      <c r="E26" s="35"/>
      <c r="F26" s="35"/>
      <c r="G26" s="35"/>
      <c r="H26" s="35"/>
      <c r="I26" s="35"/>
      <c r="J26" s="35"/>
      <c r="K26" s="35"/>
      <c r="L26" s="35"/>
      <c r="M26" s="184">
        <f>N87</f>
        <v>0</v>
      </c>
      <c r="N26" s="184"/>
      <c r="O26" s="184"/>
      <c r="P26" s="184"/>
      <c r="Q26" s="35"/>
      <c r="R26" s="36"/>
    </row>
    <row r="27" spans="2:18" s="1" customFormat="1" ht="14.4" customHeight="1">
      <c r="B27" s="34"/>
      <c r="C27" s="35"/>
      <c r="D27" s="33" t="s">
        <v>92</v>
      </c>
      <c r="E27" s="35"/>
      <c r="F27" s="35"/>
      <c r="G27" s="35"/>
      <c r="H27" s="35"/>
      <c r="I27" s="35"/>
      <c r="J27" s="35"/>
      <c r="K27" s="35"/>
      <c r="L27" s="35"/>
      <c r="M27" s="184">
        <f>N102</f>
        <v>0</v>
      </c>
      <c r="N27" s="184"/>
      <c r="O27" s="184"/>
      <c r="P27" s="184"/>
      <c r="Q27" s="35"/>
      <c r="R27" s="36"/>
    </row>
    <row r="28" spans="2:18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46</v>
      </c>
      <c r="E29" s="35"/>
      <c r="F29" s="35"/>
      <c r="G29" s="35"/>
      <c r="H29" s="35"/>
      <c r="I29" s="35"/>
      <c r="J29" s="35"/>
      <c r="K29" s="35"/>
      <c r="L29" s="35"/>
      <c r="M29" s="224">
        <f>ROUND(M26+M27,2)</f>
        <v>0</v>
      </c>
      <c r="N29" s="219"/>
      <c r="O29" s="219"/>
      <c r="P29" s="219"/>
      <c r="Q29" s="35"/>
      <c r="R29" s="36"/>
    </row>
    <row r="30" spans="2:18" s="1" customFormat="1" ht="6.9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" customHeight="1">
      <c r="B31" s="34"/>
      <c r="C31" s="35"/>
      <c r="D31" s="41" t="s">
        <v>47</v>
      </c>
      <c r="E31" s="41" t="s">
        <v>48</v>
      </c>
      <c r="F31" s="42">
        <v>0.21</v>
      </c>
      <c r="G31" s="116" t="s">
        <v>49</v>
      </c>
      <c r="H31" s="225">
        <f>(SUM(BE102:BE109)+SUM(BE126:BE222))</f>
        <v>0</v>
      </c>
      <c r="I31" s="219"/>
      <c r="J31" s="219"/>
      <c r="K31" s="35"/>
      <c r="L31" s="35"/>
      <c r="M31" s="225">
        <f>ROUND((SUM(BE102:BE109)+SUM(BE126:BE222)), 2)*F31</f>
        <v>0</v>
      </c>
      <c r="N31" s="219"/>
      <c r="O31" s="219"/>
      <c r="P31" s="219"/>
      <c r="Q31" s="35"/>
      <c r="R31" s="36"/>
    </row>
    <row r="32" spans="2:18" s="1" customFormat="1" ht="14.4" customHeight="1">
      <c r="B32" s="34"/>
      <c r="C32" s="35"/>
      <c r="D32" s="35"/>
      <c r="E32" s="41" t="s">
        <v>50</v>
      </c>
      <c r="F32" s="42">
        <v>0.15</v>
      </c>
      <c r="G32" s="116" t="s">
        <v>49</v>
      </c>
      <c r="H32" s="225">
        <f>(SUM(BF102:BF109)+SUM(BF126:BF222))</f>
        <v>0</v>
      </c>
      <c r="I32" s="219"/>
      <c r="J32" s="219"/>
      <c r="K32" s="35"/>
      <c r="L32" s="35"/>
      <c r="M32" s="225">
        <f>ROUND((SUM(BF102:BF109)+SUM(BF126:BF222)), 2)*F32</f>
        <v>0</v>
      </c>
      <c r="N32" s="219"/>
      <c r="O32" s="219"/>
      <c r="P32" s="219"/>
      <c r="Q32" s="35"/>
      <c r="R32" s="36"/>
    </row>
    <row r="33" spans="2:18" s="1" customFormat="1" ht="14.4" hidden="1" customHeight="1">
      <c r="B33" s="34"/>
      <c r="C33" s="35"/>
      <c r="D33" s="35"/>
      <c r="E33" s="41" t="s">
        <v>51</v>
      </c>
      <c r="F33" s="42">
        <v>0.21</v>
      </c>
      <c r="G33" s="116" t="s">
        <v>49</v>
      </c>
      <c r="H33" s="225">
        <f>(SUM(BG102:BG109)+SUM(BG126:BG222))</f>
        <v>0</v>
      </c>
      <c r="I33" s="219"/>
      <c r="J33" s="219"/>
      <c r="K33" s="35"/>
      <c r="L33" s="35"/>
      <c r="M33" s="225">
        <v>0</v>
      </c>
      <c r="N33" s="219"/>
      <c r="O33" s="219"/>
      <c r="P33" s="219"/>
      <c r="Q33" s="35"/>
      <c r="R33" s="36"/>
    </row>
    <row r="34" spans="2:18" s="1" customFormat="1" ht="14.4" hidden="1" customHeight="1">
      <c r="B34" s="34"/>
      <c r="C34" s="35"/>
      <c r="D34" s="35"/>
      <c r="E34" s="41" t="s">
        <v>52</v>
      </c>
      <c r="F34" s="42">
        <v>0.15</v>
      </c>
      <c r="G34" s="116" t="s">
        <v>49</v>
      </c>
      <c r="H34" s="225">
        <f>(SUM(BH102:BH109)+SUM(BH126:BH222))</f>
        <v>0</v>
      </c>
      <c r="I34" s="219"/>
      <c r="J34" s="219"/>
      <c r="K34" s="35"/>
      <c r="L34" s="35"/>
      <c r="M34" s="225">
        <v>0</v>
      </c>
      <c r="N34" s="219"/>
      <c r="O34" s="219"/>
      <c r="P34" s="219"/>
      <c r="Q34" s="35"/>
      <c r="R34" s="36"/>
    </row>
    <row r="35" spans="2:18" s="1" customFormat="1" ht="14.4" hidden="1" customHeight="1">
      <c r="B35" s="34"/>
      <c r="C35" s="35"/>
      <c r="D35" s="35"/>
      <c r="E35" s="41" t="s">
        <v>53</v>
      </c>
      <c r="F35" s="42">
        <v>0</v>
      </c>
      <c r="G35" s="116" t="s">
        <v>49</v>
      </c>
      <c r="H35" s="225">
        <f>(SUM(BI102:BI109)+SUM(BI126:BI222))</f>
        <v>0</v>
      </c>
      <c r="I35" s="219"/>
      <c r="J35" s="219"/>
      <c r="K35" s="35"/>
      <c r="L35" s="35"/>
      <c r="M35" s="225">
        <v>0</v>
      </c>
      <c r="N35" s="219"/>
      <c r="O35" s="219"/>
      <c r="P35" s="219"/>
      <c r="Q35" s="35"/>
      <c r="R35" s="36"/>
    </row>
    <row r="36" spans="2:18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54</v>
      </c>
      <c r="E37" s="78"/>
      <c r="F37" s="78"/>
      <c r="G37" s="118" t="s">
        <v>55</v>
      </c>
      <c r="H37" s="119" t="s">
        <v>56</v>
      </c>
      <c r="I37" s="78"/>
      <c r="J37" s="78"/>
      <c r="K37" s="78"/>
      <c r="L37" s="226">
        <f>SUM(M29:M35)</f>
        <v>0</v>
      </c>
      <c r="M37" s="226"/>
      <c r="N37" s="226"/>
      <c r="O37" s="226"/>
      <c r="P37" s="227"/>
      <c r="Q37" s="112"/>
      <c r="R37" s="36"/>
    </row>
    <row r="38" spans="2:18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2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2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2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2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2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2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2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2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2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2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57</v>
      </c>
      <c r="E50" s="50"/>
      <c r="F50" s="50"/>
      <c r="G50" s="50"/>
      <c r="H50" s="51"/>
      <c r="I50" s="35"/>
      <c r="J50" s="49" t="s">
        <v>58</v>
      </c>
      <c r="K50" s="50"/>
      <c r="L50" s="50"/>
      <c r="M50" s="50"/>
      <c r="N50" s="50"/>
      <c r="O50" s="50"/>
      <c r="P50" s="51"/>
      <c r="Q50" s="35"/>
      <c r="R50" s="36"/>
    </row>
    <row r="51" spans="2:18" ht="12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2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2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2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2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2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2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2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59</v>
      </c>
      <c r="E59" s="55"/>
      <c r="F59" s="55"/>
      <c r="G59" s="56" t="s">
        <v>60</v>
      </c>
      <c r="H59" s="57"/>
      <c r="I59" s="35"/>
      <c r="J59" s="54" t="s">
        <v>59</v>
      </c>
      <c r="K59" s="55"/>
      <c r="L59" s="55"/>
      <c r="M59" s="55"/>
      <c r="N59" s="56" t="s">
        <v>60</v>
      </c>
      <c r="O59" s="55"/>
      <c r="P59" s="57"/>
      <c r="Q59" s="35"/>
      <c r="R59" s="36"/>
    </row>
    <row r="60" spans="2:18" ht="12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61</v>
      </c>
      <c r="E61" s="50"/>
      <c r="F61" s="50"/>
      <c r="G61" s="50"/>
      <c r="H61" s="51"/>
      <c r="I61" s="35"/>
      <c r="J61" s="49" t="s">
        <v>62</v>
      </c>
      <c r="K61" s="50"/>
      <c r="L61" s="50"/>
      <c r="M61" s="50"/>
      <c r="N61" s="50"/>
      <c r="O61" s="50"/>
      <c r="P61" s="51"/>
      <c r="Q61" s="35"/>
      <c r="R61" s="36"/>
    </row>
    <row r="62" spans="2:18" ht="12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2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2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2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2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2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2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2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59</v>
      </c>
      <c r="E70" s="55"/>
      <c r="F70" s="55"/>
      <c r="G70" s="56" t="s">
        <v>60</v>
      </c>
      <c r="H70" s="57"/>
      <c r="I70" s="35"/>
      <c r="J70" s="54" t="s">
        <v>59</v>
      </c>
      <c r="K70" s="55"/>
      <c r="L70" s="55"/>
      <c r="M70" s="55"/>
      <c r="N70" s="56" t="s">
        <v>60</v>
      </c>
      <c r="O70" s="55"/>
      <c r="P70" s="57"/>
      <c r="Q70" s="35"/>
      <c r="R70" s="36"/>
    </row>
    <row r="71" spans="2:21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" customHeight="1">
      <c r="B76" s="34"/>
      <c r="C76" s="174" t="s">
        <v>106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6"/>
      <c r="T76" s="123"/>
      <c r="U76" s="123"/>
    </row>
    <row r="77" spans="2:21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" customHeight="1">
      <c r="B78" s="34"/>
      <c r="C78" s="68" t="s">
        <v>19</v>
      </c>
      <c r="D78" s="35"/>
      <c r="E78" s="35"/>
      <c r="F78" s="194" t="str">
        <f>F6</f>
        <v>Odstranění stavby - pavilon D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35"/>
      <c r="R78" s="36"/>
      <c r="T78" s="123"/>
      <c r="U78" s="123"/>
    </row>
    <row r="79" spans="2:21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26</v>
      </c>
      <c r="D80" s="35"/>
      <c r="E80" s="35"/>
      <c r="F80" s="27" t="str">
        <f>F8</f>
        <v>Jinonice</v>
      </c>
      <c r="G80" s="35"/>
      <c r="H80" s="35"/>
      <c r="I80" s="35"/>
      <c r="J80" s="35"/>
      <c r="K80" s="29" t="s">
        <v>28</v>
      </c>
      <c r="L80" s="35"/>
      <c r="M80" s="221" t="str">
        <f>IF(O8="","",O8)</f>
        <v>5. 1. 2017</v>
      </c>
      <c r="N80" s="221"/>
      <c r="O80" s="221"/>
      <c r="P80" s="221"/>
      <c r="Q80" s="35"/>
      <c r="R80" s="36"/>
      <c r="T80" s="123"/>
      <c r="U80" s="123"/>
    </row>
    <row r="81" spans="2:47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3.2">
      <c r="B82" s="34"/>
      <c r="C82" s="29" t="s">
        <v>32</v>
      </c>
      <c r="D82" s="35"/>
      <c r="E82" s="35"/>
      <c r="F82" s="27" t="str">
        <f>E11</f>
        <v>ÚMČ Praha 5</v>
      </c>
      <c r="G82" s="35"/>
      <c r="H82" s="35"/>
      <c r="I82" s="35"/>
      <c r="J82" s="35"/>
      <c r="K82" s="29" t="s">
        <v>38</v>
      </c>
      <c r="L82" s="35"/>
      <c r="M82" s="178" t="str">
        <f>E17</f>
        <v>Plancon Praha, s.r.o</v>
      </c>
      <c r="N82" s="178"/>
      <c r="O82" s="178"/>
      <c r="P82" s="178"/>
      <c r="Q82" s="178"/>
      <c r="R82" s="36"/>
      <c r="T82" s="123"/>
      <c r="U82" s="123"/>
    </row>
    <row r="83" spans="2:47" s="1" customFormat="1" ht="14.4" customHeight="1">
      <c r="B83" s="34"/>
      <c r="C83" s="29" t="s">
        <v>36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41</v>
      </c>
      <c r="L83" s="35"/>
      <c r="M83" s="178" t="str">
        <f>E20</f>
        <v xml:space="preserve"> </v>
      </c>
      <c r="N83" s="178"/>
      <c r="O83" s="178"/>
      <c r="P83" s="178"/>
      <c r="Q83" s="178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28" t="s">
        <v>107</v>
      </c>
      <c r="D85" s="229"/>
      <c r="E85" s="229"/>
      <c r="F85" s="229"/>
      <c r="G85" s="229"/>
      <c r="H85" s="112"/>
      <c r="I85" s="112"/>
      <c r="J85" s="112"/>
      <c r="K85" s="112"/>
      <c r="L85" s="112"/>
      <c r="M85" s="112"/>
      <c r="N85" s="228" t="s">
        <v>108</v>
      </c>
      <c r="O85" s="229"/>
      <c r="P85" s="229"/>
      <c r="Q85" s="229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109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5">
        <f>N126</f>
        <v>0</v>
      </c>
      <c r="O87" s="230"/>
      <c r="P87" s="230"/>
      <c r="Q87" s="230"/>
      <c r="R87" s="36"/>
      <c r="T87" s="123"/>
      <c r="U87" s="123"/>
      <c r="AU87" s="18" t="s">
        <v>110</v>
      </c>
    </row>
    <row r="88" spans="2:47" s="6" customFormat="1" ht="24.9" customHeight="1">
      <c r="B88" s="125"/>
      <c r="C88" s="126"/>
      <c r="D88" s="127" t="s">
        <v>111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31">
        <f>N127</f>
        <v>0</v>
      </c>
      <c r="O88" s="232"/>
      <c r="P88" s="232"/>
      <c r="Q88" s="232"/>
      <c r="R88" s="128"/>
      <c r="T88" s="129"/>
      <c r="U88" s="129"/>
    </row>
    <row r="89" spans="2:47" s="7" customFormat="1" ht="19.95" customHeight="1">
      <c r="B89" s="130"/>
      <c r="C89" s="131"/>
      <c r="D89" s="100" t="s">
        <v>112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11">
        <f>N128</f>
        <v>0</v>
      </c>
      <c r="O89" s="233"/>
      <c r="P89" s="233"/>
      <c r="Q89" s="233"/>
      <c r="R89" s="132"/>
      <c r="T89" s="133"/>
      <c r="U89" s="133"/>
    </row>
    <row r="90" spans="2:47" s="7" customFormat="1" ht="14.85" customHeight="1">
      <c r="B90" s="130"/>
      <c r="C90" s="131"/>
      <c r="D90" s="100" t="s">
        <v>113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1">
        <f>N144</f>
        <v>0</v>
      </c>
      <c r="O90" s="233"/>
      <c r="P90" s="233"/>
      <c r="Q90" s="233"/>
      <c r="R90" s="132"/>
      <c r="T90" s="133"/>
      <c r="U90" s="133"/>
    </row>
    <row r="91" spans="2:47" s="7" customFormat="1" ht="19.95" customHeight="1">
      <c r="B91" s="130"/>
      <c r="C91" s="131"/>
      <c r="D91" s="100" t="s">
        <v>114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1">
        <f>N146</f>
        <v>0</v>
      </c>
      <c r="O91" s="233"/>
      <c r="P91" s="233"/>
      <c r="Q91" s="233"/>
      <c r="R91" s="132"/>
      <c r="T91" s="133"/>
      <c r="U91" s="133"/>
    </row>
    <row r="92" spans="2:47" s="7" customFormat="1" ht="19.95" customHeight="1">
      <c r="B92" s="130"/>
      <c r="C92" s="131"/>
      <c r="D92" s="100" t="s">
        <v>115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1">
        <f>N155</f>
        <v>0</v>
      </c>
      <c r="O92" s="233"/>
      <c r="P92" s="233"/>
      <c r="Q92" s="233"/>
      <c r="R92" s="132"/>
      <c r="T92" s="133"/>
      <c r="U92" s="133"/>
    </row>
    <row r="93" spans="2:47" s="7" customFormat="1" ht="19.95" customHeight="1">
      <c r="B93" s="130"/>
      <c r="C93" s="131"/>
      <c r="D93" s="100" t="s">
        <v>116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11">
        <f>N184</f>
        <v>0</v>
      </c>
      <c r="O93" s="233"/>
      <c r="P93" s="233"/>
      <c r="Q93" s="233"/>
      <c r="R93" s="132"/>
      <c r="T93" s="133"/>
      <c r="U93" s="133"/>
    </row>
    <row r="94" spans="2:47" s="7" customFormat="1" ht="19.95" customHeight="1">
      <c r="B94" s="130"/>
      <c r="C94" s="131"/>
      <c r="D94" s="100" t="s">
        <v>117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11">
        <f>N188</f>
        <v>0</v>
      </c>
      <c r="O94" s="233"/>
      <c r="P94" s="233"/>
      <c r="Q94" s="233"/>
      <c r="R94" s="132"/>
      <c r="T94" s="133"/>
      <c r="U94" s="133"/>
    </row>
    <row r="95" spans="2:47" s="7" customFormat="1" ht="19.95" customHeight="1">
      <c r="B95" s="130"/>
      <c r="C95" s="131"/>
      <c r="D95" s="100" t="s">
        <v>118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11">
        <f>N198</f>
        <v>0</v>
      </c>
      <c r="O95" s="233"/>
      <c r="P95" s="233"/>
      <c r="Q95" s="233"/>
      <c r="R95" s="132"/>
      <c r="T95" s="133"/>
      <c r="U95" s="133"/>
    </row>
    <row r="96" spans="2:47" s="7" customFormat="1" ht="19.95" customHeight="1">
      <c r="B96" s="130"/>
      <c r="C96" s="131"/>
      <c r="D96" s="100" t="s">
        <v>119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1">
        <f>N203</f>
        <v>0</v>
      </c>
      <c r="O96" s="233"/>
      <c r="P96" s="233"/>
      <c r="Q96" s="233"/>
      <c r="R96" s="132"/>
      <c r="T96" s="133"/>
      <c r="U96" s="133"/>
    </row>
    <row r="97" spans="2:65" s="7" customFormat="1" ht="19.95" customHeight="1">
      <c r="B97" s="130"/>
      <c r="C97" s="131"/>
      <c r="D97" s="100" t="s">
        <v>120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11">
        <f>N207</f>
        <v>0</v>
      </c>
      <c r="O97" s="233"/>
      <c r="P97" s="233"/>
      <c r="Q97" s="233"/>
      <c r="R97" s="132"/>
      <c r="T97" s="133"/>
      <c r="U97" s="133"/>
    </row>
    <row r="98" spans="2:65" s="7" customFormat="1" ht="19.95" customHeight="1">
      <c r="B98" s="130"/>
      <c r="C98" s="131"/>
      <c r="D98" s="100" t="s">
        <v>121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11">
        <f>N210</f>
        <v>0</v>
      </c>
      <c r="O98" s="233"/>
      <c r="P98" s="233"/>
      <c r="Q98" s="233"/>
      <c r="R98" s="132"/>
      <c r="T98" s="133"/>
      <c r="U98" s="133"/>
    </row>
    <row r="99" spans="2:65" s="7" customFormat="1" ht="19.95" customHeight="1">
      <c r="B99" s="130"/>
      <c r="C99" s="131"/>
      <c r="D99" s="100" t="s">
        <v>122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11">
        <f>N217</f>
        <v>0</v>
      </c>
      <c r="O99" s="233"/>
      <c r="P99" s="233"/>
      <c r="Q99" s="233"/>
      <c r="R99" s="132"/>
      <c r="T99" s="133"/>
      <c r="U99" s="133"/>
    </row>
    <row r="100" spans="2:65" s="7" customFormat="1" ht="19.95" customHeight="1">
      <c r="B100" s="130"/>
      <c r="C100" s="131"/>
      <c r="D100" s="100" t="s">
        <v>123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11">
        <f>N221</f>
        <v>0</v>
      </c>
      <c r="O100" s="233"/>
      <c r="P100" s="233"/>
      <c r="Q100" s="233"/>
      <c r="R100" s="132"/>
      <c r="T100" s="133"/>
      <c r="U100" s="133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T101" s="123"/>
      <c r="U101" s="123"/>
    </row>
    <row r="102" spans="2:65" s="1" customFormat="1" ht="29.25" customHeight="1">
      <c r="B102" s="34"/>
      <c r="C102" s="124" t="s">
        <v>124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30">
        <f>ROUND(N103+N104+N105+N106+N107+N108,2)</f>
        <v>0</v>
      </c>
      <c r="O102" s="234"/>
      <c r="P102" s="234"/>
      <c r="Q102" s="234"/>
      <c r="R102" s="36"/>
      <c r="T102" s="134"/>
      <c r="U102" s="135" t="s">
        <v>47</v>
      </c>
    </row>
    <row r="103" spans="2:65" s="1" customFormat="1" ht="18" customHeight="1">
      <c r="B103" s="34"/>
      <c r="C103" s="35"/>
      <c r="D103" s="212" t="s">
        <v>125</v>
      </c>
      <c r="E103" s="213"/>
      <c r="F103" s="213"/>
      <c r="G103" s="213"/>
      <c r="H103" s="213"/>
      <c r="I103" s="35"/>
      <c r="J103" s="35"/>
      <c r="K103" s="35"/>
      <c r="L103" s="35"/>
      <c r="M103" s="35"/>
      <c r="N103" s="210">
        <f>ROUND(N87*T103,2)</f>
        <v>0</v>
      </c>
      <c r="O103" s="211"/>
      <c r="P103" s="211"/>
      <c r="Q103" s="211"/>
      <c r="R103" s="36"/>
      <c r="S103" s="136"/>
      <c r="T103" s="137"/>
      <c r="U103" s="138" t="s">
        <v>48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9" t="s">
        <v>126</v>
      </c>
      <c r="AZ103" s="136"/>
      <c r="BA103" s="136"/>
      <c r="BB103" s="136"/>
      <c r="BC103" s="136"/>
      <c r="BD103" s="136"/>
      <c r="BE103" s="140">
        <f t="shared" ref="BE103:BE108" si="0">IF(U103="základní",N103,0)</f>
        <v>0</v>
      </c>
      <c r="BF103" s="140">
        <f t="shared" ref="BF103:BF108" si="1">IF(U103="snížená",N103,0)</f>
        <v>0</v>
      </c>
      <c r="BG103" s="140">
        <f t="shared" ref="BG103:BG108" si="2">IF(U103="zákl. přenesená",N103,0)</f>
        <v>0</v>
      </c>
      <c r="BH103" s="140">
        <f t="shared" ref="BH103:BH108" si="3">IF(U103="sníž. přenesená",N103,0)</f>
        <v>0</v>
      </c>
      <c r="BI103" s="140">
        <f t="shared" ref="BI103:BI108" si="4">IF(U103="nulová",N103,0)</f>
        <v>0</v>
      </c>
      <c r="BJ103" s="139" t="s">
        <v>25</v>
      </c>
      <c r="BK103" s="136"/>
      <c r="BL103" s="136"/>
      <c r="BM103" s="136"/>
    </row>
    <row r="104" spans="2:65" s="1" customFormat="1" ht="18" customHeight="1">
      <c r="B104" s="34"/>
      <c r="C104" s="35"/>
      <c r="D104" s="212" t="s">
        <v>127</v>
      </c>
      <c r="E104" s="213"/>
      <c r="F104" s="213"/>
      <c r="G104" s="213"/>
      <c r="H104" s="213"/>
      <c r="I104" s="35"/>
      <c r="J104" s="35"/>
      <c r="K104" s="35"/>
      <c r="L104" s="35"/>
      <c r="M104" s="35"/>
      <c r="N104" s="210">
        <f>ROUND(N87*T104,2)</f>
        <v>0</v>
      </c>
      <c r="O104" s="211"/>
      <c r="P104" s="211"/>
      <c r="Q104" s="211"/>
      <c r="R104" s="36"/>
      <c r="S104" s="136"/>
      <c r="T104" s="137"/>
      <c r="U104" s="138" t="s">
        <v>48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9" t="s">
        <v>126</v>
      </c>
      <c r="AZ104" s="136"/>
      <c r="BA104" s="136"/>
      <c r="BB104" s="136"/>
      <c r="BC104" s="136"/>
      <c r="BD104" s="136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25</v>
      </c>
      <c r="BK104" s="136"/>
      <c r="BL104" s="136"/>
      <c r="BM104" s="136"/>
    </row>
    <row r="105" spans="2:65" s="1" customFormat="1" ht="18" customHeight="1">
      <c r="B105" s="34"/>
      <c r="C105" s="35"/>
      <c r="D105" s="212" t="s">
        <v>128</v>
      </c>
      <c r="E105" s="213"/>
      <c r="F105" s="213"/>
      <c r="G105" s="213"/>
      <c r="H105" s="213"/>
      <c r="I105" s="35"/>
      <c r="J105" s="35"/>
      <c r="K105" s="35"/>
      <c r="L105" s="35"/>
      <c r="M105" s="35"/>
      <c r="N105" s="210">
        <f>ROUND(N87*T105,2)</f>
        <v>0</v>
      </c>
      <c r="O105" s="211"/>
      <c r="P105" s="211"/>
      <c r="Q105" s="211"/>
      <c r="R105" s="36"/>
      <c r="S105" s="136"/>
      <c r="T105" s="137"/>
      <c r="U105" s="138" t="s">
        <v>48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9" t="s">
        <v>126</v>
      </c>
      <c r="AZ105" s="136"/>
      <c r="BA105" s="136"/>
      <c r="BB105" s="136"/>
      <c r="BC105" s="136"/>
      <c r="BD105" s="136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25</v>
      </c>
      <c r="BK105" s="136"/>
      <c r="BL105" s="136"/>
      <c r="BM105" s="136"/>
    </row>
    <row r="106" spans="2:65" s="1" customFormat="1" ht="18" customHeight="1">
      <c r="B106" s="34"/>
      <c r="C106" s="35"/>
      <c r="D106" s="212" t="s">
        <v>129</v>
      </c>
      <c r="E106" s="213"/>
      <c r="F106" s="213"/>
      <c r="G106" s="213"/>
      <c r="H106" s="213"/>
      <c r="I106" s="35"/>
      <c r="J106" s="35"/>
      <c r="K106" s="35"/>
      <c r="L106" s="35"/>
      <c r="M106" s="35"/>
      <c r="N106" s="210">
        <f>ROUND(N87*T106,2)</f>
        <v>0</v>
      </c>
      <c r="O106" s="211"/>
      <c r="P106" s="211"/>
      <c r="Q106" s="211"/>
      <c r="R106" s="36"/>
      <c r="S106" s="136"/>
      <c r="T106" s="137"/>
      <c r="U106" s="138" t="s">
        <v>48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9" t="s">
        <v>126</v>
      </c>
      <c r="AZ106" s="136"/>
      <c r="BA106" s="136"/>
      <c r="BB106" s="136"/>
      <c r="BC106" s="136"/>
      <c r="BD106" s="136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25</v>
      </c>
      <c r="BK106" s="136"/>
      <c r="BL106" s="136"/>
      <c r="BM106" s="136"/>
    </row>
    <row r="107" spans="2:65" s="1" customFormat="1" ht="18" customHeight="1">
      <c r="B107" s="34"/>
      <c r="C107" s="35"/>
      <c r="D107" s="212" t="s">
        <v>130</v>
      </c>
      <c r="E107" s="213"/>
      <c r="F107" s="213"/>
      <c r="G107" s="213"/>
      <c r="H107" s="213"/>
      <c r="I107" s="35"/>
      <c r="J107" s="35"/>
      <c r="K107" s="35"/>
      <c r="L107" s="35"/>
      <c r="M107" s="35"/>
      <c r="N107" s="210">
        <f>ROUND(N87*T107,2)</f>
        <v>0</v>
      </c>
      <c r="O107" s="211"/>
      <c r="P107" s="211"/>
      <c r="Q107" s="211"/>
      <c r="R107" s="36"/>
      <c r="S107" s="136"/>
      <c r="T107" s="137"/>
      <c r="U107" s="138" t="s">
        <v>48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9" t="s">
        <v>126</v>
      </c>
      <c r="AZ107" s="136"/>
      <c r="BA107" s="136"/>
      <c r="BB107" s="136"/>
      <c r="BC107" s="136"/>
      <c r="BD107" s="136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25</v>
      </c>
      <c r="BK107" s="136"/>
      <c r="BL107" s="136"/>
      <c r="BM107" s="136"/>
    </row>
    <row r="108" spans="2:65" s="1" customFormat="1" ht="18" customHeight="1">
      <c r="B108" s="34"/>
      <c r="C108" s="35"/>
      <c r="D108" s="100" t="s">
        <v>131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210">
        <f>ROUND(N87*T108,2)</f>
        <v>0</v>
      </c>
      <c r="O108" s="211"/>
      <c r="P108" s="211"/>
      <c r="Q108" s="211"/>
      <c r="R108" s="36"/>
      <c r="S108" s="136"/>
      <c r="T108" s="141"/>
      <c r="U108" s="142" t="s">
        <v>48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9" t="s">
        <v>132</v>
      </c>
      <c r="AZ108" s="136"/>
      <c r="BA108" s="136"/>
      <c r="BB108" s="136"/>
      <c r="BC108" s="136"/>
      <c r="BD108" s="136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25</v>
      </c>
      <c r="BK108" s="136"/>
      <c r="BL108" s="136"/>
      <c r="BM108" s="136"/>
    </row>
    <row r="109" spans="2:65" s="1" customFormat="1" ht="12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  <c r="T109" s="123"/>
      <c r="U109" s="123"/>
    </row>
    <row r="110" spans="2:65" s="1" customFormat="1" ht="29.25" customHeight="1">
      <c r="B110" s="34"/>
      <c r="C110" s="111" t="s">
        <v>97</v>
      </c>
      <c r="D110" s="112"/>
      <c r="E110" s="112"/>
      <c r="F110" s="112"/>
      <c r="G110" s="112"/>
      <c r="H110" s="112"/>
      <c r="I110" s="112"/>
      <c r="J110" s="112"/>
      <c r="K110" s="112"/>
      <c r="L110" s="216">
        <f>ROUND(SUM(N87+N102),2)</f>
        <v>0</v>
      </c>
      <c r="M110" s="216"/>
      <c r="N110" s="216"/>
      <c r="O110" s="216"/>
      <c r="P110" s="216"/>
      <c r="Q110" s="216"/>
      <c r="R110" s="36"/>
      <c r="T110" s="123"/>
      <c r="U110" s="123"/>
    </row>
    <row r="111" spans="2:65" s="1" customFormat="1" ht="6.9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  <c r="T111" s="123"/>
      <c r="U111" s="123"/>
    </row>
    <row r="115" spans="2:63" s="1" customFormat="1" ht="6.9" customHeight="1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/>
    </row>
    <row r="116" spans="2:63" s="1" customFormat="1" ht="36.9" customHeight="1">
      <c r="B116" s="34"/>
      <c r="C116" s="174" t="s">
        <v>133</v>
      </c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36"/>
    </row>
    <row r="117" spans="2:63" s="1" customFormat="1" ht="6.9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3" s="1" customFormat="1" ht="36.9" customHeight="1">
      <c r="B118" s="34"/>
      <c r="C118" s="68" t="s">
        <v>19</v>
      </c>
      <c r="D118" s="35"/>
      <c r="E118" s="35"/>
      <c r="F118" s="194" t="str">
        <f>F6</f>
        <v>Odstranění stavby - pavilon D</v>
      </c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35"/>
      <c r="R118" s="36"/>
    </row>
    <row r="119" spans="2:63" s="1" customFormat="1" ht="6.9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26</v>
      </c>
      <c r="D120" s="35"/>
      <c r="E120" s="35"/>
      <c r="F120" s="27" t="str">
        <f>F8</f>
        <v>Jinonice</v>
      </c>
      <c r="G120" s="35"/>
      <c r="H120" s="35"/>
      <c r="I120" s="35"/>
      <c r="J120" s="35"/>
      <c r="K120" s="29" t="s">
        <v>28</v>
      </c>
      <c r="L120" s="35"/>
      <c r="M120" s="221" t="str">
        <f>IF(O8="","",O8)</f>
        <v>5. 1. 2017</v>
      </c>
      <c r="N120" s="221"/>
      <c r="O120" s="221"/>
      <c r="P120" s="221"/>
      <c r="Q120" s="35"/>
      <c r="R120" s="36"/>
    </row>
    <row r="121" spans="2:63" s="1" customFormat="1" ht="6.9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3.2">
      <c r="B122" s="34"/>
      <c r="C122" s="29" t="s">
        <v>32</v>
      </c>
      <c r="D122" s="35"/>
      <c r="E122" s="35"/>
      <c r="F122" s="27" t="str">
        <f>E11</f>
        <v>ÚMČ Praha 5</v>
      </c>
      <c r="G122" s="35"/>
      <c r="H122" s="35"/>
      <c r="I122" s="35"/>
      <c r="J122" s="35"/>
      <c r="K122" s="29" t="s">
        <v>38</v>
      </c>
      <c r="L122" s="35"/>
      <c r="M122" s="178" t="str">
        <f>E17</f>
        <v>Plancon Praha, s.r.o</v>
      </c>
      <c r="N122" s="178"/>
      <c r="O122" s="178"/>
      <c r="P122" s="178"/>
      <c r="Q122" s="178"/>
      <c r="R122" s="36"/>
    </row>
    <row r="123" spans="2:63" s="1" customFormat="1" ht="14.4" customHeight="1">
      <c r="B123" s="34"/>
      <c r="C123" s="29" t="s">
        <v>36</v>
      </c>
      <c r="D123" s="35"/>
      <c r="E123" s="35"/>
      <c r="F123" s="27" t="str">
        <f>IF(E14="","",E14)</f>
        <v>Vyplň údaj</v>
      </c>
      <c r="G123" s="35"/>
      <c r="H123" s="35"/>
      <c r="I123" s="35"/>
      <c r="J123" s="35"/>
      <c r="K123" s="29" t="s">
        <v>41</v>
      </c>
      <c r="L123" s="35"/>
      <c r="M123" s="178" t="str">
        <f>E20</f>
        <v xml:space="preserve"> </v>
      </c>
      <c r="N123" s="178"/>
      <c r="O123" s="178"/>
      <c r="P123" s="178"/>
      <c r="Q123" s="178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43"/>
      <c r="C125" s="144" t="s">
        <v>134</v>
      </c>
      <c r="D125" s="145" t="s">
        <v>135</v>
      </c>
      <c r="E125" s="145" t="s">
        <v>65</v>
      </c>
      <c r="F125" s="235" t="s">
        <v>136</v>
      </c>
      <c r="G125" s="235"/>
      <c r="H125" s="235"/>
      <c r="I125" s="235"/>
      <c r="J125" s="145" t="s">
        <v>137</v>
      </c>
      <c r="K125" s="145" t="s">
        <v>138</v>
      </c>
      <c r="L125" s="235" t="s">
        <v>139</v>
      </c>
      <c r="M125" s="235"/>
      <c r="N125" s="235" t="s">
        <v>108</v>
      </c>
      <c r="O125" s="235"/>
      <c r="P125" s="235"/>
      <c r="Q125" s="236"/>
      <c r="R125" s="146"/>
      <c r="T125" s="79" t="s">
        <v>140</v>
      </c>
      <c r="U125" s="80" t="s">
        <v>47</v>
      </c>
      <c r="V125" s="80" t="s">
        <v>141</v>
      </c>
      <c r="W125" s="80" t="s">
        <v>142</v>
      </c>
      <c r="X125" s="80" t="s">
        <v>143</v>
      </c>
      <c r="Y125" s="80" t="s">
        <v>144</v>
      </c>
      <c r="Z125" s="80" t="s">
        <v>145</v>
      </c>
      <c r="AA125" s="81" t="s">
        <v>146</v>
      </c>
    </row>
    <row r="126" spans="2:63" s="1" customFormat="1" ht="29.25" customHeight="1">
      <c r="B126" s="34"/>
      <c r="C126" s="83" t="s">
        <v>105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245">
        <f>BK126</f>
        <v>0</v>
      </c>
      <c r="O126" s="246"/>
      <c r="P126" s="246"/>
      <c r="Q126" s="246"/>
      <c r="R126" s="36"/>
      <c r="T126" s="82"/>
      <c r="U126" s="50"/>
      <c r="V126" s="50"/>
      <c r="W126" s="147">
        <f>W127+W223</f>
        <v>0</v>
      </c>
      <c r="X126" s="50"/>
      <c r="Y126" s="147">
        <f>Y127+Y223</f>
        <v>97.177359999999993</v>
      </c>
      <c r="Z126" s="50"/>
      <c r="AA126" s="148">
        <f>AA127+AA223</f>
        <v>908.81368100000009</v>
      </c>
      <c r="AT126" s="18" t="s">
        <v>82</v>
      </c>
      <c r="AU126" s="18" t="s">
        <v>110</v>
      </c>
      <c r="BK126" s="149">
        <f>BK127+BK223</f>
        <v>0</v>
      </c>
    </row>
    <row r="127" spans="2:63" s="9" customFormat="1" ht="37.35" customHeight="1">
      <c r="B127" s="150"/>
      <c r="C127" s="151"/>
      <c r="D127" s="152" t="s">
        <v>111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247">
        <f>BK127</f>
        <v>0</v>
      </c>
      <c r="O127" s="231"/>
      <c r="P127" s="231"/>
      <c r="Q127" s="231"/>
      <c r="R127" s="153"/>
      <c r="T127" s="154"/>
      <c r="U127" s="151"/>
      <c r="V127" s="151"/>
      <c r="W127" s="155">
        <f>W128+W146+W155+W184+W188+W198+W203+W207+W210+W217+W221</f>
        <v>0</v>
      </c>
      <c r="X127" s="151"/>
      <c r="Y127" s="155">
        <f>Y128+Y146+Y155+Y184+Y188+Y198+Y203+Y207+Y210+Y217+Y221</f>
        <v>97.177359999999993</v>
      </c>
      <c r="Z127" s="151"/>
      <c r="AA127" s="156">
        <f>AA128+AA146+AA155+AA184+AA188+AA198+AA203+AA207+AA210+AA217+AA221</f>
        <v>908.81368100000009</v>
      </c>
      <c r="AR127" s="157" t="s">
        <v>25</v>
      </c>
      <c r="AT127" s="158" t="s">
        <v>82</v>
      </c>
      <c r="AU127" s="158" t="s">
        <v>83</v>
      </c>
      <c r="AY127" s="157" t="s">
        <v>147</v>
      </c>
      <c r="BK127" s="159">
        <f>BK128+BK146+BK155+BK184+BK188+BK198+BK203+BK207+BK210+BK217+BK221</f>
        <v>0</v>
      </c>
    </row>
    <row r="128" spans="2:63" s="9" customFormat="1" ht="19.95" customHeight="1">
      <c r="B128" s="150"/>
      <c r="C128" s="151"/>
      <c r="D128" s="160" t="s">
        <v>112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48">
        <f>BK128</f>
        <v>0</v>
      </c>
      <c r="O128" s="249"/>
      <c r="P128" s="249"/>
      <c r="Q128" s="249"/>
      <c r="R128" s="153"/>
      <c r="T128" s="154"/>
      <c r="U128" s="151"/>
      <c r="V128" s="151"/>
      <c r="W128" s="155">
        <f>W129+SUM(W130:W144)</f>
        <v>0</v>
      </c>
      <c r="X128" s="151"/>
      <c r="Y128" s="155">
        <f>Y129+SUM(Y130:Y144)</f>
        <v>17.489100000000004</v>
      </c>
      <c r="Z128" s="151"/>
      <c r="AA128" s="156">
        <f>AA129+SUM(AA130:AA144)</f>
        <v>9.5159999999999995E-2</v>
      </c>
      <c r="AR128" s="157" t="s">
        <v>25</v>
      </c>
      <c r="AT128" s="158" t="s">
        <v>82</v>
      </c>
      <c r="AU128" s="158" t="s">
        <v>25</v>
      </c>
      <c r="AY128" s="157" t="s">
        <v>147</v>
      </c>
      <c r="BK128" s="159">
        <f>BK129+SUM(BK130:BK144)</f>
        <v>0</v>
      </c>
    </row>
    <row r="129" spans="2:65" s="1" customFormat="1" ht="45.6" customHeight="1">
      <c r="B129" s="34"/>
      <c r="C129" s="161" t="s">
        <v>148</v>
      </c>
      <c r="D129" s="161" t="s">
        <v>149</v>
      </c>
      <c r="E129" s="162" t="s">
        <v>150</v>
      </c>
      <c r="F129" s="237" t="s">
        <v>151</v>
      </c>
      <c r="G129" s="237"/>
      <c r="H129" s="237"/>
      <c r="I129" s="237"/>
      <c r="J129" s="163" t="s">
        <v>152</v>
      </c>
      <c r="K129" s="164">
        <v>18</v>
      </c>
      <c r="L129" s="238">
        <v>0</v>
      </c>
      <c r="M129" s="239"/>
      <c r="N129" s="240">
        <f t="shared" ref="N129:N143" si="5">ROUND(L129*K129,2)</f>
        <v>0</v>
      </c>
      <c r="O129" s="240"/>
      <c r="P129" s="240"/>
      <c r="Q129" s="240"/>
      <c r="R129" s="36"/>
      <c r="T129" s="165" t="s">
        <v>23</v>
      </c>
      <c r="U129" s="43" t="s">
        <v>48</v>
      </c>
      <c r="V129" s="35"/>
      <c r="W129" s="166">
        <f t="shared" ref="W129:W143" si="6">V129*K129</f>
        <v>0</v>
      </c>
      <c r="X129" s="166">
        <v>0</v>
      </c>
      <c r="Y129" s="166">
        <f t="shared" ref="Y129:Y143" si="7">X129*K129</f>
        <v>0</v>
      </c>
      <c r="Z129" s="166">
        <v>1.98E-3</v>
      </c>
      <c r="AA129" s="167">
        <f t="shared" ref="AA129:AA143" si="8">Z129*K129</f>
        <v>3.5639999999999998E-2</v>
      </c>
      <c r="AR129" s="18" t="s">
        <v>153</v>
      </c>
      <c r="AT129" s="18" t="s">
        <v>149</v>
      </c>
      <c r="AU129" s="18" t="s">
        <v>103</v>
      </c>
      <c r="AY129" s="18" t="s">
        <v>147</v>
      </c>
      <c r="BE129" s="104">
        <f t="shared" ref="BE129:BE143" si="9">IF(U129="základní",N129,0)</f>
        <v>0</v>
      </c>
      <c r="BF129" s="104">
        <f t="shared" ref="BF129:BF143" si="10">IF(U129="snížená",N129,0)</f>
        <v>0</v>
      </c>
      <c r="BG129" s="104">
        <f t="shared" ref="BG129:BG143" si="11">IF(U129="zákl. přenesená",N129,0)</f>
        <v>0</v>
      </c>
      <c r="BH129" s="104">
        <f t="shared" ref="BH129:BH143" si="12">IF(U129="sníž. přenesená",N129,0)</f>
        <v>0</v>
      </c>
      <c r="BI129" s="104">
        <f t="shared" ref="BI129:BI143" si="13">IF(U129="nulová",N129,0)</f>
        <v>0</v>
      </c>
      <c r="BJ129" s="18" t="s">
        <v>25</v>
      </c>
      <c r="BK129" s="104">
        <f t="shared" ref="BK129:BK143" si="14">ROUND(L129*K129,2)</f>
        <v>0</v>
      </c>
      <c r="BL129" s="18" t="s">
        <v>153</v>
      </c>
      <c r="BM129" s="18" t="s">
        <v>154</v>
      </c>
    </row>
    <row r="130" spans="2:65" s="1" customFormat="1" ht="45.6" customHeight="1">
      <c r="B130" s="34"/>
      <c r="C130" s="161" t="s">
        <v>155</v>
      </c>
      <c r="D130" s="161" t="s">
        <v>149</v>
      </c>
      <c r="E130" s="162" t="s">
        <v>156</v>
      </c>
      <c r="F130" s="237" t="s">
        <v>157</v>
      </c>
      <c r="G130" s="237"/>
      <c r="H130" s="237"/>
      <c r="I130" s="237"/>
      <c r="J130" s="163" t="s">
        <v>152</v>
      </c>
      <c r="K130" s="164">
        <v>24</v>
      </c>
      <c r="L130" s="238">
        <v>0</v>
      </c>
      <c r="M130" s="239"/>
      <c r="N130" s="240">
        <f t="shared" si="5"/>
        <v>0</v>
      </c>
      <c r="O130" s="240"/>
      <c r="P130" s="240"/>
      <c r="Q130" s="240"/>
      <c r="R130" s="36"/>
      <c r="T130" s="165" t="s">
        <v>23</v>
      </c>
      <c r="U130" s="43" t="s">
        <v>48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2.48E-3</v>
      </c>
      <c r="AA130" s="167">
        <f t="shared" si="8"/>
        <v>5.9520000000000003E-2</v>
      </c>
      <c r="AR130" s="18" t="s">
        <v>153</v>
      </c>
      <c r="AT130" s="18" t="s">
        <v>149</v>
      </c>
      <c r="AU130" s="18" t="s">
        <v>103</v>
      </c>
      <c r="AY130" s="18" t="s">
        <v>147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25</v>
      </c>
      <c r="BK130" s="104">
        <f t="shared" si="14"/>
        <v>0</v>
      </c>
      <c r="BL130" s="18" t="s">
        <v>153</v>
      </c>
      <c r="BM130" s="18" t="s">
        <v>158</v>
      </c>
    </row>
    <row r="131" spans="2:65" s="1" customFormat="1" ht="14.4" customHeight="1">
      <c r="B131" s="34"/>
      <c r="C131" s="161" t="s">
        <v>159</v>
      </c>
      <c r="D131" s="161" t="s">
        <v>149</v>
      </c>
      <c r="E131" s="162" t="s">
        <v>160</v>
      </c>
      <c r="F131" s="237" t="s">
        <v>161</v>
      </c>
      <c r="G131" s="237"/>
      <c r="H131" s="237"/>
      <c r="I131" s="237"/>
      <c r="J131" s="163" t="s">
        <v>162</v>
      </c>
      <c r="K131" s="164">
        <v>4</v>
      </c>
      <c r="L131" s="238">
        <v>0</v>
      </c>
      <c r="M131" s="239"/>
      <c r="N131" s="240">
        <f t="shared" si="5"/>
        <v>0</v>
      </c>
      <c r="O131" s="240"/>
      <c r="P131" s="240"/>
      <c r="Q131" s="240"/>
      <c r="R131" s="36"/>
      <c r="T131" s="165" t="s">
        <v>23</v>
      </c>
      <c r="U131" s="43" t="s">
        <v>48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163</v>
      </c>
      <c r="AT131" s="18" t="s">
        <v>149</v>
      </c>
      <c r="AU131" s="18" t="s">
        <v>103</v>
      </c>
      <c r="AY131" s="18" t="s">
        <v>147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25</v>
      </c>
      <c r="BK131" s="104">
        <f t="shared" si="14"/>
        <v>0</v>
      </c>
      <c r="BL131" s="18" t="s">
        <v>163</v>
      </c>
      <c r="BM131" s="18" t="s">
        <v>164</v>
      </c>
    </row>
    <row r="132" spans="2:65" s="1" customFormat="1" ht="22.8" customHeight="1">
      <c r="B132" s="34"/>
      <c r="C132" s="161" t="s">
        <v>165</v>
      </c>
      <c r="D132" s="161" t="s">
        <v>149</v>
      </c>
      <c r="E132" s="162" t="s">
        <v>166</v>
      </c>
      <c r="F132" s="237" t="s">
        <v>167</v>
      </c>
      <c r="G132" s="237"/>
      <c r="H132" s="237"/>
      <c r="I132" s="237"/>
      <c r="J132" s="163" t="s">
        <v>162</v>
      </c>
      <c r="K132" s="164">
        <v>6</v>
      </c>
      <c r="L132" s="238">
        <v>0</v>
      </c>
      <c r="M132" s="239"/>
      <c r="N132" s="240">
        <f t="shared" si="5"/>
        <v>0</v>
      </c>
      <c r="O132" s="240"/>
      <c r="P132" s="240"/>
      <c r="Q132" s="240"/>
      <c r="R132" s="36"/>
      <c r="T132" s="165" t="s">
        <v>23</v>
      </c>
      <c r="U132" s="43" t="s">
        <v>48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163</v>
      </c>
      <c r="AT132" s="18" t="s">
        <v>149</v>
      </c>
      <c r="AU132" s="18" t="s">
        <v>103</v>
      </c>
      <c r="AY132" s="18" t="s">
        <v>147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25</v>
      </c>
      <c r="BK132" s="104">
        <f t="shared" si="14"/>
        <v>0</v>
      </c>
      <c r="BL132" s="18" t="s">
        <v>163</v>
      </c>
      <c r="BM132" s="18" t="s">
        <v>168</v>
      </c>
    </row>
    <row r="133" spans="2:65" s="1" customFormat="1" ht="34.200000000000003" customHeight="1">
      <c r="B133" s="34"/>
      <c r="C133" s="161" t="s">
        <v>169</v>
      </c>
      <c r="D133" s="161" t="s">
        <v>149</v>
      </c>
      <c r="E133" s="162" t="s">
        <v>170</v>
      </c>
      <c r="F133" s="237" t="s">
        <v>171</v>
      </c>
      <c r="G133" s="237"/>
      <c r="H133" s="237"/>
      <c r="I133" s="237"/>
      <c r="J133" s="163" t="s">
        <v>172</v>
      </c>
      <c r="K133" s="164">
        <v>1</v>
      </c>
      <c r="L133" s="238">
        <v>0</v>
      </c>
      <c r="M133" s="239"/>
      <c r="N133" s="240">
        <f t="shared" si="5"/>
        <v>0</v>
      </c>
      <c r="O133" s="240"/>
      <c r="P133" s="240"/>
      <c r="Q133" s="240"/>
      <c r="R133" s="36"/>
      <c r="T133" s="165" t="s">
        <v>23</v>
      </c>
      <c r="U133" s="43" t="s">
        <v>48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8" t="s">
        <v>153</v>
      </c>
      <c r="AT133" s="18" t="s">
        <v>149</v>
      </c>
      <c r="AU133" s="18" t="s">
        <v>103</v>
      </c>
      <c r="AY133" s="18" t="s">
        <v>147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25</v>
      </c>
      <c r="BK133" s="104">
        <f t="shared" si="14"/>
        <v>0</v>
      </c>
      <c r="BL133" s="18" t="s">
        <v>153</v>
      </c>
      <c r="BM133" s="18" t="s">
        <v>173</v>
      </c>
    </row>
    <row r="134" spans="2:65" s="1" customFormat="1" ht="34.200000000000003" customHeight="1">
      <c r="B134" s="34"/>
      <c r="C134" s="161" t="s">
        <v>174</v>
      </c>
      <c r="D134" s="161" t="s">
        <v>149</v>
      </c>
      <c r="E134" s="162" t="s">
        <v>175</v>
      </c>
      <c r="F134" s="237" t="s">
        <v>176</v>
      </c>
      <c r="G134" s="237"/>
      <c r="H134" s="237"/>
      <c r="I134" s="237"/>
      <c r="J134" s="163" t="s">
        <v>172</v>
      </c>
      <c r="K134" s="164">
        <v>1</v>
      </c>
      <c r="L134" s="238">
        <v>0</v>
      </c>
      <c r="M134" s="239"/>
      <c r="N134" s="240">
        <f t="shared" si="5"/>
        <v>0</v>
      </c>
      <c r="O134" s="240"/>
      <c r="P134" s="240"/>
      <c r="Q134" s="240"/>
      <c r="R134" s="36"/>
      <c r="T134" s="165" t="s">
        <v>23</v>
      </c>
      <c r="U134" s="43" t="s">
        <v>48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8" t="s">
        <v>153</v>
      </c>
      <c r="AT134" s="18" t="s">
        <v>149</v>
      </c>
      <c r="AU134" s="18" t="s">
        <v>103</v>
      </c>
      <c r="AY134" s="18" t="s">
        <v>147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25</v>
      </c>
      <c r="BK134" s="104">
        <f t="shared" si="14"/>
        <v>0</v>
      </c>
      <c r="BL134" s="18" t="s">
        <v>153</v>
      </c>
      <c r="BM134" s="18" t="s">
        <v>177</v>
      </c>
    </row>
    <row r="135" spans="2:65" s="1" customFormat="1" ht="45.6" customHeight="1">
      <c r="B135" s="34"/>
      <c r="C135" s="161" t="s">
        <v>178</v>
      </c>
      <c r="D135" s="161" t="s">
        <v>149</v>
      </c>
      <c r="E135" s="162" t="s">
        <v>179</v>
      </c>
      <c r="F135" s="237" t="s">
        <v>180</v>
      </c>
      <c r="G135" s="237"/>
      <c r="H135" s="237"/>
      <c r="I135" s="237"/>
      <c r="J135" s="163" t="s">
        <v>181</v>
      </c>
      <c r="K135" s="164">
        <v>4.5</v>
      </c>
      <c r="L135" s="238">
        <v>0</v>
      </c>
      <c r="M135" s="239"/>
      <c r="N135" s="240">
        <f t="shared" si="5"/>
        <v>0</v>
      </c>
      <c r="O135" s="240"/>
      <c r="P135" s="240"/>
      <c r="Q135" s="240"/>
      <c r="R135" s="36"/>
      <c r="T135" s="165" t="s">
        <v>23</v>
      </c>
      <c r="U135" s="43" t="s">
        <v>48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153</v>
      </c>
      <c r="AT135" s="18" t="s">
        <v>149</v>
      </c>
      <c r="AU135" s="18" t="s">
        <v>103</v>
      </c>
      <c r="AY135" s="18" t="s">
        <v>147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25</v>
      </c>
      <c r="BK135" s="104">
        <f t="shared" si="14"/>
        <v>0</v>
      </c>
      <c r="BL135" s="18" t="s">
        <v>153</v>
      </c>
      <c r="BM135" s="18" t="s">
        <v>182</v>
      </c>
    </row>
    <row r="136" spans="2:65" s="1" customFormat="1" ht="45.6" customHeight="1">
      <c r="B136" s="34"/>
      <c r="C136" s="161" t="s">
        <v>183</v>
      </c>
      <c r="D136" s="161" t="s">
        <v>149</v>
      </c>
      <c r="E136" s="162" t="s">
        <v>184</v>
      </c>
      <c r="F136" s="237" t="s">
        <v>185</v>
      </c>
      <c r="G136" s="237"/>
      <c r="H136" s="237"/>
      <c r="I136" s="237"/>
      <c r="J136" s="163" t="s">
        <v>181</v>
      </c>
      <c r="K136" s="164">
        <v>8</v>
      </c>
      <c r="L136" s="238">
        <v>0</v>
      </c>
      <c r="M136" s="239"/>
      <c r="N136" s="240">
        <f t="shared" si="5"/>
        <v>0</v>
      </c>
      <c r="O136" s="240"/>
      <c r="P136" s="240"/>
      <c r="Q136" s="240"/>
      <c r="R136" s="36"/>
      <c r="T136" s="165" t="s">
        <v>23</v>
      </c>
      <c r="U136" s="43" t="s">
        <v>48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153</v>
      </c>
      <c r="AT136" s="18" t="s">
        <v>149</v>
      </c>
      <c r="AU136" s="18" t="s">
        <v>103</v>
      </c>
      <c r="AY136" s="18" t="s">
        <v>147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25</v>
      </c>
      <c r="BK136" s="104">
        <f t="shared" si="14"/>
        <v>0</v>
      </c>
      <c r="BL136" s="18" t="s">
        <v>153</v>
      </c>
      <c r="BM136" s="18" t="s">
        <v>186</v>
      </c>
    </row>
    <row r="137" spans="2:65" s="1" customFormat="1" ht="34.200000000000003" customHeight="1">
      <c r="B137" s="34"/>
      <c r="C137" s="161" t="s">
        <v>187</v>
      </c>
      <c r="D137" s="161" t="s">
        <v>149</v>
      </c>
      <c r="E137" s="162" t="s">
        <v>188</v>
      </c>
      <c r="F137" s="237" t="s">
        <v>189</v>
      </c>
      <c r="G137" s="237"/>
      <c r="H137" s="237"/>
      <c r="I137" s="237"/>
      <c r="J137" s="163" t="s">
        <v>190</v>
      </c>
      <c r="K137" s="164">
        <v>30</v>
      </c>
      <c r="L137" s="238">
        <v>0</v>
      </c>
      <c r="M137" s="239"/>
      <c r="N137" s="240">
        <f t="shared" si="5"/>
        <v>0</v>
      </c>
      <c r="O137" s="240"/>
      <c r="P137" s="240"/>
      <c r="Q137" s="240"/>
      <c r="R137" s="36"/>
      <c r="T137" s="165" t="s">
        <v>23</v>
      </c>
      <c r="U137" s="43" t="s">
        <v>48</v>
      </c>
      <c r="V137" s="35"/>
      <c r="W137" s="166">
        <f t="shared" si="6"/>
        <v>0</v>
      </c>
      <c r="X137" s="166">
        <v>8.3500000000000005E-2</v>
      </c>
      <c r="Y137" s="166">
        <f t="shared" si="7"/>
        <v>2.5050000000000003</v>
      </c>
      <c r="Z137" s="166">
        <v>0</v>
      </c>
      <c r="AA137" s="167">
        <f t="shared" si="8"/>
        <v>0</v>
      </c>
      <c r="AR137" s="18" t="s">
        <v>191</v>
      </c>
      <c r="AT137" s="18" t="s">
        <v>149</v>
      </c>
      <c r="AU137" s="18" t="s">
        <v>103</v>
      </c>
      <c r="AY137" s="18" t="s">
        <v>147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25</v>
      </c>
      <c r="BK137" s="104">
        <f t="shared" si="14"/>
        <v>0</v>
      </c>
      <c r="BL137" s="18" t="s">
        <v>191</v>
      </c>
      <c r="BM137" s="18" t="s">
        <v>192</v>
      </c>
    </row>
    <row r="138" spans="2:65" s="1" customFormat="1" ht="22.8" customHeight="1">
      <c r="B138" s="34"/>
      <c r="C138" s="168" t="s">
        <v>187</v>
      </c>
      <c r="D138" s="168" t="s">
        <v>193</v>
      </c>
      <c r="E138" s="169" t="s">
        <v>194</v>
      </c>
      <c r="F138" s="241" t="s">
        <v>195</v>
      </c>
      <c r="G138" s="241"/>
      <c r="H138" s="241"/>
      <c r="I138" s="241"/>
      <c r="J138" s="170" t="s">
        <v>172</v>
      </c>
      <c r="K138" s="171">
        <v>8</v>
      </c>
      <c r="L138" s="242">
        <v>0</v>
      </c>
      <c r="M138" s="243"/>
      <c r="N138" s="244">
        <f t="shared" si="5"/>
        <v>0</v>
      </c>
      <c r="O138" s="240"/>
      <c r="P138" s="240"/>
      <c r="Q138" s="240"/>
      <c r="R138" s="36"/>
      <c r="T138" s="165" t="s">
        <v>23</v>
      </c>
      <c r="U138" s="43" t="s">
        <v>48</v>
      </c>
      <c r="V138" s="35"/>
      <c r="W138" s="166">
        <f t="shared" si="6"/>
        <v>0</v>
      </c>
      <c r="X138" s="166">
        <v>1.31</v>
      </c>
      <c r="Y138" s="166">
        <f t="shared" si="7"/>
        <v>10.48</v>
      </c>
      <c r="Z138" s="166">
        <v>0</v>
      </c>
      <c r="AA138" s="167">
        <f t="shared" si="8"/>
        <v>0</v>
      </c>
      <c r="AR138" s="18" t="s">
        <v>196</v>
      </c>
      <c r="AT138" s="18" t="s">
        <v>193</v>
      </c>
      <c r="AU138" s="18" t="s">
        <v>103</v>
      </c>
      <c r="AY138" s="18" t="s">
        <v>147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25</v>
      </c>
      <c r="BK138" s="104">
        <f t="shared" si="14"/>
        <v>0</v>
      </c>
      <c r="BL138" s="18" t="s">
        <v>196</v>
      </c>
      <c r="BM138" s="18" t="s">
        <v>197</v>
      </c>
    </row>
    <row r="139" spans="2:65" s="1" customFormat="1" ht="34.200000000000003" customHeight="1">
      <c r="B139" s="34"/>
      <c r="C139" s="161" t="s">
        <v>198</v>
      </c>
      <c r="D139" s="161" t="s">
        <v>149</v>
      </c>
      <c r="E139" s="162" t="s">
        <v>199</v>
      </c>
      <c r="F139" s="237" t="s">
        <v>200</v>
      </c>
      <c r="G139" s="237"/>
      <c r="H139" s="237"/>
      <c r="I139" s="237"/>
      <c r="J139" s="163" t="s">
        <v>172</v>
      </c>
      <c r="K139" s="164">
        <v>45</v>
      </c>
      <c r="L139" s="238">
        <v>0</v>
      </c>
      <c r="M139" s="239"/>
      <c r="N139" s="240">
        <f t="shared" si="5"/>
        <v>0</v>
      </c>
      <c r="O139" s="240"/>
      <c r="P139" s="240"/>
      <c r="Q139" s="240"/>
      <c r="R139" s="36"/>
      <c r="T139" s="165" t="s">
        <v>23</v>
      </c>
      <c r="U139" s="43" t="s">
        <v>48</v>
      </c>
      <c r="V139" s="35"/>
      <c r="W139" s="166">
        <f t="shared" si="6"/>
        <v>0</v>
      </c>
      <c r="X139" s="166">
        <v>4.6800000000000001E-3</v>
      </c>
      <c r="Y139" s="166">
        <f t="shared" si="7"/>
        <v>0.21060000000000001</v>
      </c>
      <c r="Z139" s="166">
        <v>0</v>
      </c>
      <c r="AA139" s="167">
        <f t="shared" si="8"/>
        <v>0</v>
      </c>
      <c r="AR139" s="18" t="s">
        <v>153</v>
      </c>
      <c r="AT139" s="18" t="s">
        <v>149</v>
      </c>
      <c r="AU139" s="18" t="s">
        <v>103</v>
      </c>
      <c r="AY139" s="18" t="s">
        <v>147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25</v>
      </c>
      <c r="BK139" s="104">
        <f t="shared" si="14"/>
        <v>0</v>
      </c>
      <c r="BL139" s="18" t="s">
        <v>153</v>
      </c>
      <c r="BM139" s="18" t="s">
        <v>201</v>
      </c>
    </row>
    <row r="140" spans="2:65" s="1" customFormat="1" ht="34.200000000000003" customHeight="1">
      <c r="B140" s="34"/>
      <c r="C140" s="168" t="s">
        <v>198</v>
      </c>
      <c r="D140" s="168" t="s">
        <v>193</v>
      </c>
      <c r="E140" s="169" t="s">
        <v>202</v>
      </c>
      <c r="F140" s="241" t="s">
        <v>203</v>
      </c>
      <c r="G140" s="241"/>
      <c r="H140" s="241"/>
      <c r="I140" s="241"/>
      <c r="J140" s="170" t="s">
        <v>172</v>
      </c>
      <c r="K140" s="171">
        <v>45</v>
      </c>
      <c r="L140" s="242">
        <v>0</v>
      </c>
      <c r="M140" s="243"/>
      <c r="N140" s="244">
        <f t="shared" si="5"/>
        <v>0</v>
      </c>
      <c r="O140" s="240"/>
      <c r="P140" s="240"/>
      <c r="Q140" s="240"/>
      <c r="R140" s="36"/>
      <c r="T140" s="165" t="s">
        <v>23</v>
      </c>
      <c r="U140" s="43" t="s">
        <v>48</v>
      </c>
      <c r="V140" s="35"/>
      <c r="W140" s="166">
        <f t="shared" si="6"/>
        <v>0</v>
      </c>
      <c r="X140" s="166">
        <v>3.5000000000000001E-3</v>
      </c>
      <c r="Y140" s="166">
        <f t="shared" si="7"/>
        <v>0.1575</v>
      </c>
      <c r="Z140" s="166">
        <v>0</v>
      </c>
      <c r="AA140" s="167">
        <f t="shared" si="8"/>
        <v>0</v>
      </c>
      <c r="AR140" s="18" t="s">
        <v>204</v>
      </c>
      <c r="AT140" s="18" t="s">
        <v>193</v>
      </c>
      <c r="AU140" s="18" t="s">
        <v>103</v>
      </c>
      <c r="AY140" s="18" t="s">
        <v>147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25</v>
      </c>
      <c r="BK140" s="104">
        <f t="shared" si="14"/>
        <v>0</v>
      </c>
      <c r="BL140" s="18" t="s">
        <v>153</v>
      </c>
      <c r="BM140" s="18" t="s">
        <v>205</v>
      </c>
    </row>
    <row r="141" spans="2:65" s="1" customFormat="1" ht="22.8" customHeight="1">
      <c r="B141" s="34"/>
      <c r="C141" s="161" t="s">
        <v>198</v>
      </c>
      <c r="D141" s="161" t="s">
        <v>149</v>
      </c>
      <c r="E141" s="162" t="s">
        <v>206</v>
      </c>
      <c r="F141" s="237" t="s">
        <v>207</v>
      </c>
      <c r="G141" s="237"/>
      <c r="H141" s="237"/>
      <c r="I141" s="237"/>
      <c r="J141" s="163" t="s">
        <v>152</v>
      </c>
      <c r="K141" s="164">
        <v>145</v>
      </c>
      <c r="L141" s="238">
        <v>0</v>
      </c>
      <c r="M141" s="239"/>
      <c r="N141" s="240">
        <f t="shared" si="5"/>
        <v>0</v>
      </c>
      <c r="O141" s="240"/>
      <c r="P141" s="240"/>
      <c r="Q141" s="240"/>
      <c r="R141" s="36"/>
      <c r="T141" s="165" t="s">
        <v>23</v>
      </c>
      <c r="U141" s="43" t="s">
        <v>48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153</v>
      </c>
      <c r="AT141" s="18" t="s">
        <v>149</v>
      </c>
      <c r="AU141" s="18" t="s">
        <v>103</v>
      </c>
      <c r="AY141" s="18" t="s">
        <v>147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25</v>
      </c>
      <c r="BK141" s="104">
        <f t="shared" si="14"/>
        <v>0</v>
      </c>
      <c r="BL141" s="18" t="s">
        <v>153</v>
      </c>
      <c r="BM141" s="18" t="s">
        <v>208</v>
      </c>
    </row>
    <row r="142" spans="2:65" s="1" customFormat="1" ht="22.8" customHeight="1">
      <c r="B142" s="34"/>
      <c r="C142" s="168" t="s">
        <v>198</v>
      </c>
      <c r="D142" s="168" t="s">
        <v>193</v>
      </c>
      <c r="E142" s="169" t="s">
        <v>209</v>
      </c>
      <c r="F142" s="241" t="s">
        <v>210</v>
      </c>
      <c r="G142" s="241"/>
      <c r="H142" s="241"/>
      <c r="I142" s="241"/>
      <c r="J142" s="170" t="s">
        <v>172</v>
      </c>
      <c r="K142" s="171">
        <v>51</v>
      </c>
      <c r="L142" s="242">
        <v>0</v>
      </c>
      <c r="M142" s="243"/>
      <c r="N142" s="244">
        <f t="shared" si="5"/>
        <v>0</v>
      </c>
      <c r="O142" s="240"/>
      <c r="P142" s="240"/>
      <c r="Q142" s="240"/>
      <c r="R142" s="36"/>
      <c r="T142" s="165" t="s">
        <v>23</v>
      </c>
      <c r="U142" s="43" t="s">
        <v>48</v>
      </c>
      <c r="V142" s="35"/>
      <c r="W142" s="166">
        <f t="shared" si="6"/>
        <v>0</v>
      </c>
      <c r="X142" s="166">
        <v>7.8E-2</v>
      </c>
      <c r="Y142" s="166">
        <f t="shared" si="7"/>
        <v>3.9780000000000002</v>
      </c>
      <c r="Z142" s="166">
        <v>0</v>
      </c>
      <c r="AA142" s="167">
        <f t="shared" si="8"/>
        <v>0</v>
      </c>
      <c r="AR142" s="18" t="s">
        <v>204</v>
      </c>
      <c r="AT142" s="18" t="s">
        <v>193</v>
      </c>
      <c r="AU142" s="18" t="s">
        <v>103</v>
      </c>
      <c r="AY142" s="18" t="s">
        <v>147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25</v>
      </c>
      <c r="BK142" s="104">
        <f t="shared" si="14"/>
        <v>0</v>
      </c>
      <c r="BL142" s="18" t="s">
        <v>153</v>
      </c>
      <c r="BM142" s="18" t="s">
        <v>211</v>
      </c>
    </row>
    <row r="143" spans="2:65" s="1" customFormat="1" ht="22.8" customHeight="1">
      <c r="B143" s="34"/>
      <c r="C143" s="168" t="s">
        <v>212</v>
      </c>
      <c r="D143" s="168" t="s">
        <v>193</v>
      </c>
      <c r="E143" s="169" t="s">
        <v>213</v>
      </c>
      <c r="F143" s="241" t="s">
        <v>214</v>
      </c>
      <c r="G143" s="241"/>
      <c r="H143" s="241"/>
      <c r="I143" s="241"/>
      <c r="J143" s="170" t="s">
        <v>172</v>
      </c>
      <c r="K143" s="171">
        <v>1</v>
      </c>
      <c r="L143" s="242">
        <v>0</v>
      </c>
      <c r="M143" s="243"/>
      <c r="N143" s="244">
        <f t="shared" si="5"/>
        <v>0</v>
      </c>
      <c r="O143" s="240"/>
      <c r="P143" s="240"/>
      <c r="Q143" s="240"/>
      <c r="R143" s="36"/>
      <c r="T143" s="165" t="s">
        <v>23</v>
      </c>
      <c r="U143" s="43" t="s">
        <v>48</v>
      </c>
      <c r="V143" s="35"/>
      <c r="W143" s="166">
        <f t="shared" si="6"/>
        <v>0</v>
      </c>
      <c r="X143" s="166">
        <v>0.158</v>
      </c>
      <c r="Y143" s="166">
        <f t="shared" si="7"/>
        <v>0.158</v>
      </c>
      <c r="Z143" s="166">
        <v>0</v>
      </c>
      <c r="AA143" s="167">
        <f t="shared" si="8"/>
        <v>0</v>
      </c>
      <c r="AR143" s="18" t="s">
        <v>204</v>
      </c>
      <c r="AT143" s="18" t="s">
        <v>193</v>
      </c>
      <c r="AU143" s="18" t="s">
        <v>103</v>
      </c>
      <c r="AY143" s="18" t="s">
        <v>147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25</v>
      </c>
      <c r="BK143" s="104">
        <f t="shared" si="14"/>
        <v>0</v>
      </c>
      <c r="BL143" s="18" t="s">
        <v>153</v>
      </c>
      <c r="BM143" s="18" t="s">
        <v>215</v>
      </c>
    </row>
    <row r="144" spans="2:65" s="9" customFormat="1" ht="22.35" customHeight="1">
      <c r="B144" s="150"/>
      <c r="C144" s="151"/>
      <c r="D144" s="160" t="s">
        <v>113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0">
        <f>BK144</f>
        <v>0</v>
      </c>
      <c r="O144" s="251"/>
      <c r="P144" s="251"/>
      <c r="Q144" s="251"/>
      <c r="R144" s="153"/>
      <c r="T144" s="154"/>
      <c r="U144" s="151"/>
      <c r="V144" s="151"/>
      <c r="W144" s="155">
        <f>W145</f>
        <v>0</v>
      </c>
      <c r="X144" s="151"/>
      <c r="Y144" s="155">
        <f>Y145</f>
        <v>0</v>
      </c>
      <c r="Z144" s="151"/>
      <c r="AA144" s="156">
        <f>AA145</f>
        <v>0</v>
      </c>
      <c r="AR144" s="157" t="s">
        <v>25</v>
      </c>
      <c r="AT144" s="158" t="s">
        <v>82</v>
      </c>
      <c r="AU144" s="158" t="s">
        <v>103</v>
      </c>
      <c r="AY144" s="157" t="s">
        <v>147</v>
      </c>
      <c r="BK144" s="159">
        <f>BK145</f>
        <v>0</v>
      </c>
    </row>
    <row r="145" spans="2:65" s="1" customFormat="1" ht="34.200000000000003" customHeight="1">
      <c r="B145" s="34"/>
      <c r="C145" s="161" t="s">
        <v>216</v>
      </c>
      <c r="D145" s="161" t="s">
        <v>149</v>
      </c>
      <c r="E145" s="162" t="s">
        <v>217</v>
      </c>
      <c r="F145" s="237" t="s">
        <v>218</v>
      </c>
      <c r="G145" s="237"/>
      <c r="H145" s="237"/>
      <c r="I145" s="237"/>
      <c r="J145" s="163" t="s">
        <v>152</v>
      </c>
      <c r="K145" s="164">
        <v>12.1</v>
      </c>
      <c r="L145" s="238">
        <v>0</v>
      </c>
      <c r="M145" s="239"/>
      <c r="N145" s="240">
        <f>ROUND(L145*K145,2)</f>
        <v>0</v>
      </c>
      <c r="O145" s="240"/>
      <c r="P145" s="240"/>
      <c r="Q145" s="240"/>
      <c r="R145" s="36"/>
      <c r="T145" s="165" t="s">
        <v>23</v>
      </c>
      <c r="U145" s="43" t="s">
        <v>48</v>
      </c>
      <c r="V145" s="35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8" t="s">
        <v>153</v>
      </c>
      <c r="AT145" s="18" t="s">
        <v>149</v>
      </c>
      <c r="AU145" s="18" t="s">
        <v>219</v>
      </c>
      <c r="AY145" s="18" t="s">
        <v>147</v>
      </c>
      <c r="BE145" s="104">
        <f>IF(U145="základní",N145,0)</f>
        <v>0</v>
      </c>
      <c r="BF145" s="104">
        <f>IF(U145="snížená",N145,0)</f>
        <v>0</v>
      </c>
      <c r="BG145" s="104">
        <f>IF(U145="zákl. přenesená",N145,0)</f>
        <v>0</v>
      </c>
      <c r="BH145" s="104">
        <f>IF(U145="sníž. přenesená",N145,0)</f>
        <v>0</v>
      </c>
      <c r="BI145" s="104">
        <f>IF(U145="nulová",N145,0)</f>
        <v>0</v>
      </c>
      <c r="BJ145" s="18" t="s">
        <v>25</v>
      </c>
      <c r="BK145" s="104">
        <f>ROUND(L145*K145,2)</f>
        <v>0</v>
      </c>
      <c r="BL145" s="18" t="s">
        <v>153</v>
      </c>
      <c r="BM145" s="18" t="s">
        <v>220</v>
      </c>
    </row>
    <row r="146" spans="2:65" s="9" customFormat="1" ht="29.85" customHeight="1">
      <c r="B146" s="150"/>
      <c r="C146" s="151"/>
      <c r="D146" s="160" t="s">
        <v>114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50">
        <f>BK146</f>
        <v>0</v>
      </c>
      <c r="O146" s="251"/>
      <c r="P146" s="251"/>
      <c r="Q146" s="251"/>
      <c r="R146" s="153"/>
      <c r="T146" s="154"/>
      <c r="U146" s="151"/>
      <c r="V146" s="151"/>
      <c r="W146" s="155">
        <f>SUM(W147:W154)</f>
        <v>0</v>
      </c>
      <c r="X146" s="151"/>
      <c r="Y146" s="155">
        <f>SUM(Y147:Y154)</f>
        <v>0.54</v>
      </c>
      <c r="Z146" s="151"/>
      <c r="AA146" s="156">
        <f>SUM(AA147:AA154)</f>
        <v>0</v>
      </c>
      <c r="AR146" s="157" t="s">
        <v>25</v>
      </c>
      <c r="AT146" s="158" t="s">
        <v>82</v>
      </c>
      <c r="AU146" s="158" t="s">
        <v>25</v>
      </c>
      <c r="AY146" s="157" t="s">
        <v>147</v>
      </c>
      <c r="BK146" s="159">
        <f>SUM(BK147:BK154)</f>
        <v>0</v>
      </c>
    </row>
    <row r="147" spans="2:65" s="1" customFormat="1" ht="14.4" customHeight="1">
      <c r="B147" s="34"/>
      <c r="C147" s="161" t="s">
        <v>221</v>
      </c>
      <c r="D147" s="161" t="s">
        <v>149</v>
      </c>
      <c r="E147" s="162" t="s">
        <v>222</v>
      </c>
      <c r="F147" s="237" t="s">
        <v>223</v>
      </c>
      <c r="G147" s="237"/>
      <c r="H147" s="237"/>
      <c r="I147" s="237"/>
      <c r="J147" s="163" t="s">
        <v>172</v>
      </c>
      <c r="K147" s="164">
        <v>1</v>
      </c>
      <c r="L147" s="238">
        <v>0</v>
      </c>
      <c r="M147" s="239"/>
      <c r="N147" s="240">
        <f t="shared" ref="N147:N154" si="15">ROUND(L147*K147,2)</f>
        <v>0</v>
      </c>
      <c r="O147" s="240"/>
      <c r="P147" s="240"/>
      <c r="Q147" s="240"/>
      <c r="R147" s="36"/>
      <c r="T147" s="165" t="s">
        <v>23</v>
      </c>
      <c r="U147" s="43" t="s">
        <v>48</v>
      </c>
      <c r="V147" s="35"/>
      <c r="W147" s="166">
        <f t="shared" ref="W147:W154" si="16">V147*K147</f>
        <v>0</v>
      </c>
      <c r="X147" s="166">
        <v>0</v>
      </c>
      <c r="Y147" s="166">
        <f t="shared" ref="Y147:Y154" si="17">X147*K147</f>
        <v>0</v>
      </c>
      <c r="Z147" s="166">
        <v>0</v>
      </c>
      <c r="AA147" s="167">
        <f t="shared" ref="AA147:AA154" si="18">Z147*K147</f>
        <v>0</v>
      </c>
      <c r="AR147" s="18" t="s">
        <v>153</v>
      </c>
      <c r="AT147" s="18" t="s">
        <v>149</v>
      </c>
      <c r="AU147" s="18" t="s">
        <v>103</v>
      </c>
      <c r="AY147" s="18" t="s">
        <v>147</v>
      </c>
      <c r="BE147" s="104">
        <f t="shared" ref="BE147:BE154" si="19">IF(U147="základní",N147,0)</f>
        <v>0</v>
      </c>
      <c r="BF147" s="104">
        <f t="shared" ref="BF147:BF154" si="20">IF(U147="snížená",N147,0)</f>
        <v>0</v>
      </c>
      <c r="BG147" s="104">
        <f t="shared" ref="BG147:BG154" si="21">IF(U147="zákl. přenesená",N147,0)</f>
        <v>0</v>
      </c>
      <c r="BH147" s="104">
        <f t="shared" ref="BH147:BH154" si="22">IF(U147="sníž. přenesená",N147,0)</f>
        <v>0</v>
      </c>
      <c r="BI147" s="104">
        <f t="shared" ref="BI147:BI154" si="23">IF(U147="nulová",N147,0)</f>
        <v>0</v>
      </c>
      <c r="BJ147" s="18" t="s">
        <v>25</v>
      </c>
      <c r="BK147" s="104">
        <f t="shared" ref="BK147:BK154" si="24">ROUND(L147*K147,2)</f>
        <v>0</v>
      </c>
      <c r="BL147" s="18" t="s">
        <v>153</v>
      </c>
      <c r="BM147" s="18" t="s">
        <v>224</v>
      </c>
    </row>
    <row r="148" spans="2:65" s="1" customFormat="1" ht="14.4" customHeight="1">
      <c r="B148" s="34"/>
      <c r="C148" s="161" t="s">
        <v>225</v>
      </c>
      <c r="D148" s="161" t="s">
        <v>149</v>
      </c>
      <c r="E148" s="162" t="s">
        <v>226</v>
      </c>
      <c r="F148" s="237" t="s">
        <v>227</v>
      </c>
      <c r="G148" s="237"/>
      <c r="H148" s="237"/>
      <c r="I148" s="237"/>
      <c r="J148" s="163" t="s">
        <v>172</v>
      </c>
      <c r="K148" s="164">
        <v>1</v>
      </c>
      <c r="L148" s="238">
        <v>0</v>
      </c>
      <c r="M148" s="239"/>
      <c r="N148" s="240">
        <f t="shared" si="15"/>
        <v>0</v>
      </c>
      <c r="O148" s="240"/>
      <c r="P148" s="240"/>
      <c r="Q148" s="240"/>
      <c r="R148" s="36"/>
      <c r="T148" s="165" t="s">
        <v>23</v>
      </c>
      <c r="U148" s="43" t="s">
        <v>48</v>
      </c>
      <c r="V148" s="35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8" t="s">
        <v>153</v>
      </c>
      <c r="AT148" s="18" t="s">
        <v>149</v>
      </c>
      <c r="AU148" s="18" t="s">
        <v>103</v>
      </c>
      <c r="AY148" s="18" t="s">
        <v>147</v>
      </c>
      <c r="BE148" s="104">
        <f t="shared" si="19"/>
        <v>0</v>
      </c>
      <c r="BF148" s="104">
        <f t="shared" si="20"/>
        <v>0</v>
      </c>
      <c r="BG148" s="104">
        <f t="shared" si="21"/>
        <v>0</v>
      </c>
      <c r="BH148" s="104">
        <f t="shared" si="22"/>
        <v>0</v>
      </c>
      <c r="BI148" s="104">
        <f t="shared" si="23"/>
        <v>0</v>
      </c>
      <c r="BJ148" s="18" t="s">
        <v>25</v>
      </c>
      <c r="BK148" s="104">
        <f t="shared" si="24"/>
        <v>0</v>
      </c>
      <c r="BL148" s="18" t="s">
        <v>153</v>
      </c>
      <c r="BM148" s="18" t="s">
        <v>228</v>
      </c>
    </row>
    <row r="149" spans="2:65" s="1" customFormat="1" ht="22.8" customHeight="1">
      <c r="B149" s="34"/>
      <c r="C149" s="161" t="s">
        <v>229</v>
      </c>
      <c r="D149" s="161" t="s">
        <v>149</v>
      </c>
      <c r="E149" s="162" t="s">
        <v>230</v>
      </c>
      <c r="F149" s="237" t="s">
        <v>231</v>
      </c>
      <c r="G149" s="237"/>
      <c r="H149" s="237"/>
      <c r="I149" s="237"/>
      <c r="J149" s="163" t="s">
        <v>152</v>
      </c>
      <c r="K149" s="164">
        <v>35</v>
      </c>
      <c r="L149" s="238">
        <v>0</v>
      </c>
      <c r="M149" s="239"/>
      <c r="N149" s="240">
        <f t="shared" si="15"/>
        <v>0</v>
      </c>
      <c r="O149" s="240"/>
      <c r="P149" s="240"/>
      <c r="Q149" s="240"/>
      <c r="R149" s="36"/>
      <c r="T149" s="165" t="s">
        <v>23</v>
      </c>
      <c r="U149" s="43" t="s">
        <v>48</v>
      </c>
      <c r="V149" s="35"/>
      <c r="W149" s="166">
        <f t="shared" si="16"/>
        <v>0</v>
      </c>
      <c r="X149" s="166">
        <v>0</v>
      </c>
      <c r="Y149" s="166">
        <f t="shared" si="17"/>
        <v>0</v>
      </c>
      <c r="Z149" s="166">
        <v>0</v>
      </c>
      <c r="AA149" s="167">
        <f t="shared" si="18"/>
        <v>0</v>
      </c>
      <c r="AR149" s="18" t="s">
        <v>153</v>
      </c>
      <c r="AT149" s="18" t="s">
        <v>149</v>
      </c>
      <c r="AU149" s="18" t="s">
        <v>103</v>
      </c>
      <c r="AY149" s="18" t="s">
        <v>147</v>
      </c>
      <c r="BE149" s="104">
        <f t="shared" si="19"/>
        <v>0</v>
      </c>
      <c r="BF149" s="104">
        <f t="shared" si="20"/>
        <v>0</v>
      </c>
      <c r="BG149" s="104">
        <f t="shared" si="21"/>
        <v>0</v>
      </c>
      <c r="BH149" s="104">
        <f t="shared" si="22"/>
        <v>0</v>
      </c>
      <c r="BI149" s="104">
        <f t="shared" si="23"/>
        <v>0</v>
      </c>
      <c r="BJ149" s="18" t="s">
        <v>25</v>
      </c>
      <c r="BK149" s="104">
        <f t="shared" si="24"/>
        <v>0</v>
      </c>
      <c r="BL149" s="18" t="s">
        <v>153</v>
      </c>
      <c r="BM149" s="18" t="s">
        <v>232</v>
      </c>
    </row>
    <row r="150" spans="2:65" s="1" customFormat="1" ht="22.8" customHeight="1">
      <c r="B150" s="34"/>
      <c r="C150" s="161" t="s">
        <v>233</v>
      </c>
      <c r="D150" s="161" t="s">
        <v>149</v>
      </c>
      <c r="E150" s="162" t="s">
        <v>234</v>
      </c>
      <c r="F150" s="237" t="s">
        <v>235</v>
      </c>
      <c r="G150" s="237"/>
      <c r="H150" s="237"/>
      <c r="I150" s="237"/>
      <c r="J150" s="163" t="s">
        <v>152</v>
      </c>
      <c r="K150" s="164">
        <v>60</v>
      </c>
      <c r="L150" s="238">
        <v>0</v>
      </c>
      <c r="M150" s="239"/>
      <c r="N150" s="240">
        <f t="shared" si="15"/>
        <v>0</v>
      </c>
      <c r="O150" s="240"/>
      <c r="P150" s="240"/>
      <c r="Q150" s="240"/>
      <c r="R150" s="36"/>
      <c r="T150" s="165" t="s">
        <v>23</v>
      </c>
      <c r="U150" s="43" t="s">
        <v>48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153</v>
      </c>
      <c r="AT150" s="18" t="s">
        <v>149</v>
      </c>
      <c r="AU150" s="18" t="s">
        <v>103</v>
      </c>
      <c r="AY150" s="18" t="s">
        <v>147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25</v>
      </c>
      <c r="BK150" s="104">
        <f t="shared" si="24"/>
        <v>0</v>
      </c>
      <c r="BL150" s="18" t="s">
        <v>153</v>
      </c>
      <c r="BM150" s="18" t="s">
        <v>236</v>
      </c>
    </row>
    <row r="151" spans="2:65" s="1" customFormat="1" ht="14.4" customHeight="1">
      <c r="B151" s="34"/>
      <c r="C151" s="161" t="s">
        <v>237</v>
      </c>
      <c r="D151" s="161" t="s">
        <v>149</v>
      </c>
      <c r="E151" s="162" t="s">
        <v>238</v>
      </c>
      <c r="F151" s="237" t="s">
        <v>239</v>
      </c>
      <c r="G151" s="237"/>
      <c r="H151" s="237"/>
      <c r="I151" s="237"/>
      <c r="J151" s="163" t="s">
        <v>240</v>
      </c>
      <c r="K151" s="164">
        <v>1</v>
      </c>
      <c r="L151" s="238">
        <v>0</v>
      </c>
      <c r="M151" s="239"/>
      <c r="N151" s="240">
        <f t="shared" si="15"/>
        <v>0</v>
      </c>
      <c r="O151" s="240"/>
      <c r="P151" s="240"/>
      <c r="Q151" s="240"/>
      <c r="R151" s="36"/>
      <c r="T151" s="165" t="s">
        <v>23</v>
      </c>
      <c r="U151" s="43" t="s">
        <v>48</v>
      </c>
      <c r="V151" s="35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8" t="s">
        <v>153</v>
      </c>
      <c r="AT151" s="18" t="s">
        <v>149</v>
      </c>
      <c r="AU151" s="18" t="s">
        <v>103</v>
      </c>
      <c r="AY151" s="18" t="s">
        <v>147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25</v>
      </c>
      <c r="BK151" s="104">
        <f t="shared" si="24"/>
        <v>0</v>
      </c>
      <c r="BL151" s="18" t="s">
        <v>153</v>
      </c>
      <c r="BM151" s="18" t="s">
        <v>241</v>
      </c>
    </row>
    <row r="152" spans="2:65" s="1" customFormat="1" ht="22.8" customHeight="1">
      <c r="B152" s="34"/>
      <c r="C152" s="161" t="s">
        <v>242</v>
      </c>
      <c r="D152" s="161" t="s">
        <v>149</v>
      </c>
      <c r="E152" s="162" t="s">
        <v>243</v>
      </c>
      <c r="F152" s="237" t="s">
        <v>244</v>
      </c>
      <c r="G152" s="237"/>
      <c r="H152" s="237"/>
      <c r="I152" s="237"/>
      <c r="J152" s="163" t="s">
        <v>245</v>
      </c>
      <c r="K152" s="164">
        <v>30</v>
      </c>
      <c r="L152" s="238">
        <v>0</v>
      </c>
      <c r="M152" s="239"/>
      <c r="N152" s="240">
        <f t="shared" si="15"/>
        <v>0</v>
      </c>
      <c r="O152" s="240"/>
      <c r="P152" s="240"/>
      <c r="Q152" s="240"/>
      <c r="R152" s="36"/>
      <c r="T152" s="165" t="s">
        <v>23</v>
      </c>
      <c r="U152" s="43" t="s">
        <v>48</v>
      </c>
      <c r="V152" s="35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8" t="s">
        <v>153</v>
      </c>
      <c r="AT152" s="18" t="s">
        <v>149</v>
      </c>
      <c r="AU152" s="18" t="s">
        <v>103</v>
      </c>
      <c r="AY152" s="18" t="s">
        <v>147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25</v>
      </c>
      <c r="BK152" s="104">
        <f t="shared" si="24"/>
        <v>0</v>
      </c>
      <c r="BL152" s="18" t="s">
        <v>153</v>
      </c>
      <c r="BM152" s="18" t="s">
        <v>246</v>
      </c>
    </row>
    <row r="153" spans="2:65" s="1" customFormat="1" ht="45.6" customHeight="1">
      <c r="B153" s="34"/>
      <c r="C153" s="161" t="s">
        <v>247</v>
      </c>
      <c r="D153" s="161" t="s">
        <v>149</v>
      </c>
      <c r="E153" s="162" t="s">
        <v>248</v>
      </c>
      <c r="F153" s="237" t="s">
        <v>249</v>
      </c>
      <c r="G153" s="237"/>
      <c r="H153" s="237"/>
      <c r="I153" s="237"/>
      <c r="J153" s="163" t="s">
        <v>152</v>
      </c>
      <c r="K153" s="164">
        <v>18</v>
      </c>
      <c r="L153" s="238">
        <v>0</v>
      </c>
      <c r="M153" s="239"/>
      <c r="N153" s="240">
        <f t="shared" si="15"/>
        <v>0</v>
      </c>
      <c r="O153" s="240"/>
      <c r="P153" s="240"/>
      <c r="Q153" s="240"/>
      <c r="R153" s="36"/>
      <c r="T153" s="165" t="s">
        <v>23</v>
      </c>
      <c r="U153" s="43" t="s">
        <v>48</v>
      </c>
      <c r="V153" s="35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8" t="s">
        <v>153</v>
      </c>
      <c r="AT153" s="18" t="s">
        <v>149</v>
      </c>
      <c r="AU153" s="18" t="s">
        <v>103</v>
      </c>
      <c r="AY153" s="18" t="s">
        <v>147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25</v>
      </c>
      <c r="BK153" s="104">
        <f t="shared" si="24"/>
        <v>0</v>
      </c>
      <c r="BL153" s="18" t="s">
        <v>153</v>
      </c>
      <c r="BM153" s="18" t="s">
        <v>250</v>
      </c>
    </row>
    <row r="154" spans="2:65" s="1" customFormat="1" ht="22.8" customHeight="1">
      <c r="B154" s="34"/>
      <c r="C154" s="168" t="s">
        <v>247</v>
      </c>
      <c r="D154" s="168" t="s">
        <v>193</v>
      </c>
      <c r="E154" s="169" t="s">
        <v>251</v>
      </c>
      <c r="F154" s="241" t="s">
        <v>252</v>
      </c>
      <c r="G154" s="241"/>
      <c r="H154" s="241"/>
      <c r="I154" s="241"/>
      <c r="J154" s="170" t="s">
        <v>152</v>
      </c>
      <c r="K154" s="171">
        <v>18</v>
      </c>
      <c r="L154" s="242">
        <v>0</v>
      </c>
      <c r="M154" s="243"/>
      <c r="N154" s="244">
        <f t="shared" si="15"/>
        <v>0</v>
      </c>
      <c r="O154" s="240"/>
      <c r="P154" s="240"/>
      <c r="Q154" s="240"/>
      <c r="R154" s="36"/>
      <c r="T154" s="165" t="s">
        <v>23</v>
      </c>
      <c r="U154" s="43" t="s">
        <v>48</v>
      </c>
      <c r="V154" s="35"/>
      <c r="W154" s="166">
        <f t="shared" si="16"/>
        <v>0</v>
      </c>
      <c r="X154" s="166">
        <v>0.03</v>
      </c>
      <c r="Y154" s="166">
        <f t="shared" si="17"/>
        <v>0.54</v>
      </c>
      <c r="Z154" s="166">
        <v>0</v>
      </c>
      <c r="AA154" s="167">
        <f t="shared" si="18"/>
        <v>0</v>
      </c>
      <c r="AR154" s="18" t="s">
        <v>204</v>
      </c>
      <c r="AT154" s="18" t="s">
        <v>193</v>
      </c>
      <c r="AU154" s="18" t="s">
        <v>103</v>
      </c>
      <c r="AY154" s="18" t="s">
        <v>147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25</v>
      </c>
      <c r="BK154" s="104">
        <f t="shared" si="24"/>
        <v>0</v>
      </c>
      <c r="BL154" s="18" t="s">
        <v>153</v>
      </c>
      <c r="BM154" s="18" t="s">
        <v>253</v>
      </c>
    </row>
    <row r="155" spans="2:65" s="9" customFormat="1" ht="29.85" customHeight="1">
      <c r="B155" s="150"/>
      <c r="C155" s="151"/>
      <c r="D155" s="160" t="s">
        <v>115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250">
        <f>BK155</f>
        <v>0</v>
      </c>
      <c r="O155" s="251"/>
      <c r="P155" s="251"/>
      <c r="Q155" s="251"/>
      <c r="R155" s="153"/>
      <c r="T155" s="154"/>
      <c r="U155" s="151"/>
      <c r="V155" s="151"/>
      <c r="W155" s="155">
        <f>SUM(W156:W183)</f>
        <v>0</v>
      </c>
      <c r="X155" s="151"/>
      <c r="Y155" s="155">
        <f>SUM(Y156:Y183)</f>
        <v>0</v>
      </c>
      <c r="Z155" s="151"/>
      <c r="AA155" s="156">
        <f>SUM(AA156:AA183)</f>
        <v>284.34994600000005</v>
      </c>
      <c r="AR155" s="157" t="s">
        <v>25</v>
      </c>
      <c r="AT155" s="158" t="s">
        <v>82</v>
      </c>
      <c r="AU155" s="158" t="s">
        <v>25</v>
      </c>
      <c r="AY155" s="157" t="s">
        <v>147</v>
      </c>
      <c r="BK155" s="159">
        <f>SUM(BK156:BK183)</f>
        <v>0</v>
      </c>
    </row>
    <row r="156" spans="2:65" s="1" customFormat="1" ht="22.8" customHeight="1">
      <c r="B156" s="34"/>
      <c r="C156" s="161" t="s">
        <v>254</v>
      </c>
      <c r="D156" s="161" t="s">
        <v>149</v>
      </c>
      <c r="E156" s="162" t="s">
        <v>255</v>
      </c>
      <c r="F156" s="237" t="s">
        <v>256</v>
      </c>
      <c r="G156" s="237"/>
      <c r="H156" s="237"/>
      <c r="I156" s="237"/>
      <c r="J156" s="163" t="s">
        <v>240</v>
      </c>
      <c r="K156" s="164">
        <v>1</v>
      </c>
      <c r="L156" s="238">
        <v>0</v>
      </c>
      <c r="M156" s="239"/>
      <c r="N156" s="240">
        <f t="shared" ref="N156:N183" si="25">ROUND(L156*K156,2)</f>
        <v>0</v>
      </c>
      <c r="O156" s="240"/>
      <c r="P156" s="240"/>
      <c r="Q156" s="240"/>
      <c r="R156" s="36"/>
      <c r="T156" s="165" t="s">
        <v>23</v>
      </c>
      <c r="U156" s="43" t="s">
        <v>48</v>
      </c>
      <c r="V156" s="35"/>
      <c r="W156" s="166">
        <f t="shared" ref="W156:W183" si="26">V156*K156</f>
        <v>0</v>
      </c>
      <c r="X156" s="166">
        <v>0</v>
      </c>
      <c r="Y156" s="166">
        <f t="shared" ref="Y156:Y183" si="27">X156*K156</f>
        <v>0</v>
      </c>
      <c r="Z156" s="166">
        <v>0</v>
      </c>
      <c r="AA156" s="167">
        <f t="shared" ref="AA156:AA183" si="28">Z156*K156</f>
        <v>0</v>
      </c>
      <c r="AR156" s="18" t="s">
        <v>257</v>
      </c>
      <c r="AT156" s="18" t="s">
        <v>149</v>
      </c>
      <c r="AU156" s="18" t="s">
        <v>103</v>
      </c>
      <c r="AY156" s="18" t="s">
        <v>147</v>
      </c>
      <c r="BE156" s="104">
        <f t="shared" ref="BE156:BE183" si="29">IF(U156="základní",N156,0)</f>
        <v>0</v>
      </c>
      <c r="BF156" s="104">
        <f t="shared" ref="BF156:BF183" si="30">IF(U156="snížená",N156,0)</f>
        <v>0</v>
      </c>
      <c r="BG156" s="104">
        <f t="shared" ref="BG156:BG183" si="31">IF(U156="zákl. přenesená",N156,0)</f>
        <v>0</v>
      </c>
      <c r="BH156" s="104">
        <f t="shared" ref="BH156:BH183" si="32">IF(U156="sníž. přenesená",N156,0)</f>
        <v>0</v>
      </c>
      <c r="BI156" s="104">
        <f t="shared" ref="BI156:BI183" si="33">IF(U156="nulová",N156,0)</f>
        <v>0</v>
      </c>
      <c r="BJ156" s="18" t="s">
        <v>25</v>
      </c>
      <c r="BK156" s="104">
        <f t="shared" ref="BK156:BK183" si="34">ROUND(L156*K156,2)</f>
        <v>0</v>
      </c>
      <c r="BL156" s="18" t="s">
        <v>257</v>
      </c>
      <c r="BM156" s="18" t="s">
        <v>258</v>
      </c>
    </row>
    <row r="157" spans="2:65" s="1" customFormat="1" ht="22.8" customHeight="1">
      <c r="B157" s="34"/>
      <c r="C157" s="161" t="s">
        <v>259</v>
      </c>
      <c r="D157" s="161" t="s">
        <v>149</v>
      </c>
      <c r="E157" s="162" t="s">
        <v>260</v>
      </c>
      <c r="F157" s="237" t="s">
        <v>261</v>
      </c>
      <c r="G157" s="237"/>
      <c r="H157" s="237"/>
      <c r="I157" s="237"/>
      <c r="J157" s="163" t="s">
        <v>152</v>
      </c>
      <c r="K157" s="164">
        <v>20</v>
      </c>
      <c r="L157" s="238">
        <v>0</v>
      </c>
      <c r="M157" s="239"/>
      <c r="N157" s="240">
        <f t="shared" si="25"/>
        <v>0</v>
      </c>
      <c r="O157" s="240"/>
      <c r="P157" s="240"/>
      <c r="Q157" s="240"/>
      <c r="R157" s="36"/>
      <c r="T157" s="165" t="s">
        <v>23</v>
      </c>
      <c r="U157" s="43" t="s">
        <v>48</v>
      </c>
      <c r="V157" s="35"/>
      <c r="W157" s="166">
        <f t="shared" si="26"/>
        <v>0</v>
      </c>
      <c r="X157" s="166">
        <v>0</v>
      </c>
      <c r="Y157" s="166">
        <f t="shared" si="27"/>
        <v>0</v>
      </c>
      <c r="Z157" s="166">
        <v>6.7000000000000002E-3</v>
      </c>
      <c r="AA157" s="167">
        <f t="shared" si="28"/>
        <v>0.13400000000000001</v>
      </c>
      <c r="AR157" s="18" t="s">
        <v>257</v>
      </c>
      <c r="AT157" s="18" t="s">
        <v>149</v>
      </c>
      <c r="AU157" s="18" t="s">
        <v>103</v>
      </c>
      <c r="AY157" s="18" t="s">
        <v>147</v>
      </c>
      <c r="BE157" s="104">
        <f t="shared" si="29"/>
        <v>0</v>
      </c>
      <c r="BF157" s="104">
        <f t="shared" si="30"/>
        <v>0</v>
      </c>
      <c r="BG157" s="104">
        <f t="shared" si="31"/>
        <v>0</v>
      </c>
      <c r="BH157" s="104">
        <f t="shared" si="32"/>
        <v>0</v>
      </c>
      <c r="BI157" s="104">
        <f t="shared" si="33"/>
        <v>0</v>
      </c>
      <c r="BJ157" s="18" t="s">
        <v>25</v>
      </c>
      <c r="BK157" s="104">
        <f t="shared" si="34"/>
        <v>0</v>
      </c>
      <c r="BL157" s="18" t="s">
        <v>257</v>
      </c>
      <c r="BM157" s="18" t="s">
        <v>262</v>
      </c>
    </row>
    <row r="158" spans="2:65" s="1" customFormat="1" ht="34.200000000000003" customHeight="1">
      <c r="B158" s="34"/>
      <c r="C158" s="161" t="s">
        <v>263</v>
      </c>
      <c r="D158" s="161" t="s">
        <v>149</v>
      </c>
      <c r="E158" s="162" t="s">
        <v>264</v>
      </c>
      <c r="F158" s="237" t="s">
        <v>265</v>
      </c>
      <c r="G158" s="237"/>
      <c r="H158" s="237"/>
      <c r="I158" s="237"/>
      <c r="J158" s="163" t="s">
        <v>266</v>
      </c>
      <c r="K158" s="164">
        <v>1000</v>
      </c>
      <c r="L158" s="238">
        <v>0</v>
      </c>
      <c r="M158" s="239"/>
      <c r="N158" s="240">
        <f t="shared" si="25"/>
        <v>0</v>
      </c>
      <c r="O158" s="240"/>
      <c r="P158" s="240"/>
      <c r="Q158" s="240"/>
      <c r="R158" s="36"/>
      <c r="T158" s="165" t="s">
        <v>23</v>
      </c>
      <c r="U158" s="43" t="s">
        <v>48</v>
      </c>
      <c r="V158" s="35"/>
      <c r="W158" s="166">
        <f t="shared" si="26"/>
        <v>0</v>
      </c>
      <c r="X158" s="166">
        <v>0</v>
      </c>
      <c r="Y158" s="166">
        <f t="shared" si="27"/>
        <v>0</v>
      </c>
      <c r="Z158" s="166">
        <v>1E-3</v>
      </c>
      <c r="AA158" s="167">
        <f t="shared" si="28"/>
        <v>1</v>
      </c>
      <c r="AR158" s="18" t="s">
        <v>257</v>
      </c>
      <c r="AT158" s="18" t="s">
        <v>149</v>
      </c>
      <c r="AU158" s="18" t="s">
        <v>103</v>
      </c>
      <c r="AY158" s="18" t="s">
        <v>147</v>
      </c>
      <c r="BE158" s="104">
        <f t="shared" si="29"/>
        <v>0</v>
      </c>
      <c r="BF158" s="104">
        <f t="shared" si="30"/>
        <v>0</v>
      </c>
      <c r="BG158" s="104">
        <f t="shared" si="31"/>
        <v>0</v>
      </c>
      <c r="BH158" s="104">
        <f t="shared" si="32"/>
        <v>0</v>
      </c>
      <c r="BI158" s="104">
        <f t="shared" si="33"/>
        <v>0</v>
      </c>
      <c r="BJ158" s="18" t="s">
        <v>25</v>
      </c>
      <c r="BK158" s="104">
        <f t="shared" si="34"/>
        <v>0</v>
      </c>
      <c r="BL158" s="18" t="s">
        <v>257</v>
      </c>
      <c r="BM158" s="18" t="s">
        <v>267</v>
      </c>
    </row>
    <row r="159" spans="2:65" s="1" customFormat="1" ht="34.200000000000003" customHeight="1">
      <c r="B159" s="34"/>
      <c r="C159" s="161" t="s">
        <v>263</v>
      </c>
      <c r="D159" s="161" t="s">
        <v>149</v>
      </c>
      <c r="E159" s="162" t="s">
        <v>268</v>
      </c>
      <c r="F159" s="237" t="s">
        <v>269</v>
      </c>
      <c r="G159" s="237"/>
      <c r="H159" s="237"/>
      <c r="I159" s="237"/>
      <c r="J159" s="163" t="s">
        <v>270</v>
      </c>
      <c r="K159" s="164">
        <v>1</v>
      </c>
      <c r="L159" s="238">
        <v>0</v>
      </c>
      <c r="M159" s="239"/>
      <c r="N159" s="240">
        <f t="shared" si="25"/>
        <v>0</v>
      </c>
      <c r="O159" s="240"/>
      <c r="P159" s="240"/>
      <c r="Q159" s="240"/>
      <c r="R159" s="36"/>
      <c r="T159" s="165" t="s">
        <v>23</v>
      </c>
      <c r="U159" s="43" t="s">
        <v>48</v>
      </c>
      <c r="V159" s="35"/>
      <c r="W159" s="166">
        <f t="shared" si="26"/>
        <v>0</v>
      </c>
      <c r="X159" s="166">
        <v>0</v>
      </c>
      <c r="Y159" s="166">
        <f t="shared" si="27"/>
        <v>0</v>
      </c>
      <c r="Z159" s="166">
        <v>0</v>
      </c>
      <c r="AA159" s="167">
        <f t="shared" si="28"/>
        <v>0</v>
      </c>
      <c r="AR159" s="18" t="s">
        <v>257</v>
      </c>
      <c r="AT159" s="18" t="s">
        <v>149</v>
      </c>
      <c r="AU159" s="18" t="s">
        <v>103</v>
      </c>
      <c r="AY159" s="18" t="s">
        <v>147</v>
      </c>
      <c r="BE159" s="104">
        <f t="shared" si="29"/>
        <v>0</v>
      </c>
      <c r="BF159" s="104">
        <f t="shared" si="30"/>
        <v>0</v>
      </c>
      <c r="BG159" s="104">
        <f t="shared" si="31"/>
        <v>0</v>
      </c>
      <c r="BH159" s="104">
        <f t="shared" si="32"/>
        <v>0</v>
      </c>
      <c r="BI159" s="104">
        <f t="shared" si="33"/>
        <v>0</v>
      </c>
      <c r="BJ159" s="18" t="s">
        <v>25</v>
      </c>
      <c r="BK159" s="104">
        <f t="shared" si="34"/>
        <v>0</v>
      </c>
      <c r="BL159" s="18" t="s">
        <v>257</v>
      </c>
      <c r="BM159" s="18" t="s">
        <v>271</v>
      </c>
    </row>
    <row r="160" spans="2:65" s="1" customFormat="1" ht="34.200000000000003" customHeight="1">
      <c r="B160" s="34"/>
      <c r="C160" s="161" t="s">
        <v>272</v>
      </c>
      <c r="D160" s="161" t="s">
        <v>149</v>
      </c>
      <c r="E160" s="162" t="s">
        <v>273</v>
      </c>
      <c r="F160" s="237" t="s">
        <v>274</v>
      </c>
      <c r="G160" s="237"/>
      <c r="H160" s="237"/>
      <c r="I160" s="237"/>
      <c r="J160" s="163" t="s">
        <v>152</v>
      </c>
      <c r="K160" s="164">
        <v>50</v>
      </c>
      <c r="L160" s="238">
        <v>0</v>
      </c>
      <c r="M160" s="239"/>
      <c r="N160" s="240">
        <f t="shared" si="25"/>
        <v>0</v>
      </c>
      <c r="O160" s="240"/>
      <c r="P160" s="240"/>
      <c r="Q160" s="240"/>
      <c r="R160" s="36"/>
      <c r="T160" s="165" t="s">
        <v>23</v>
      </c>
      <c r="U160" s="43" t="s">
        <v>48</v>
      </c>
      <c r="V160" s="35"/>
      <c r="W160" s="166">
        <f t="shared" si="26"/>
        <v>0</v>
      </c>
      <c r="X160" s="166">
        <v>0</v>
      </c>
      <c r="Y160" s="166">
        <f t="shared" si="27"/>
        <v>0</v>
      </c>
      <c r="Z160" s="166">
        <v>0</v>
      </c>
      <c r="AA160" s="167">
        <f t="shared" si="28"/>
        <v>0</v>
      </c>
      <c r="AR160" s="18" t="s">
        <v>257</v>
      </c>
      <c r="AT160" s="18" t="s">
        <v>149</v>
      </c>
      <c r="AU160" s="18" t="s">
        <v>103</v>
      </c>
      <c r="AY160" s="18" t="s">
        <v>147</v>
      </c>
      <c r="BE160" s="104">
        <f t="shared" si="29"/>
        <v>0</v>
      </c>
      <c r="BF160" s="104">
        <f t="shared" si="30"/>
        <v>0</v>
      </c>
      <c r="BG160" s="104">
        <f t="shared" si="31"/>
        <v>0</v>
      </c>
      <c r="BH160" s="104">
        <f t="shared" si="32"/>
        <v>0</v>
      </c>
      <c r="BI160" s="104">
        <f t="shared" si="33"/>
        <v>0</v>
      </c>
      <c r="BJ160" s="18" t="s">
        <v>25</v>
      </c>
      <c r="BK160" s="104">
        <f t="shared" si="34"/>
        <v>0</v>
      </c>
      <c r="BL160" s="18" t="s">
        <v>257</v>
      </c>
      <c r="BM160" s="18" t="s">
        <v>275</v>
      </c>
    </row>
    <row r="161" spans="2:65" s="1" customFormat="1" ht="34.200000000000003" customHeight="1">
      <c r="B161" s="34"/>
      <c r="C161" s="161" t="s">
        <v>196</v>
      </c>
      <c r="D161" s="161" t="s">
        <v>149</v>
      </c>
      <c r="E161" s="162" t="s">
        <v>276</v>
      </c>
      <c r="F161" s="237" t="s">
        <v>277</v>
      </c>
      <c r="G161" s="237"/>
      <c r="H161" s="237"/>
      <c r="I161" s="237"/>
      <c r="J161" s="163" t="s">
        <v>190</v>
      </c>
      <c r="K161" s="164">
        <v>29</v>
      </c>
      <c r="L161" s="238">
        <v>0</v>
      </c>
      <c r="M161" s="239"/>
      <c r="N161" s="240">
        <f t="shared" si="25"/>
        <v>0</v>
      </c>
      <c r="O161" s="240"/>
      <c r="P161" s="240"/>
      <c r="Q161" s="240"/>
      <c r="R161" s="36"/>
      <c r="T161" s="165" t="s">
        <v>23</v>
      </c>
      <c r="U161" s="43" t="s">
        <v>48</v>
      </c>
      <c r="V161" s="35"/>
      <c r="W161" s="166">
        <f t="shared" si="26"/>
        <v>0</v>
      </c>
      <c r="X161" s="166">
        <v>0</v>
      </c>
      <c r="Y161" s="166">
        <f t="shared" si="27"/>
        <v>0</v>
      </c>
      <c r="Z161" s="166">
        <v>5.3999999999999999E-2</v>
      </c>
      <c r="AA161" s="167">
        <f t="shared" si="28"/>
        <v>1.5660000000000001</v>
      </c>
      <c r="AR161" s="18" t="s">
        <v>153</v>
      </c>
      <c r="AT161" s="18" t="s">
        <v>149</v>
      </c>
      <c r="AU161" s="18" t="s">
        <v>103</v>
      </c>
      <c r="AY161" s="18" t="s">
        <v>147</v>
      </c>
      <c r="BE161" s="104">
        <f t="shared" si="29"/>
        <v>0</v>
      </c>
      <c r="BF161" s="104">
        <f t="shared" si="30"/>
        <v>0</v>
      </c>
      <c r="BG161" s="104">
        <f t="shared" si="31"/>
        <v>0</v>
      </c>
      <c r="BH161" s="104">
        <f t="shared" si="32"/>
        <v>0</v>
      </c>
      <c r="BI161" s="104">
        <f t="shared" si="33"/>
        <v>0</v>
      </c>
      <c r="BJ161" s="18" t="s">
        <v>25</v>
      </c>
      <c r="BK161" s="104">
        <f t="shared" si="34"/>
        <v>0</v>
      </c>
      <c r="BL161" s="18" t="s">
        <v>153</v>
      </c>
      <c r="BM161" s="18" t="s">
        <v>278</v>
      </c>
    </row>
    <row r="162" spans="2:65" s="1" customFormat="1" ht="34.200000000000003" customHeight="1">
      <c r="B162" s="34"/>
      <c r="C162" s="161" t="s">
        <v>279</v>
      </c>
      <c r="D162" s="161" t="s">
        <v>149</v>
      </c>
      <c r="E162" s="162" t="s">
        <v>280</v>
      </c>
      <c r="F162" s="237" t="s">
        <v>281</v>
      </c>
      <c r="G162" s="237"/>
      <c r="H162" s="237"/>
      <c r="I162" s="237"/>
      <c r="J162" s="163" t="s">
        <v>190</v>
      </c>
      <c r="K162" s="164">
        <v>2</v>
      </c>
      <c r="L162" s="238">
        <v>0</v>
      </c>
      <c r="M162" s="239"/>
      <c r="N162" s="240">
        <f t="shared" si="25"/>
        <v>0</v>
      </c>
      <c r="O162" s="240"/>
      <c r="P162" s="240"/>
      <c r="Q162" s="240"/>
      <c r="R162" s="36"/>
      <c r="T162" s="165" t="s">
        <v>23</v>
      </c>
      <c r="U162" s="43" t="s">
        <v>48</v>
      </c>
      <c r="V162" s="35"/>
      <c r="W162" s="166">
        <f t="shared" si="26"/>
        <v>0</v>
      </c>
      <c r="X162" s="166">
        <v>0</v>
      </c>
      <c r="Y162" s="166">
        <f t="shared" si="27"/>
        <v>0</v>
      </c>
      <c r="Z162" s="166">
        <v>6.2E-2</v>
      </c>
      <c r="AA162" s="167">
        <f t="shared" si="28"/>
        <v>0.124</v>
      </c>
      <c r="AR162" s="18" t="s">
        <v>153</v>
      </c>
      <c r="AT162" s="18" t="s">
        <v>149</v>
      </c>
      <c r="AU162" s="18" t="s">
        <v>103</v>
      </c>
      <c r="AY162" s="18" t="s">
        <v>147</v>
      </c>
      <c r="BE162" s="104">
        <f t="shared" si="29"/>
        <v>0</v>
      </c>
      <c r="BF162" s="104">
        <f t="shared" si="30"/>
        <v>0</v>
      </c>
      <c r="BG162" s="104">
        <f t="shared" si="31"/>
        <v>0</v>
      </c>
      <c r="BH162" s="104">
        <f t="shared" si="32"/>
        <v>0</v>
      </c>
      <c r="BI162" s="104">
        <f t="shared" si="33"/>
        <v>0</v>
      </c>
      <c r="BJ162" s="18" t="s">
        <v>25</v>
      </c>
      <c r="BK162" s="104">
        <f t="shared" si="34"/>
        <v>0</v>
      </c>
      <c r="BL162" s="18" t="s">
        <v>153</v>
      </c>
      <c r="BM162" s="18" t="s">
        <v>282</v>
      </c>
    </row>
    <row r="163" spans="2:65" s="1" customFormat="1" ht="34.200000000000003" customHeight="1">
      <c r="B163" s="34"/>
      <c r="C163" s="161" t="s">
        <v>283</v>
      </c>
      <c r="D163" s="161" t="s">
        <v>149</v>
      </c>
      <c r="E163" s="162" t="s">
        <v>284</v>
      </c>
      <c r="F163" s="237" t="s">
        <v>285</v>
      </c>
      <c r="G163" s="237"/>
      <c r="H163" s="237"/>
      <c r="I163" s="237"/>
      <c r="J163" s="163" t="s">
        <v>190</v>
      </c>
      <c r="K163" s="164">
        <v>1</v>
      </c>
      <c r="L163" s="238">
        <v>0</v>
      </c>
      <c r="M163" s="239"/>
      <c r="N163" s="240">
        <f t="shared" si="25"/>
        <v>0</v>
      </c>
      <c r="O163" s="240"/>
      <c r="P163" s="240"/>
      <c r="Q163" s="240"/>
      <c r="R163" s="36"/>
      <c r="T163" s="165" t="s">
        <v>23</v>
      </c>
      <c r="U163" s="43" t="s">
        <v>48</v>
      </c>
      <c r="V163" s="35"/>
      <c r="W163" s="166">
        <f t="shared" si="26"/>
        <v>0</v>
      </c>
      <c r="X163" s="166">
        <v>0</v>
      </c>
      <c r="Y163" s="166">
        <f t="shared" si="27"/>
        <v>0</v>
      </c>
      <c r="Z163" s="166">
        <v>7.4999999999999997E-2</v>
      </c>
      <c r="AA163" s="167">
        <f t="shared" si="28"/>
        <v>7.4999999999999997E-2</v>
      </c>
      <c r="AR163" s="18" t="s">
        <v>153</v>
      </c>
      <c r="AT163" s="18" t="s">
        <v>149</v>
      </c>
      <c r="AU163" s="18" t="s">
        <v>103</v>
      </c>
      <c r="AY163" s="18" t="s">
        <v>147</v>
      </c>
      <c r="BE163" s="104">
        <f t="shared" si="29"/>
        <v>0</v>
      </c>
      <c r="BF163" s="104">
        <f t="shared" si="30"/>
        <v>0</v>
      </c>
      <c r="BG163" s="104">
        <f t="shared" si="31"/>
        <v>0</v>
      </c>
      <c r="BH163" s="104">
        <f t="shared" si="32"/>
        <v>0</v>
      </c>
      <c r="BI163" s="104">
        <f t="shared" si="33"/>
        <v>0</v>
      </c>
      <c r="BJ163" s="18" t="s">
        <v>25</v>
      </c>
      <c r="BK163" s="104">
        <f t="shared" si="34"/>
        <v>0</v>
      </c>
      <c r="BL163" s="18" t="s">
        <v>153</v>
      </c>
      <c r="BM163" s="18" t="s">
        <v>286</v>
      </c>
    </row>
    <row r="164" spans="2:65" s="1" customFormat="1" ht="34.200000000000003" customHeight="1">
      <c r="B164" s="34"/>
      <c r="C164" s="161" t="s">
        <v>283</v>
      </c>
      <c r="D164" s="161" t="s">
        <v>149</v>
      </c>
      <c r="E164" s="162" t="s">
        <v>287</v>
      </c>
      <c r="F164" s="237" t="s">
        <v>288</v>
      </c>
      <c r="G164" s="237"/>
      <c r="H164" s="237"/>
      <c r="I164" s="237"/>
      <c r="J164" s="163" t="s">
        <v>270</v>
      </c>
      <c r="K164" s="164">
        <v>0.54600000000000004</v>
      </c>
      <c r="L164" s="238">
        <v>0</v>
      </c>
      <c r="M164" s="239"/>
      <c r="N164" s="240">
        <f t="shared" si="25"/>
        <v>0</v>
      </c>
      <c r="O164" s="240"/>
      <c r="P164" s="240"/>
      <c r="Q164" s="240"/>
      <c r="R164" s="36"/>
      <c r="T164" s="165" t="s">
        <v>23</v>
      </c>
      <c r="U164" s="43" t="s">
        <v>48</v>
      </c>
      <c r="V164" s="35"/>
      <c r="W164" s="166">
        <f t="shared" si="26"/>
        <v>0</v>
      </c>
      <c r="X164" s="166">
        <v>0</v>
      </c>
      <c r="Y164" s="166">
        <f t="shared" si="27"/>
        <v>0</v>
      </c>
      <c r="Z164" s="166">
        <v>0</v>
      </c>
      <c r="AA164" s="167">
        <f t="shared" si="28"/>
        <v>0</v>
      </c>
      <c r="AR164" s="18" t="s">
        <v>153</v>
      </c>
      <c r="AT164" s="18" t="s">
        <v>149</v>
      </c>
      <c r="AU164" s="18" t="s">
        <v>103</v>
      </c>
      <c r="AY164" s="18" t="s">
        <v>147</v>
      </c>
      <c r="BE164" s="104">
        <f t="shared" si="29"/>
        <v>0</v>
      </c>
      <c r="BF164" s="104">
        <f t="shared" si="30"/>
        <v>0</v>
      </c>
      <c r="BG164" s="104">
        <f t="shared" si="31"/>
        <v>0</v>
      </c>
      <c r="BH164" s="104">
        <f t="shared" si="32"/>
        <v>0</v>
      </c>
      <c r="BI164" s="104">
        <f t="shared" si="33"/>
        <v>0</v>
      </c>
      <c r="BJ164" s="18" t="s">
        <v>25</v>
      </c>
      <c r="BK164" s="104">
        <f t="shared" si="34"/>
        <v>0</v>
      </c>
      <c r="BL164" s="18" t="s">
        <v>153</v>
      </c>
      <c r="BM164" s="18" t="s">
        <v>289</v>
      </c>
    </row>
    <row r="165" spans="2:65" s="1" customFormat="1" ht="22.8" customHeight="1">
      <c r="B165" s="34"/>
      <c r="C165" s="161" t="s">
        <v>290</v>
      </c>
      <c r="D165" s="161" t="s">
        <v>149</v>
      </c>
      <c r="E165" s="162" t="s">
        <v>291</v>
      </c>
      <c r="F165" s="237" t="s">
        <v>292</v>
      </c>
      <c r="G165" s="237"/>
      <c r="H165" s="237"/>
      <c r="I165" s="237"/>
      <c r="J165" s="163" t="s">
        <v>152</v>
      </c>
      <c r="K165" s="164">
        <v>110</v>
      </c>
      <c r="L165" s="238">
        <v>0</v>
      </c>
      <c r="M165" s="239"/>
      <c r="N165" s="240">
        <f t="shared" si="25"/>
        <v>0</v>
      </c>
      <c r="O165" s="240"/>
      <c r="P165" s="240"/>
      <c r="Q165" s="240"/>
      <c r="R165" s="36"/>
      <c r="T165" s="165" t="s">
        <v>23</v>
      </c>
      <c r="U165" s="43" t="s">
        <v>48</v>
      </c>
      <c r="V165" s="35"/>
      <c r="W165" s="166">
        <f t="shared" si="26"/>
        <v>0</v>
      </c>
      <c r="X165" s="166">
        <v>0</v>
      </c>
      <c r="Y165" s="166">
        <f t="shared" si="27"/>
        <v>0</v>
      </c>
      <c r="Z165" s="166">
        <v>1.7700000000000001E-3</v>
      </c>
      <c r="AA165" s="167">
        <f t="shared" si="28"/>
        <v>0.19470000000000001</v>
      </c>
      <c r="AR165" s="18" t="s">
        <v>257</v>
      </c>
      <c r="AT165" s="18" t="s">
        <v>149</v>
      </c>
      <c r="AU165" s="18" t="s">
        <v>103</v>
      </c>
      <c r="AY165" s="18" t="s">
        <v>147</v>
      </c>
      <c r="BE165" s="104">
        <f t="shared" si="29"/>
        <v>0</v>
      </c>
      <c r="BF165" s="104">
        <f t="shared" si="30"/>
        <v>0</v>
      </c>
      <c r="BG165" s="104">
        <f t="shared" si="31"/>
        <v>0</v>
      </c>
      <c r="BH165" s="104">
        <f t="shared" si="32"/>
        <v>0</v>
      </c>
      <c r="BI165" s="104">
        <f t="shared" si="33"/>
        <v>0</v>
      </c>
      <c r="BJ165" s="18" t="s">
        <v>25</v>
      </c>
      <c r="BK165" s="104">
        <f t="shared" si="34"/>
        <v>0</v>
      </c>
      <c r="BL165" s="18" t="s">
        <v>257</v>
      </c>
      <c r="BM165" s="18" t="s">
        <v>293</v>
      </c>
    </row>
    <row r="166" spans="2:65" s="1" customFormat="1" ht="22.8" customHeight="1">
      <c r="B166" s="34"/>
      <c r="C166" s="161" t="s">
        <v>290</v>
      </c>
      <c r="D166" s="161" t="s">
        <v>149</v>
      </c>
      <c r="E166" s="162" t="s">
        <v>294</v>
      </c>
      <c r="F166" s="237" t="s">
        <v>295</v>
      </c>
      <c r="G166" s="237"/>
      <c r="H166" s="237"/>
      <c r="I166" s="237"/>
      <c r="J166" s="163" t="s">
        <v>152</v>
      </c>
      <c r="K166" s="164">
        <v>30</v>
      </c>
      <c r="L166" s="238">
        <v>0</v>
      </c>
      <c r="M166" s="239"/>
      <c r="N166" s="240">
        <f t="shared" si="25"/>
        <v>0</v>
      </c>
      <c r="O166" s="240"/>
      <c r="P166" s="240"/>
      <c r="Q166" s="240"/>
      <c r="R166" s="36"/>
      <c r="T166" s="165" t="s">
        <v>23</v>
      </c>
      <c r="U166" s="43" t="s">
        <v>48</v>
      </c>
      <c r="V166" s="35"/>
      <c r="W166" s="166">
        <f t="shared" si="26"/>
        <v>0</v>
      </c>
      <c r="X166" s="166">
        <v>0</v>
      </c>
      <c r="Y166" s="166">
        <f t="shared" si="27"/>
        <v>0</v>
      </c>
      <c r="Z166" s="166">
        <v>1.67E-3</v>
      </c>
      <c r="AA166" s="167">
        <f t="shared" si="28"/>
        <v>5.0099999999999999E-2</v>
      </c>
      <c r="AR166" s="18" t="s">
        <v>257</v>
      </c>
      <c r="AT166" s="18" t="s">
        <v>149</v>
      </c>
      <c r="AU166" s="18" t="s">
        <v>103</v>
      </c>
      <c r="AY166" s="18" t="s">
        <v>147</v>
      </c>
      <c r="BE166" s="104">
        <f t="shared" si="29"/>
        <v>0</v>
      </c>
      <c r="BF166" s="104">
        <f t="shared" si="30"/>
        <v>0</v>
      </c>
      <c r="BG166" s="104">
        <f t="shared" si="31"/>
        <v>0</v>
      </c>
      <c r="BH166" s="104">
        <f t="shared" si="32"/>
        <v>0</v>
      </c>
      <c r="BI166" s="104">
        <f t="shared" si="33"/>
        <v>0</v>
      </c>
      <c r="BJ166" s="18" t="s">
        <v>25</v>
      </c>
      <c r="BK166" s="104">
        <f t="shared" si="34"/>
        <v>0</v>
      </c>
      <c r="BL166" s="18" t="s">
        <v>257</v>
      </c>
      <c r="BM166" s="18" t="s">
        <v>296</v>
      </c>
    </row>
    <row r="167" spans="2:65" s="1" customFormat="1" ht="22.8" customHeight="1">
      <c r="B167" s="34"/>
      <c r="C167" s="161" t="s">
        <v>290</v>
      </c>
      <c r="D167" s="161" t="s">
        <v>149</v>
      </c>
      <c r="E167" s="162" t="s">
        <v>297</v>
      </c>
      <c r="F167" s="237" t="s">
        <v>298</v>
      </c>
      <c r="G167" s="237"/>
      <c r="H167" s="237"/>
      <c r="I167" s="237"/>
      <c r="J167" s="163" t="s">
        <v>152</v>
      </c>
      <c r="K167" s="164">
        <v>85</v>
      </c>
      <c r="L167" s="238">
        <v>0</v>
      </c>
      <c r="M167" s="239"/>
      <c r="N167" s="240">
        <f t="shared" si="25"/>
        <v>0</v>
      </c>
      <c r="O167" s="240"/>
      <c r="P167" s="240"/>
      <c r="Q167" s="240"/>
      <c r="R167" s="36"/>
      <c r="T167" s="165" t="s">
        <v>23</v>
      </c>
      <c r="U167" s="43" t="s">
        <v>48</v>
      </c>
      <c r="V167" s="35"/>
      <c r="W167" s="166">
        <f t="shared" si="26"/>
        <v>0</v>
      </c>
      <c r="X167" s="166">
        <v>0</v>
      </c>
      <c r="Y167" s="166">
        <f t="shared" si="27"/>
        <v>0</v>
      </c>
      <c r="Z167" s="166">
        <v>2.5999999999999999E-3</v>
      </c>
      <c r="AA167" s="167">
        <f t="shared" si="28"/>
        <v>0.221</v>
      </c>
      <c r="AR167" s="18" t="s">
        <v>257</v>
      </c>
      <c r="AT167" s="18" t="s">
        <v>149</v>
      </c>
      <c r="AU167" s="18" t="s">
        <v>103</v>
      </c>
      <c r="AY167" s="18" t="s">
        <v>147</v>
      </c>
      <c r="BE167" s="104">
        <f t="shared" si="29"/>
        <v>0</v>
      </c>
      <c r="BF167" s="104">
        <f t="shared" si="30"/>
        <v>0</v>
      </c>
      <c r="BG167" s="104">
        <f t="shared" si="31"/>
        <v>0</v>
      </c>
      <c r="BH167" s="104">
        <f t="shared" si="32"/>
        <v>0</v>
      </c>
      <c r="BI167" s="104">
        <f t="shared" si="33"/>
        <v>0</v>
      </c>
      <c r="BJ167" s="18" t="s">
        <v>25</v>
      </c>
      <c r="BK167" s="104">
        <f t="shared" si="34"/>
        <v>0</v>
      </c>
      <c r="BL167" s="18" t="s">
        <v>257</v>
      </c>
      <c r="BM167" s="18" t="s">
        <v>299</v>
      </c>
    </row>
    <row r="168" spans="2:65" s="1" customFormat="1" ht="14.4" customHeight="1">
      <c r="B168" s="34"/>
      <c r="C168" s="161" t="s">
        <v>290</v>
      </c>
      <c r="D168" s="161" t="s">
        <v>149</v>
      </c>
      <c r="E168" s="162" t="s">
        <v>300</v>
      </c>
      <c r="F168" s="237" t="s">
        <v>301</v>
      </c>
      <c r="G168" s="237"/>
      <c r="H168" s="237"/>
      <c r="I168" s="237"/>
      <c r="J168" s="163" t="s">
        <v>152</v>
      </c>
      <c r="K168" s="164">
        <v>12</v>
      </c>
      <c r="L168" s="238">
        <v>0</v>
      </c>
      <c r="M168" s="239"/>
      <c r="N168" s="240">
        <f t="shared" si="25"/>
        <v>0</v>
      </c>
      <c r="O168" s="240"/>
      <c r="P168" s="240"/>
      <c r="Q168" s="240"/>
      <c r="R168" s="36"/>
      <c r="T168" s="165" t="s">
        <v>23</v>
      </c>
      <c r="U168" s="43" t="s">
        <v>48</v>
      </c>
      <c r="V168" s="35"/>
      <c r="W168" s="166">
        <f t="shared" si="26"/>
        <v>0</v>
      </c>
      <c r="X168" s="166">
        <v>0</v>
      </c>
      <c r="Y168" s="166">
        <f t="shared" si="27"/>
        <v>0</v>
      </c>
      <c r="Z168" s="166">
        <v>3.9399999999999999E-3</v>
      </c>
      <c r="AA168" s="167">
        <f t="shared" si="28"/>
        <v>4.7280000000000003E-2</v>
      </c>
      <c r="AR168" s="18" t="s">
        <v>257</v>
      </c>
      <c r="AT168" s="18" t="s">
        <v>149</v>
      </c>
      <c r="AU168" s="18" t="s">
        <v>103</v>
      </c>
      <c r="AY168" s="18" t="s">
        <v>147</v>
      </c>
      <c r="BE168" s="104">
        <f t="shared" si="29"/>
        <v>0</v>
      </c>
      <c r="BF168" s="104">
        <f t="shared" si="30"/>
        <v>0</v>
      </c>
      <c r="BG168" s="104">
        <f t="shared" si="31"/>
        <v>0</v>
      </c>
      <c r="BH168" s="104">
        <f t="shared" si="32"/>
        <v>0</v>
      </c>
      <c r="BI168" s="104">
        <f t="shared" si="33"/>
        <v>0</v>
      </c>
      <c r="BJ168" s="18" t="s">
        <v>25</v>
      </c>
      <c r="BK168" s="104">
        <f t="shared" si="34"/>
        <v>0</v>
      </c>
      <c r="BL168" s="18" t="s">
        <v>257</v>
      </c>
      <c r="BM168" s="18" t="s">
        <v>302</v>
      </c>
    </row>
    <row r="169" spans="2:65" s="1" customFormat="1" ht="22.8" customHeight="1">
      <c r="B169" s="34"/>
      <c r="C169" s="161" t="s">
        <v>303</v>
      </c>
      <c r="D169" s="161" t="s">
        <v>149</v>
      </c>
      <c r="E169" s="162" t="s">
        <v>304</v>
      </c>
      <c r="F169" s="237" t="s">
        <v>305</v>
      </c>
      <c r="G169" s="237"/>
      <c r="H169" s="237"/>
      <c r="I169" s="237"/>
      <c r="J169" s="163" t="s">
        <v>190</v>
      </c>
      <c r="K169" s="164">
        <v>538</v>
      </c>
      <c r="L169" s="238">
        <v>0</v>
      </c>
      <c r="M169" s="239"/>
      <c r="N169" s="240">
        <f t="shared" si="25"/>
        <v>0</v>
      </c>
      <c r="O169" s="240"/>
      <c r="P169" s="240"/>
      <c r="Q169" s="240"/>
      <c r="R169" s="36"/>
      <c r="T169" s="165" t="s">
        <v>23</v>
      </c>
      <c r="U169" s="43" t="s">
        <v>48</v>
      </c>
      <c r="V169" s="35"/>
      <c r="W169" s="166">
        <f t="shared" si="26"/>
        <v>0</v>
      </c>
      <c r="X169" s="166">
        <v>0</v>
      </c>
      <c r="Y169" s="166">
        <f t="shared" si="27"/>
        <v>0</v>
      </c>
      <c r="Z169" s="166">
        <v>0.01</v>
      </c>
      <c r="AA169" s="167">
        <f t="shared" si="28"/>
        <v>5.38</v>
      </c>
      <c r="AR169" s="18" t="s">
        <v>257</v>
      </c>
      <c r="AT169" s="18" t="s">
        <v>149</v>
      </c>
      <c r="AU169" s="18" t="s">
        <v>103</v>
      </c>
      <c r="AY169" s="18" t="s">
        <v>147</v>
      </c>
      <c r="BE169" s="104">
        <f t="shared" si="29"/>
        <v>0</v>
      </c>
      <c r="BF169" s="104">
        <f t="shared" si="30"/>
        <v>0</v>
      </c>
      <c r="BG169" s="104">
        <f t="shared" si="31"/>
        <v>0</v>
      </c>
      <c r="BH169" s="104">
        <f t="shared" si="32"/>
        <v>0</v>
      </c>
      <c r="BI169" s="104">
        <f t="shared" si="33"/>
        <v>0</v>
      </c>
      <c r="BJ169" s="18" t="s">
        <v>25</v>
      </c>
      <c r="BK169" s="104">
        <f t="shared" si="34"/>
        <v>0</v>
      </c>
      <c r="BL169" s="18" t="s">
        <v>257</v>
      </c>
      <c r="BM169" s="18" t="s">
        <v>306</v>
      </c>
    </row>
    <row r="170" spans="2:65" s="1" customFormat="1" ht="22.8" customHeight="1">
      <c r="B170" s="34"/>
      <c r="C170" s="161" t="s">
        <v>303</v>
      </c>
      <c r="D170" s="161" t="s">
        <v>149</v>
      </c>
      <c r="E170" s="162" t="s">
        <v>307</v>
      </c>
      <c r="F170" s="237" t="s">
        <v>308</v>
      </c>
      <c r="G170" s="237"/>
      <c r="H170" s="237"/>
      <c r="I170" s="237"/>
      <c r="J170" s="163" t="s">
        <v>190</v>
      </c>
      <c r="K170" s="164">
        <v>1076</v>
      </c>
      <c r="L170" s="238">
        <v>0</v>
      </c>
      <c r="M170" s="239"/>
      <c r="N170" s="240">
        <f t="shared" si="25"/>
        <v>0</v>
      </c>
      <c r="O170" s="240"/>
      <c r="P170" s="240"/>
      <c r="Q170" s="240"/>
      <c r="R170" s="36"/>
      <c r="T170" s="165" t="s">
        <v>23</v>
      </c>
      <c r="U170" s="43" t="s">
        <v>48</v>
      </c>
      <c r="V170" s="35"/>
      <c r="W170" s="166">
        <f t="shared" si="26"/>
        <v>0</v>
      </c>
      <c r="X170" s="166">
        <v>0</v>
      </c>
      <c r="Y170" s="166">
        <f t="shared" si="27"/>
        <v>0</v>
      </c>
      <c r="Z170" s="166">
        <v>6.0000000000000001E-3</v>
      </c>
      <c r="AA170" s="167">
        <f t="shared" si="28"/>
        <v>6.4560000000000004</v>
      </c>
      <c r="AR170" s="18" t="s">
        <v>257</v>
      </c>
      <c r="AT170" s="18" t="s">
        <v>149</v>
      </c>
      <c r="AU170" s="18" t="s">
        <v>103</v>
      </c>
      <c r="AY170" s="18" t="s">
        <v>147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8" t="s">
        <v>25</v>
      </c>
      <c r="BK170" s="104">
        <f t="shared" si="34"/>
        <v>0</v>
      </c>
      <c r="BL170" s="18" t="s">
        <v>257</v>
      </c>
      <c r="BM170" s="18" t="s">
        <v>309</v>
      </c>
    </row>
    <row r="171" spans="2:65" s="1" customFormat="1" ht="34.200000000000003" customHeight="1">
      <c r="B171" s="34"/>
      <c r="C171" s="161" t="s">
        <v>303</v>
      </c>
      <c r="D171" s="161" t="s">
        <v>149</v>
      </c>
      <c r="E171" s="162" t="s">
        <v>310</v>
      </c>
      <c r="F171" s="237" t="s">
        <v>311</v>
      </c>
      <c r="G171" s="237"/>
      <c r="H171" s="237"/>
      <c r="I171" s="237"/>
      <c r="J171" s="163" t="s">
        <v>270</v>
      </c>
      <c r="K171" s="164">
        <v>5.38</v>
      </c>
      <c r="L171" s="238">
        <v>0</v>
      </c>
      <c r="M171" s="239"/>
      <c r="N171" s="240">
        <f t="shared" si="25"/>
        <v>0</v>
      </c>
      <c r="O171" s="240"/>
      <c r="P171" s="240"/>
      <c r="Q171" s="240"/>
      <c r="R171" s="36"/>
      <c r="T171" s="165" t="s">
        <v>23</v>
      </c>
      <c r="U171" s="43" t="s">
        <v>48</v>
      </c>
      <c r="V171" s="35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8" t="s">
        <v>257</v>
      </c>
      <c r="AT171" s="18" t="s">
        <v>149</v>
      </c>
      <c r="AU171" s="18" t="s">
        <v>103</v>
      </c>
      <c r="AY171" s="18" t="s">
        <v>147</v>
      </c>
      <c r="BE171" s="104">
        <f t="shared" si="29"/>
        <v>0</v>
      </c>
      <c r="BF171" s="104">
        <f t="shared" si="30"/>
        <v>0</v>
      </c>
      <c r="BG171" s="104">
        <f t="shared" si="31"/>
        <v>0</v>
      </c>
      <c r="BH171" s="104">
        <f t="shared" si="32"/>
        <v>0</v>
      </c>
      <c r="BI171" s="104">
        <f t="shared" si="33"/>
        <v>0</v>
      </c>
      <c r="BJ171" s="18" t="s">
        <v>25</v>
      </c>
      <c r="BK171" s="104">
        <f t="shared" si="34"/>
        <v>0</v>
      </c>
      <c r="BL171" s="18" t="s">
        <v>257</v>
      </c>
      <c r="BM171" s="18" t="s">
        <v>312</v>
      </c>
    </row>
    <row r="172" spans="2:65" s="1" customFormat="1" ht="45.6" customHeight="1">
      <c r="B172" s="34"/>
      <c r="C172" s="161" t="s">
        <v>313</v>
      </c>
      <c r="D172" s="161" t="s">
        <v>149</v>
      </c>
      <c r="E172" s="162" t="s">
        <v>314</v>
      </c>
      <c r="F172" s="237" t="s">
        <v>315</v>
      </c>
      <c r="G172" s="237"/>
      <c r="H172" s="237"/>
      <c r="I172" s="237"/>
      <c r="J172" s="163" t="s">
        <v>181</v>
      </c>
      <c r="K172" s="164">
        <v>10.6</v>
      </c>
      <c r="L172" s="238">
        <v>0</v>
      </c>
      <c r="M172" s="239"/>
      <c r="N172" s="240">
        <f t="shared" si="25"/>
        <v>0</v>
      </c>
      <c r="O172" s="240"/>
      <c r="P172" s="240"/>
      <c r="Q172" s="240"/>
      <c r="R172" s="36"/>
      <c r="T172" s="165" t="s">
        <v>23</v>
      </c>
      <c r="U172" s="43" t="s">
        <v>48</v>
      </c>
      <c r="V172" s="35"/>
      <c r="W172" s="166">
        <f t="shared" si="26"/>
        <v>0</v>
      </c>
      <c r="X172" s="166">
        <v>0</v>
      </c>
      <c r="Y172" s="166">
        <f t="shared" si="27"/>
        <v>0</v>
      </c>
      <c r="Z172" s="166">
        <v>2.2000000000000002</v>
      </c>
      <c r="AA172" s="167">
        <f t="shared" si="28"/>
        <v>23.32</v>
      </c>
      <c r="AR172" s="18" t="s">
        <v>153</v>
      </c>
      <c r="AT172" s="18" t="s">
        <v>149</v>
      </c>
      <c r="AU172" s="18" t="s">
        <v>103</v>
      </c>
      <c r="AY172" s="18" t="s">
        <v>147</v>
      </c>
      <c r="BE172" s="104">
        <f t="shared" si="29"/>
        <v>0</v>
      </c>
      <c r="BF172" s="104">
        <f t="shared" si="30"/>
        <v>0</v>
      </c>
      <c r="BG172" s="104">
        <f t="shared" si="31"/>
        <v>0</v>
      </c>
      <c r="BH172" s="104">
        <f t="shared" si="32"/>
        <v>0</v>
      </c>
      <c r="BI172" s="104">
        <f t="shared" si="33"/>
        <v>0</v>
      </c>
      <c r="BJ172" s="18" t="s">
        <v>25</v>
      </c>
      <c r="BK172" s="104">
        <f t="shared" si="34"/>
        <v>0</v>
      </c>
      <c r="BL172" s="18" t="s">
        <v>153</v>
      </c>
      <c r="BM172" s="18" t="s">
        <v>316</v>
      </c>
    </row>
    <row r="173" spans="2:65" s="1" customFormat="1" ht="22.8" customHeight="1">
      <c r="B173" s="34"/>
      <c r="C173" s="161" t="s">
        <v>317</v>
      </c>
      <c r="D173" s="161" t="s">
        <v>149</v>
      </c>
      <c r="E173" s="162" t="s">
        <v>318</v>
      </c>
      <c r="F173" s="237" t="s">
        <v>319</v>
      </c>
      <c r="G173" s="237"/>
      <c r="H173" s="237"/>
      <c r="I173" s="237"/>
      <c r="J173" s="163" t="s">
        <v>181</v>
      </c>
      <c r="K173" s="164">
        <v>52.9</v>
      </c>
      <c r="L173" s="238">
        <v>0</v>
      </c>
      <c r="M173" s="239"/>
      <c r="N173" s="240">
        <f t="shared" si="25"/>
        <v>0</v>
      </c>
      <c r="O173" s="240"/>
      <c r="P173" s="240"/>
      <c r="Q173" s="240"/>
      <c r="R173" s="36"/>
      <c r="T173" s="165" t="s">
        <v>23</v>
      </c>
      <c r="U173" s="43" t="s">
        <v>48</v>
      </c>
      <c r="V173" s="35"/>
      <c r="W173" s="166">
        <f t="shared" si="26"/>
        <v>0</v>
      </c>
      <c r="X173" s="166">
        <v>0</v>
      </c>
      <c r="Y173" s="166">
        <f t="shared" si="27"/>
        <v>0</v>
      </c>
      <c r="Z173" s="166">
        <v>2.1</v>
      </c>
      <c r="AA173" s="167">
        <f t="shared" si="28"/>
        <v>111.09</v>
      </c>
      <c r="AR173" s="18" t="s">
        <v>153</v>
      </c>
      <c r="AT173" s="18" t="s">
        <v>149</v>
      </c>
      <c r="AU173" s="18" t="s">
        <v>103</v>
      </c>
      <c r="AY173" s="18" t="s">
        <v>147</v>
      </c>
      <c r="BE173" s="104">
        <f t="shared" si="29"/>
        <v>0</v>
      </c>
      <c r="BF173" s="104">
        <f t="shared" si="30"/>
        <v>0</v>
      </c>
      <c r="BG173" s="104">
        <f t="shared" si="31"/>
        <v>0</v>
      </c>
      <c r="BH173" s="104">
        <f t="shared" si="32"/>
        <v>0</v>
      </c>
      <c r="BI173" s="104">
        <f t="shared" si="33"/>
        <v>0</v>
      </c>
      <c r="BJ173" s="18" t="s">
        <v>25</v>
      </c>
      <c r="BK173" s="104">
        <f t="shared" si="34"/>
        <v>0</v>
      </c>
      <c r="BL173" s="18" t="s">
        <v>153</v>
      </c>
      <c r="BM173" s="18" t="s">
        <v>320</v>
      </c>
    </row>
    <row r="174" spans="2:65" s="1" customFormat="1" ht="22.8" customHeight="1">
      <c r="B174" s="34"/>
      <c r="C174" s="161" t="s">
        <v>321</v>
      </c>
      <c r="D174" s="161" t="s">
        <v>149</v>
      </c>
      <c r="E174" s="162" t="s">
        <v>322</v>
      </c>
      <c r="F174" s="237" t="s">
        <v>323</v>
      </c>
      <c r="G174" s="237"/>
      <c r="H174" s="237"/>
      <c r="I174" s="237"/>
      <c r="J174" s="163" t="s">
        <v>181</v>
      </c>
      <c r="K174" s="164">
        <v>24.57</v>
      </c>
      <c r="L174" s="238">
        <v>0</v>
      </c>
      <c r="M174" s="239"/>
      <c r="N174" s="240">
        <f t="shared" si="25"/>
        <v>0</v>
      </c>
      <c r="O174" s="240"/>
      <c r="P174" s="240"/>
      <c r="Q174" s="240"/>
      <c r="R174" s="36"/>
      <c r="T174" s="165" t="s">
        <v>23</v>
      </c>
      <c r="U174" s="43" t="s">
        <v>48</v>
      </c>
      <c r="V174" s="35"/>
      <c r="W174" s="166">
        <f t="shared" si="26"/>
        <v>0</v>
      </c>
      <c r="X174" s="166">
        <v>0</v>
      </c>
      <c r="Y174" s="166">
        <f t="shared" si="27"/>
        <v>0</v>
      </c>
      <c r="Z174" s="166">
        <v>2.4</v>
      </c>
      <c r="AA174" s="167">
        <f t="shared" si="28"/>
        <v>58.967999999999996</v>
      </c>
      <c r="AR174" s="18" t="s">
        <v>153</v>
      </c>
      <c r="AT174" s="18" t="s">
        <v>149</v>
      </c>
      <c r="AU174" s="18" t="s">
        <v>103</v>
      </c>
      <c r="AY174" s="18" t="s">
        <v>147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8" t="s">
        <v>25</v>
      </c>
      <c r="BK174" s="104">
        <f t="shared" si="34"/>
        <v>0</v>
      </c>
      <c r="BL174" s="18" t="s">
        <v>153</v>
      </c>
      <c r="BM174" s="18" t="s">
        <v>324</v>
      </c>
    </row>
    <row r="175" spans="2:65" s="1" customFormat="1" ht="22.8" customHeight="1">
      <c r="B175" s="34"/>
      <c r="C175" s="161" t="s">
        <v>325</v>
      </c>
      <c r="D175" s="161" t="s">
        <v>149</v>
      </c>
      <c r="E175" s="162" t="s">
        <v>326</v>
      </c>
      <c r="F175" s="237" t="s">
        <v>327</v>
      </c>
      <c r="G175" s="237"/>
      <c r="H175" s="237"/>
      <c r="I175" s="237"/>
      <c r="J175" s="163" t="s">
        <v>181</v>
      </c>
      <c r="K175" s="164">
        <v>31.2</v>
      </c>
      <c r="L175" s="238">
        <v>0</v>
      </c>
      <c r="M175" s="239"/>
      <c r="N175" s="240">
        <f t="shared" si="25"/>
        <v>0</v>
      </c>
      <c r="O175" s="240"/>
      <c r="P175" s="240"/>
      <c r="Q175" s="240"/>
      <c r="R175" s="36"/>
      <c r="T175" s="165" t="s">
        <v>23</v>
      </c>
      <c r="U175" s="43" t="s">
        <v>48</v>
      </c>
      <c r="V175" s="35"/>
      <c r="W175" s="166">
        <f t="shared" si="26"/>
        <v>0</v>
      </c>
      <c r="X175" s="166">
        <v>0</v>
      </c>
      <c r="Y175" s="166">
        <f t="shared" si="27"/>
        <v>0</v>
      </c>
      <c r="Z175" s="166">
        <v>2.4</v>
      </c>
      <c r="AA175" s="167">
        <f t="shared" si="28"/>
        <v>74.88</v>
      </c>
      <c r="AR175" s="18" t="s">
        <v>153</v>
      </c>
      <c r="AT175" s="18" t="s">
        <v>149</v>
      </c>
      <c r="AU175" s="18" t="s">
        <v>103</v>
      </c>
      <c r="AY175" s="18" t="s">
        <v>147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8" t="s">
        <v>25</v>
      </c>
      <c r="BK175" s="104">
        <f t="shared" si="34"/>
        <v>0</v>
      </c>
      <c r="BL175" s="18" t="s">
        <v>153</v>
      </c>
      <c r="BM175" s="18" t="s">
        <v>328</v>
      </c>
    </row>
    <row r="176" spans="2:65" s="1" customFormat="1" ht="22.8" customHeight="1">
      <c r="B176" s="34"/>
      <c r="C176" s="161" t="s">
        <v>329</v>
      </c>
      <c r="D176" s="161" t="s">
        <v>149</v>
      </c>
      <c r="E176" s="162" t="s">
        <v>330</v>
      </c>
      <c r="F176" s="237" t="s">
        <v>331</v>
      </c>
      <c r="G176" s="237"/>
      <c r="H176" s="237"/>
      <c r="I176" s="237"/>
      <c r="J176" s="163" t="s">
        <v>190</v>
      </c>
      <c r="K176" s="164">
        <v>5.7</v>
      </c>
      <c r="L176" s="238">
        <v>0</v>
      </c>
      <c r="M176" s="239"/>
      <c r="N176" s="240">
        <f t="shared" si="25"/>
        <v>0</v>
      </c>
      <c r="O176" s="240"/>
      <c r="P176" s="240"/>
      <c r="Q176" s="240"/>
      <c r="R176" s="36"/>
      <c r="T176" s="165" t="s">
        <v>23</v>
      </c>
      <c r="U176" s="43" t="s">
        <v>48</v>
      </c>
      <c r="V176" s="35"/>
      <c r="W176" s="166">
        <f t="shared" si="26"/>
        <v>0</v>
      </c>
      <c r="X176" s="166">
        <v>0</v>
      </c>
      <c r="Y176" s="166">
        <f t="shared" si="27"/>
        <v>0</v>
      </c>
      <c r="Z176" s="166">
        <v>1.6379999999999999E-2</v>
      </c>
      <c r="AA176" s="167">
        <f t="shared" si="28"/>
        <v>9.3365999999999991E-2</v>
      </c>
      <c r="AR176" s="18" t="s">
        <v>257</v>
      </c>
      <c r="AT176" s="18" t="s">
        <v>149</v>
      </c>
      <c r="AU176" s="18" t="s">
        <v>103</v>
      </c>
      <c r="AY176" s="18" t="s">
        <v>147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8" t="s">
        <v>25</v>
      </c>
      <c r="BK176" s="104">
        <f t="shared" si="34"/>
        <v>0</v>
      </c>
      <c r="BL176" s="18" t="s">
        <v>257</v>
      </c>
      <c r="BM176" s="18" t="s">
        <v>332</v>
      </c>
    </row>
    <row r="177" spans="2:65" s="1" customFormat="1" ht="22.8" customHeight="1">
      <c r="B177" s="34"/>
      <c r="C177" s="161" t="s">
        <v>333</v>
      </c>
      <c r="D177" s="161" t="s">
        <v>149</v>
      </c>
      <c r="E177" s="162" t="s">
        <v>334</v>
      </c>
      <c r="F177" s="237" t="s">
        <v>335</v>
      </c>
      <c r="G177" s="237"/>
      <c r="H177" s="237"/>
      <c r="I177" s="237"/>
      <c r="J177" s="163" t="s">
        <v>172</v>
      </c>
      <c r="K177" s="164">
        <v>32</v>
      </c>
      <c r="L177" s="238">
        <v>0</v>
      </c>
      <c r="M177" s="239"/>
      <c r="N177" s="240">
        <f t="shared" si="25"/>
        <v>0</v>
      </c>
      <c r="O177" s="240"/>
      <c r="P177" s="240"/>
      <c r="Q177" s="240"/>
      <c r="R177" s="36"/>
      <c r="T177" s="165" t="s">
        <v>23</v>
      </c>
      <c r="U177" s="43" t="s">
        <v>48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8" t="s">
        <v>257</v>
      </c>
      <c r="AT177" s="18" t="s">
        <v>149</v>
      </c>
      <c r="AU177" s="18" t="s">
        <v>103</v>
      </c>
      <c r="AY177" s="18" t="s">
        <v>147</v>
      </c>
      <c r="BE177" s="104">
        <f t="shared" si="29"/>
        <v>0</v>
      </c>
      <c r="BF177" s="104">
        <f t="shared" si="30"/>
        <v>0</v>
      </c>
      <c r="BG177" s="104">
        <f t="shared" si="31"/>
        <v>0</v>
      </c>
      <c r="BH177" s="104">
        <f t="shared" si="32"/>
        <v>0</v>
      </c>
      <c r="BI177" s="104">
        <f t="shared" si="33"/>
        <v>0</v>
      </c>
      <c r="BJ177" s="18" t="s">
        <v>25</v>
      </c>
      <c r="BK177" s="104">
        <f t="shared" si="34"/>
        <v>0</v>
      </c>
      <c r="BL177" s="18" t="s">
        <v>257</v>
      </c>
      <c r="BM177" s="18" t="s">
        <v>336</v>
      </c>
    </row>
    <row r="178" spans="2:65" s="1" customFormat="1" ht="22.8" customHeight="1">
      <c r="B178" s="34"/>
      <c r="C178" s="161" t="s">
        <v>337</v>
      </c>
      <c r="D178" s="161" t="s">
        <v>149</v>
      </c>
      <c r="E178" s="162" t="s">
        <v>338</v>
      </c>
      <c r="F178" s="237" t="s">
        <v>339</v>
      </c>
      <c r="G178" s="237"/>
      <c r="H178" s="237"/>
      <c r="I178" s="237"/>
      <c r="J178" s="163" t="s">
        <v>152</v>
      </c>
      <c r="K178" s="164">
        <v>15</v>
      </c>
      <c r="L178" s="238">
        <v>0</v>
      </c>
      <c r="M178" s="239"/>
      <c r="N178" s="240">
        <f t="shared" si="25"/>
        <v>0</v>
      </c>
      <c r="O178" s="240"/>
      <c r="P178" s="240"/>
      <c r="Q178" s="240"/>
      <c r="R178" s="36"/>
      <c r="T178" s="165" t="s">
        <v>23</v>
      </c>
      <c r="U178" s="43" t="s">
        <v>48</v>
      </c>
      <c r="V178" s="35"/>
      <c r="W178" s="166">
        <f t="shared" si="26"/>
        <v>0</v>
      </c>
      <c r="X178" s="166">
        <v>0</v>
      </c>
      <c r="Y178" s="166">
        <f t="shared" si="27"/>
        <v>0</v>
      </c>
      <c r="Z178" s="166">
        <v>8.0000000000000002E-3</v>
      </c>
      <c r="AA178" s="167">
        <f t="shared" si="28"/>
        <v>0.12</v>
      </c>
      <c r="AR178" s="18" t="s">
        <v>257</v>
      </c>
      <c r="AT178" s="18" t="s">
        <v>149</v>
      </c>
      <c r="AU178" s="18" t="s">
        <v>103</v>
      </c>
      <c r="AY178" s="18" t="s">
        <v>147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8" t="s">
        <v>25</v>
      </c>
      <c r="BK178" s="104">
        <f t="shared" si="34"/>
        <v>0</v>
      </c>
      <c r="BL178" s="18" t="s">
        <v>257</v>
      </c>
      <c r="BM178" s="18" t="s">
        <v>340</v>
      </c>
    </row>
    <row r="179" spans="2:65" s="1" customFormat="1" ht="22.8" customHeight="1">
      <c r="B179" s="34"/>
      <c r="C179" s="161" t="s">
        <v>341</v>
      </c>
      <c r="D179" s="161" t="s">
        <v>149</v>
      </c>
      <c r="E179" s="162" t="s">
        <v>342</v>
      </c>
      <c r="F179" s="237" t="s">
        <v>343</v>
      </c>
      <c r="G179" s="237"/>
      <c r="H179" s="237"/>
      <c r="I179" s="237"/>
      <c r="J179" s="163" t="s">
        <v>190</v>
      </c>
      <c r="K179" s="164">
        <v>8.5</v>
      </c>
      <c r="L179" s="238">
        <v>0</v>
      </c>
      <c r="M179" s="239"/>
      <c r="N179" s="240">
        <f t="shared" si="25"/>
        <v>0</v>
      </c>
      <c r="O179" s="240"/>
      <c r="P179" s="240"/>
      <c r="Q179" s="240"/>
      <c r="R179" s="36"/>
      <c r="T179" s="165" t="s">
        <v>23</v>
      </c>
      <c r="U179" s="43" t="s">
        <v>48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1.4E-2</v>
      </c>
      <c r="AA179" s="167">
        <f t="shared" si="28"/>
        <v>0.11900000000000001</v>
      </c>
      <c r="AR179" s="18" t="s">
        <v>257</v>
      </c>
      <c r="AT179" s="18" t="s">
        <v>149</v>
      </c>
      <c r="AU179" s="18" t="s">
        <v>103</v>
      </c>
      <c r="AY179" s="18" t="s">
        <v>147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8" t="s">
        <v>25</v>
      </c>
      <c r="BK179" s="104">
        <f t="shared" si="34"/>
        <v>0</v>
      </c>
      <c r="BL179" s="18" t="s">
        <v>257</v>
      </c>
      <c r="BM179" s="18" t="s">
        <v>344</v>
      </c>
    </row>
    <row r="180" spans="2:65" s="1" customFormat="1" ht="22.8" customHeight="1">
      <c r="B180" s="34"/>
      <c r="C180" s="161" t="s">
        <v>345</v>
      </c>
      <c r="D180" s="161" t="s">
        <v>149</v>
      </c>
      <c r="E180" s="162" t="s">
        <v>346</v>
      </c>
      <c r="F180" s="237" t="s">
        <v>347</v>
      </c>
      <c r="G180" s="237"/>
      <c r="H180" s="237"/>
      <c r="I180" s="237"/>
      <c r="J180" s="163" t="s">
        <v>270</v>
      </c>
      <c r="K180" s="164">
        <v>0.47599999999999998</v>
      </c>
      <c r="L180" s="238">
        <v>0</v>
      </c>
      <c r="M180" s="239"/>
      <c r="N180" s="240">
        <f t="shared" si="25"/>
        <v>0</v>
      </c>
      <c r="O180" s="240"/>
      <c r="P180" s="240"/>
      <c r="Q180" s="240"/>
      <c r="R180" s="36"/>
      <c r="T180" s="165" t="s">
        <v>23</v>
      </c>
      <c r="U180" s="43" t="s">
        <v>48</v>
      </c>
      <c r="V180" s="35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8" t="s">
        <v>257</v>
      </c>
      <c r="AT180" s="18" t="s">
        <v>149</v>
      </c>
      <c r="AU180" s="18" t="s">
        <v>103</v>
      </c>
      <c r="AY180" s="18" t="s">
        <v>147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8" t="s">
        <v>25</v>
      </c>
      <c r="BK180" s="104">
        <f t="shared" si="34"/>
        <v>0</v>
      </c>
      <c r="BL180" s="18" t="s">
        <v>257</v>
      </c>
      <c r="BM180" s="18" t="s">
        <v>348</v>
      </c>
    </row>
    <row r="181" spans="2:65" s="1" customFormat="1" ht="22.8" customHeight="1">
      <c r="B181" s="34"/>
      <c r="C181" s="161" t="s">
        <v>345</v>
      </c>
      <c r="D181" s="161" t="s">
        <v>149</v>
      </c>
      <c r="E181" s="162" t="s">
        <v>349</v>
      </c>
      <c r="F181" s="237" t="s">
        <v>350</v>
      </c>
      <c r="G181" s="237"/>
      <c r="H181" s="237"/>
      <c r="I181" s="237"/>
      <c r="J181" s="163" t="s">
        <v>190</v>
      </c>
      <c r="K181" s="164">
        <v>25</v>
      </c>
      <c r="L181" s="238">
        <v>0</v>
      </c>
      <c r="M181" s="239"/>
      <c r="N181" s="240">
        <f t="shared" si="25"/>
        <v>0</v>
      </c>
      <c r="O181" s="240"/>
      <c r="P181" s="240"/>
      <c r="Q181" s="240"/>
      <c r="R181" s="36"/>
      <c r="T181" s="165" t="s">
        <v>23</v>
      </c>
      <c r="U181" s="43" t="s">
        <v>48</v>
      </c>
      <c r="V181" s="35"/>
      <c r="W181" s="166">
        <f t="shared" si="26"/>
        <v>0</v>
      </c>
      <c r="X181" s="166">
        <v>0</v>
      </c>
      <c r="Y181" s="166">
        <f t="shared" si="27"/>
        <v>0</v>
      </c>
      <c r="Z181" s="166">
        <v>1.098E-2</v>
      </c>
      <c r="AA181" s="167">
        <f t="shared" si="28"/>
        <v>0.27450000000000002</v>
      </c>
      <c r="AR181" s="18" t="s">
        <v>257</v>
      </c>
      <c r="AT181" s="18" t="s">
        <v>149</v>
      </c>
      <c r="AU181" s="18" t="s">
        <v>103</v>
      </c>
      <c r="AY181" s="18" t="s">
        <v>147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8" t="s">
        <v>25</v>
      </c>
      <c r="BK181" s="104">
        <f t="shared" si="34"/>
        <v>0</v>
      </c>
      <c r="BL181" s="18" t="s">
        <v>257</v>
      </c>
      <c r="BM181" s="18" t="s">
        <v>351</v>
      </c>
    </row>
    <row r="182" spans="2:65" s="1" customFormat="1" ht="34.200000000000003" customHeight="1">
      <c r="B182" s="34"/>
      <c r="C182" s="161" t="s">
        <v>345</v>
      </c>
      <c r="D182" s="161" t="s">
        <v>149</v>
      </c>
      <c r="E182" s="162" t="s">
        <v>352</v>
      </c>
      <c r="F182" s="237" t="s">
        <v>353</v>
      </c>
      <c r="G182" s="237"/>
      <c r="H182" s="237"/>
      <c r="I182" s="237"/>
      <c r="J182" s="163" t="s">
        <v>190</v>
      </c>
      <c r="K182" s="164">
        <v>25</v>
      </c>
      <c r="L182" s="238">
        <v>0</v>
      </c>
      <c r="M182" s="239"/>
      <c r="N182" s="240">
        <f t="shared" si="25"/>
        <v>0</v>
      </c>
      <c r="O182" s="240"/>
      <c r="P182" s="240"/>
      <c r="Q182" s="240"/>
      <c r="R182" s="36"/>
      <c r="T182" s="165" t="s">
        <v>23</v>
      </c>
      <c r="U182" s="43" t="s">
        <v>48</v>
      </c>
      <c r="V182" s="35"/>
      <c r="W182" s="166">
        <f t="shared" si="26"/>
        <v>0</v>
      </c>
      <c r="X182" s="166">
        <v>0</v>
      </c>
      <c r="Y182" s="166">
        <f t="shared" si="27"/>
        <v>0</v>
      </c>
      <c r="Z182" s="166">
        <v>9.4800000000000006E-3</v>
      </c>
      <c r="AA182" s="167">
        <f t="shared" si="28"/>
        <v>0.23700000000000002</v>
      </c>
      <c r="AR182" s="18" t="s">
        <v>257</v>
      </c>
      <c r="AT182" s="18" t="s">
        <v>149</v>
      </c>
      <c r="AU182" s="18" t="s">
        <v>103</v>
      </c>
      <c r="AY182" s="18" t="s">
        <v>147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8" t="s">
        <v>25</v>
      </c>
      <c r="BK182" s="104">
        <f t="shared" si="34"/>
        <v>0</v>
      </c>
      <c r="BL182" s="18" t="s">
        <v>257</v>
      </c>
      <c r="BM182" s="18" t="s">
        <v>354</v>
      </c>
    </row>
    <row r="183" spans="2:65" s="1" customFormat="1" ht="34.200000000000003" customHeight="1">
      <c r="B183" s="34"/>
      <c r="C183" s="161" t="s">
        <v>345</v>
      </c>
      <c r="D183" s="161" t="s">
        <v>149</v>
      </c>
      <c r="E183" s="162" t="s">
        <v>355</v>
      </c>
      <c r="F183" s="237" t="s">
        <v>356</v>
      </c>
      <c r="G183" s="237"/>
      <c r="H183" s="237"/>
      <c r="I183" s="237"/>
      <c r="J183" s="163" t="s">
        <v>270</v>
      </c>
      <c r="K183" s="164">
        <v>28.434999999999999</v>
      </c>
      <c r="L183" s="238">
        <v>0</v>
      </c>
      <c r="M183" s="239"/>
      <c r="N183" s="240">
        <f t="shared" si="25"/>
        <v>0</v>
      </c>
      <c r="O183" s="240"/>
      <c r="P183" s="240"/>
      <c r="Q183" s="240"/>
      <c r="R183" s="36"/>
      <c r="T183" s="165" t="s">
        <v>23</v>
      </c>
      <c r="U183" s="43" t="s">
        <v>48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8" t="s">
        <v>153</v>
      </c>
      <c r="AT183" s="18" t="s">
        <v>149</v>
      </c>
      <c r="AU183" s="18" t="s">
        <v>103</v>
      </c>
      <c r="AY183" s="18" t="s">
        <v>147</v>
      </c>
      <c r="BE183" s="104">
        <f t="shared" si="29"/>
        <v>0</v>
      </c>
      <c r="BF183" s="104">
        <f t="shared" si="30"/>
        <v>0</v>
      </c>
      <c r="BG183" s="104">
        <f t="shared" si="31"/>
        <v>0</v>
      </c>
      <c r="BH183" s="104">
        <f t="shared" si="32"/>
        <v>0</v>
      </c>
      <c r="BI183" s="104">
        <f t="shared" si="33"/>
        <v>0</v>
      </c>
      <c r="BJ183" s="18" t="s">
        <v>25</v>
      </c>
      <c r="BK183" s="104">
        <f t="shared" si="34"/>
        <v>0</v>
      </c>
      <c r="BL183" s="18" t="s">
        <v>153</v>
      </c>
      <c r="BM183" s="18" t="s">
        <v>357</v>
      </c>
    </row>
    <row r="184" spans="2:65" s="9" customFormat="1" ht="29.85" customHeight="1">
      <c r="B184" s="150"/>
      <c r="C184" s="151"/>
      <c r="D184" s="160" t="s">
        <v>116</v>
      </c>
      <c r="E184" s="160"/>
      <c r="F184" s="160"/>
      <c r="G184" s="160"/>
      <c r="H184" s="160"/>
      <c r="I184" s="160"/>
      <c r="J184" s="160"/>
      <c r="K184" s="160"/>
      <c r="L184" s="160"/>
      <c r="M184" s="160"/>
      <c r="N184" s="250">
        <f>BK184</f>
        <v>0</v>
      </c>
      <c r="O184" s="251"/>
      <c r="P184" s="251"/>
      <c r="Q184" s="251"/>
      <c r="R184" s="153"/>
      <c r="T184" s="154"/>
      <c r="U184" s="151"/>
      <c r="V184" s="151"/>
      <c r="W184" s="155">
        <f>SUM(W185:W187)</f>
        <v>0</v>
      </c>
      <c r="X184" s="151"/>
      <c r="Y184" s="155">
        <f>SUM(Y185:Y187)</f>
        <v>0</v>
      </c>
      <c r="Z184" s="151"/>
      <c r="AA184" s="156">
        <f>SUM(AA185:AA187)</f>
        <v>32.880000000000003</v>
      </c>
      <c r="AR184" s="157" t="s">
        <v>25</v>
      </c>
      <c r="AT184" s="158" t="s">
        <v>82</v>
      </c>
      <c r="AU184" s="158" t="s">
        <v>25</v>
      </c>
      <c r="AY184" s="157" t="s">
        <v>147</v>
      </c>
      <c r="BK184" s="159">
        <f>SUM(BK185:BK187)</f>
        <v>0</v>
      </c>
    </row>
    <row r="185" spans="2:65" s="1" customFormat="1" ht="22.8" customHeight="1">
      <c r="B185" s="34"/>
      <c r="C185" s="161" t="s">
        <v>358</v>
      </c>
      <c r="D185" s="161" t="s">
        <v>149</v>
      </c>
      <c r="E185" s="162" t="s">
        <v>359</v>
      </c>
      <c r="F185" s="237" t="s">
        <v>360</v>
      </c>
      <c r="G185" s="237"/>
      <c r="H185" s="237"/>
      <c r="I185" s="237"/>
      <c r="J185" s="163" t="s">
        <v>181</v>
      </c>
      <c r="K185" s="164">
        <v>8.3000000000000007</v>
      </c>
      <c r="L185" s="238">
        <v>0</v>
      </c>
      <c r="M185" s="239"/>
      <c r="N185" s="240">
        <f>ROUND(L185*K185,2)</f>
        <v>0</v>
      </c>
      <c r="O185" s="240"/>
      <c r="P185" s="240"/>
      <c r="Q185" s="240"/>
      <c r="R185" s="36"/>
      <c r="T185" s="165" t="s">
        <v>23</v>
      </c>
      <c r="U185" s="43" t="s">
        <v>48</v>
      </c>
      <c r="V185" s="35"/>
      <c r="W185" s="166">
        <f>V185*K185</f>
        <v>0</v>
      </c>
      <c r="X185" s="166">
        <v>0</v>
      </c>
      <c r="Y185" s="166">
        <f>X185*K185</f>
        <v>0</v>
      </c>
      <c r="Z185" s="166">
        <v>2.4</v>
      </c>
      <c r="AA185" s="167">
        <f>Z185*K185</f>
        <v>19.920000000000002</v>
      </c>
      <c r="AR185" s="18" t="s">
        <v>153</v>
      </c>
      <c r="AT185" s="18" t="s">
        <v>149</v>
      </c>
      <c r="AU185" s="18" t="s">
        <v>103</v>
      </c>
      <c r="AY185" s="18" t="s">
        <v>147</v>
      </c>
      <c r="BE185" s="104">
        <f>IF(U185="základní",N185,0)</f>
        <v>0</v>
      </c>
      <c r="BF185" s="104">
        <f>IF(U185="snížená",N185,0)</f>
        <v>0</v>
      </c>
      <c r="BG185" s="104">
        <f>IF(U185="zákl. přenesená",N185,0)</f>
        <v>0</v>
      </c>
      <c r="BH185" s="104">
        <f>IF(U185="sníž. přenesená",N185,0)</f>
        <v>0</v>
      </c>
      <c r="BI185" s="104">
        <f>IF(U185="nulová",N185,0)</f>
        <v>0</v>
      </c>
      <c r="BJ185" s="18" t="s">
        <v>25</v>
      </c>
      <c r="BK185" s="104">
        <f>ROUND(L185*K185,2)</f>
        <v>0</v>
      </c>
      <c r="BL185" s="18" t="s">
        <v>153</v>
      </c>
      <c r="BM185" s="18" t="s">
        <v>361</v>
      </c>
    </row>
    <row r="186" spans="2:65" s="1" customFormat="1" ht="14.4" customHeight="1">
      <c r="B186" s="34"/>
      <c r="C186" s="161" t="s">
        <v>362</v>
      </c>
      <c r="D186" s="161" t="s">
        <v>149</v>
      </c>
      <c r="E186" s="162" t="s">
        <v>363</v>
      </c>
      <c r="F186" s="237" t="s">
        <v>364</v>
      </c>
      <c r="G186" s="237"/>
      <c r="H186" s="237"/>
      <c r="I186" s="237"/>
      <c r="J186" s="163" t="s">
        <v>181</v>
      </c>
      <c r="K186" s="164">
        <v>5.4</v>
      </c>
      <c r="L186" s="238">
        <v>0</v>
      </c>
      <c r="M186" s="239"/>
      <c r="N186" s="240">
        <f>ROUND(L186*K186,2)</f>
        <v>0</v>
      </c>
      <c r="O186" s="240"/>
      <c r="P186" s="240"/>
      <c r="Q186" s="240"/>
      <c r="R186" s="36"/>
      <c r="T186" s="165" t="s">
        <v>23</v>
      </c>
      <c r="U186" s="43" t="s">
        <v>48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2.4</v>
      </c>
      <c r="AA186" s="167">
        <f>Z186*K186</f>
        <v>12.96</v>
      </c>
      <c r="AR186" s="18" t="s">
        <v>153</v>
      </c>
      <c r="AT186" s="18" t="s">
        <v>149</v>
      </c>
      <c r="AU186" s="18" t="s">
        <v>103</v>
      </c>
      <c r="AY186" s="18" t="s">
        <v>147</v>
      </c>
      <c r="BE186" s="104">
        <f>IF(U186="základní",N186,0)</f>
        <v>0</v>
      </c>
      <c r="BF186" s="104">
        <f>IF(U186="snížená",N186,0)</f>
        <v>0</v>
      </c>
      <c r="BG186" s="104">
        <f>IF(U186="zákl. přenesená",N186,0)</f>
        <v>0</v>
      </c>
      <c r="BH186" s="104">
        <f>IF(U186="sníž. přenesená",N186,0)</f>
        <v>0</v>
      </c>
      <c r="BI186" s="104">
        <f>IF(U186="nulová",N186,0)</f>
        <v>0</v>
      </c>
      <c r="BJ186" s="18" t="s">
        <v>25</v>
      </c>
      <c r="BK186" s="104">
        <f>ROUND(L186*K186,2)</f>
        <v>0</v>
      </c>
      <c r="BL186" s="18" t="s">
        <v>153</v>
      </c>
      <c r="BM186" s="18" t="s">
        <v>365</v>
      </c>
    </row>
    <row r="187" spans="2:65" s="1" customFormat="1" ht="34.200000000000003" customHeight="1">
      <c r="B187" s="34"/>
      <c r="C187" s="161" t="s">
        <v>362</v>
      </c>
      <c r="D187" s="161" t="s">
        <v>149</v>
      </c>
      <c r="E187" s="162" t="s">
        <v>366</v>
      </c>
      <c r="F187" s="237" t="s">
        <v>367</v>
      </c>
      <c r="G187" s="237"/>
      <c r="H187" s="237"/>
      <c r="I187" s="237"/>
      <c r="J187" s="163" t="s">
        <v>270</v>
      </c>
      <c r="K187" s="164">
        <v>32.880000000000003</v>
      </c>
      <c r="L187" s="238">
        <v>0</v>
      </c>
      <c r="M187" s="239"/>
      <c r="N187" s="240">
        <f>ROUND(L187*K187,2)</f>
        <v>0</v>
      </c>
      <c r="O187" s="240"/>
      <c r="P187" s="240"/>
      <c r="Q187" s="240"/>
      <c r="R187" s="36"/>
      <c r="T187" s="165" t="s">
        <v>23</v>
      </c>
      <c r="U187" s="43" t="s">
        <v>48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153</v>
      </c>
      <c r="AT187" s="18" t="s">
        <v>149</v>
      </c>
      <c r="AU187" s="18" t="s">
        <v>103</v>
      </c>
      <c r="AY187" s="18" t="s">
        <v>147</v>
      </c>
      <c r="BE187" s="104">
        <f>IF(U187="základní",N187,0)</f>
        <v>0</v>
      </c>
      <c r="BF187" s="104">
        <f>IF(U187="snížená",N187,0)</f>
        <v>0</v>
      </c>
      <c r="BG187" s="104">
        <f>IF(U187="zákl. přenesená",N187,0)</f>
        <v>0</v>
      </c>
      <c r="BH187" s="104">
        <f>IF(U187="sníž. přenesená",N187,0)</f>
        <v>0</v>
      </c>
      <c r="BI187" s="104">
        <f>IF(U187="nulová",N187,0)</f>
        <v>0</v>
      </c>
      <c r="BJ187" s="18" t="s">
        <v>25</v>
      </c>
      <c r="BK187" s="104">
        <f>ROUND(L187*K187,2)</f>
        <v>0</v>
      </c>
      <c r="BL187" s="18" t="s">
        <v>153</v>
      </c>
      <c r="BM187" s="18" t="s">
        <v>368</v>
      </c>
    </row>
    <row r="188" spans="2:65" s="9" customFormat="1" ht="29.85" customHeight="1">
      <c r="B188" s="150"/>
      <c r="C188" s="151"/>
      <c r="D188" s="160" t="s">
        <v>117</v>
      </c>
      <c r="E188" s="160"/>
      <c r="F188" s="160"/>
      <c r="G188" s="160"/>
      <c r="H188" s="160"/>
      <c r="I188" s="160"/>
      <c r="J188" s="160"/>
      <c r="K188" s="160"/>
      <c r="L188" s="160"/>
      <c r="M188" s="160"/>
      <c r="N188" s="250">
        <f>BK188</f>
        <v>0</v>
      </c>
      <c r="O188" s="251"/>
      <c r="P188" s="251"/>
      <c r="Q188" s="251"/>
      <c r="R188" s="153"/>
      <c r="T188" s="154"/>
      <c r="U188" s="151"/>
      <c r="V188" s="151"/>
      <c r="W188" s="155">
        <f>SUM(W189:W197)</f>
        <v>0</v>
      </c>
      <c r="X188" s="151"/>
      <c r="Y188" s="155">
        <f>SUM(Y189:Y197)</f>
        <v>0</v>
      </c>
      <c r="Z188" s="151"/>
      <c r="AA188" s="156">
        <f>SUM(AA189:AA197)</f>
        <v>352.61120000000005</v>
      </c>
      <c r="AR188" s="157" t="s">
        <v>25</v>
      </c>
      <c r="AT188" s="158" t="s">
        <v>82</v>
      </c>
      <c r="AU188" s="158" t="s">
        <v>25</v>
      </c>
      <c r="AY188" s="157" t="s">
        <v>147</v>
      </c>
      <c r="BK188" s="159">
        <f>SUM(BK189:BK197)</f>
        <v>0</v>
      </c>
    </row>
    <row r="189" spans="2:65" s="1" customFormat="1" ht="22.8" customHeight="1">
      <c r="B189" s="34"/>
      <c r="C189" s="161" t="s">
        <v>369</v>
      </c>
      <c r="D189" s="161" t="s">
        <v>149</v>
      </c>
      <c r="E189" s="162" t="s">
        <v>370</v>
      </c>
      <c r="F189" s="237" t="s">
        <v>371</v>
      </c>
      <c r="G189" s="237"/>
      <c r="H189" s="237"/>
      <c r="I189" s="237"/>
      <c r="J189" s="163" t="s">
        <v>181</v>
      </c>
      <c r="K189" s="164">
        <v>3</v>
      </c>
      <c r="L189" s="238">
        <v>0</v>
      </c>
      <c r="M189" s="239"/>
      <c r="N189" s="240">
        <f t="shared" ref="N189:N197" si="35">ROUND(L189*K189,2)</f>
        <v>0</v>
      </c>
      <c r="O189" s="240"/>
      <c r="P189" s="240"/>
      <c r="Q189" s="240"/>
      <c r="R189" s="36"/>
      <c r="T189" s="165" t="s">
        <v>23</v>
      </c>
      <c r="U189" s="43" t="s">
        <v>48</v>
      </c>
      <c r="V189" s="35"/>
      <c r="W189" s="166">
        <f t="shared" ref="W189:W197" si="36">V189*K189</f>
        <v>0</v>
      </c>
      <c r="X189" s="166">
        <v>0</v>
      </c>
      <c r="Y189" s="166">
        <f t="shared" ref="Y189:Y197" si="37">X189*K189</f>
        <v>0</v>
      </c>
      <c r="Z189" s="166">
        <v>2</v>
      </c>
      <c r="AA189" s="167">
        <f t="shared" ref="AA189:AA197" si="38">Z189*K189</f>
        <v>6</v>
      </c>
      <c r="AR189" s="18" t="s">
        <v>153</v>
      </c>
      <c r="AT189" s="18" t="s">
        <v>149</v>
      </c>
      <c r="AU189" s="18" t="s">
        <v>103</v>
      </c>
      <c r="AY189" s="18" t="s">
        <v>147</v>
      </c>
      <c r="BE189" s="104">
        <f t="shared" ref="BE189:BE197" si="39">IF(U189="základní",N189,0)</f>
        <v>0</v>
      </c>
      <c r="BF189" s="104">
        <f t="shared" ref="BF189:BF197" si="40">IF(U189="snížená",N189,0)</f>
        <v>0</v>
      </c>
      <c r="BG189" s="104">
        <f t="shared" ref="BG189:BG197" si="41">IF(U189="zákl. přenesená",N189,0)</f>
        <v>0</v>
      </c>
      <c r="BH189" s="104">
        <f t="shared" ref="BH189:BH197" si="42">IF(U189="sníž. přenesená",N189,0)</f>
        <v>0</v>
      </c>
      <c r="BI189" s="104">
        <f t="shared" ref="BI189:BI197" si="43">IF(U189="nulová",N189,0)</f>
        <v>0</v>
      </c>
      <c r="BJ189" s="18" t="s">
        <v>25</v>
      </c>
      <c r="BK189" s="104">
        <f t="shared" ref="BK189:BK197" si="44">ROUND(L189*K189,2)</f>
        <v>0</v>
      </c>
      <c r="BL189" s="18" t="s">
        <v>153</v>
      </c>
      <c r="BM189" s="18" t="s">
        <v>372</v>
      </c>
    </row>
    <row r="190" spans="2:65" s="1" customFormat="1" ht="22.8" customHeight="1">
      <c r="B190" s="34"/>
      <c r="C190" s="161" t="s">
        <v>373</v>
      </c>
      <c r="D190" s="161" t="s">
        <v>149</v>
      </c>
      <c r="E190" s="162" t="s">
        <v>374</v>
      </c>
      <c r="F190" s="237" t="s">
        <v>375</v>
      </c>
      <c r="G190" s="237"/>
      <c r="H190" s="237"/>
      <c r="I190" s="237"/>
      <c r="J190" s="163" t="s">
        <v>181</v>
      </c>
      <c r="K190" s="164">
        <v>61</v>
      </c>
      <c r="L190" s="238">
        <v>0</v>
      </c>
      <c r="M190" s="239"/>
      <c r="N190" s="240">
        <f t="shared" si="35"/>
        <v>0</v>
      </c>
      <c r="O190" s="240"/>
      <c r="P190" s="240"/>
      <c r="Q190" s="240"/>
      <c r="R190" s="36"/>
      <c r="T190" s="165" t="s">
        <v>23</v>
      </c>
      <c r="U190" s="43" t="s">
        <v>48</v>
      </c>
      <c r="V190" s="35"/>
      <c r="W190" s="166">
        <f t="shared" si="36"/>
        <v>0</v>
      </c>
      <c r="X190" s="166">
        <v>0</v>
      </c>
      <c r="Y190" s="166">
        <f t="shared" si="37"/>
        <v>0</v>
      </c>
      <c r="Z190" s="166">
        <v>2.2000000000000002</v>
      </c>
      <c r="AA190" s="167">
        <f t="shared" si="38"/>
        <v>134.20000000000002</v>
      </c>
      <c r="AR190" s="18" t="s">
        <v>153</v>
      </c>
      <c r="AT190" s="18" t="s">
        <v>149</v>
      </c>
      <c r="AU190" s="18" t="s">
        <v>103</v>
      </c>
      <c r="AY190" s="18" t="s">
        <v>147</v>
      </c>
      <c r="BE190" s="104">
        <f t="shared" si="39"/>
        <v>0</v>
      </c>
      <c r="BF190" s="104">
        <f t="shared" si="40"/>
        <v>0</v>
      </c>
      <c r="BG190" s="104">
        <f t="shared" si="41"/>
        <v>0</v>
      </c>
      <c r="BH190" s="104">
        <f t="shared" si="42"/>
        <v>0</v>
      </c>
      <c r="BI190" s="104">
        <f t="shared" si="43"/>
        <v>0</v>
      </c>
      <c r="BJ190" s="18" t="s">
        <v>25</v>
      </c>
      <c r="BK190" s="104">
        <f t="shared" si="44"/>
        <v>0</v>
      </c>
      <c r="BL190" s="18" t="s">
        <v>153</v>
      </c>
      <c r="BM190" s="18" t="s">
        <v>376</v>
      </c>
    </row>
    <row r="191" spans="2:65" s="1" customFormat="1" ht="34.200000000000003" customHeight="1">
      <c r="B191" s="34"/>
      <c r="C191" s="161" t="s">
        <v>377</v>
      </c>
      <c r="D191" s="161" t="s">
        <v>149</v>
      </c>
      <c r="E191" s="162" t="s">
        <v>378</v>
      </c>
      <c r="F191" s="237" t="s">
        <v>379</v>
      </c>
      <c r="G191" s="237"/>
      <c r="H191" s="237"/>
      <c r="I191" s="237"/>
      <c r="J191" s="163" t="s">
        <v>190</v>
      </c>
      <c r="K191" s="164">
        <v>8.64</v>
      </c>
      <c r="L191" s="238">
        <v>0</v>
      </c>
      <c r="M191" s="239"/>
      <c r="N191" s="240">
        <f t="shared" si="35"/>
        <v>0</v>
      </c>
      <c r="O191" s="240"/>
      <c r="P191" s="240"/>
      <c r="Q191" s="240"/>
      <c r="R191" s="36"/>
      <c r="T191" s="165" t="s">
        <v>23</v>
      </c>
      <c r="U191" s="43" t="s">
        <v>48</v>
      </c>
      <c r="V191" s="35"/>
      <c r="W191" s="166">
        <f t="shared" si="36"/>
        <v>0</v>
      </c>
      <c r="X191" s="166">
        <v>0</v>
      </c>
      <c r="Y191" s="166">
        <f t="shared" si="37"/>
        <v>0</v>
      </c>
      <c r="Z191" s="166">
        <v>0.255</v>
      </c>
      <c r="AA191" s="167">
        <f t="shared" si="38"/>
        <v>2.2032000000000003</v>
      </c>
      <c r="AR191" s="18" t="s">
        <v>153</v>
      </c>
      <c r="AT191" s="18" t="s">
        <v>149</v>
      </c>
      <c r="AU191" s="18" t="s">
        <v>103</v>
      </c>
      <c r="AY191" s="18" t="s">
        <v>147</v>
      </c>
      <c r="BE191" s="104">
        <f t="shared" si="39"/>
        <v>0</v>
      </c>
      <c r="BF191" s="104">
        <f t="shared" si="40"/>
        <v>0</v>
      </c>
      <c r="BG191" s="104">
        <f t="shared" si="41"/>
        <v>0</v>
      </c>
      <c r="BH191" s="104">
        <f t="shared" si="42"/>
        <v>0</v>
      </c>
      <c r="BI191" s="104">
        <f t="shared" si="43"/>
        <v>0</v>
      </c>
      <c r="BJ191" s="18" t="s">
        <v>25</v>
      </c>
      <c r="BK191" s="104">
        <f t="shared" si="44"/>
        <v>0</v>
      </c>
      <c r="BL191" s="18" t="s">
        <v>153</v>
      </c>
      <c r="BM191" s="18" t="s">
        <v>380</v>
      </c>
    </row>
    <row r="192" spans="2:65" s="1" customFormat="1" ht="22.8" customHeight="1">
      <c r="B192" s="34"/>
      <c r="C192" s="161" t="s">
        <v>377</v>
      </c>
      <c r="D192" s="161" t="s">
        <v>149</v>
      </c>
      <c r="E192" s="162" t="s">
        <v>381</v>
      </c>
      <c r="F192" s="237" t="s">
        <v>382</v>
      </c>
      <c r="G192" s="237"/>
      <c r="H192" s="237"/>
      <c r="I192" s="237"/>
      <c r="J192" s="163" t="s">
        <v>270</v>
      </c>
      <c r="K192" s="164">
        <v>84.191999999999993</v>
      </c>
      <c r="L192" s="238">
        <v>0</v>
      </c>
      <c r="M192" s="239"/>
      <c r="N192" s="240">
        <f t="shared" si="35"/>
        <v>0</v>
      </c>
      <c r="O192" s="240"/>
      <c r="P192" s="240"/>
      <c r="Q192" s="240"/>
      <c r="R192" s="36"/>
      <c r="T192" s="165" t="s">
        <v>23</v>
      </c>
      <c r="U192" s="43" t="s">
        <v>48</v>
      </c>
      <c r="V192" s="35"/>
      <c r="W192" s="166">
        <f t="shared" si="36"/>
        <v>0</v>
      </c>
      <c r="X192" s="166">
        <v>0</v>
      </c>
      <c r="Y192" s="166">
        <f t="shared" si="37"/>
        <v>0</v>
      </c>
      <c r="Z192" s="166">
        <v>0</v>
      </c>
      <c r="AA192" s="167">
        <f t="shared" si="38"/>
        <v>0</v>
      </c>
      <c r="AR192" s="18" t="s">
        <v>153</v>
      </c>
      <c r="AT192" s="18" t="s">
        <v>149</v>
      </c>
      <c r="AU192" s="18" t="s">
        <v>103</v>
      </c>
      <c r="AY192" s="18" t="s">
        <v>147</v>
      </c>
      <c r="BE192" s="104">
        <f t="shared" si="39"/>
        <v>0</v>
      </c>
      <c r="BF192" s="104">
        <f t="shared" si="40"/>
        <v>0</v>
      </c>
      <c r="BG192" s="104">
        <f t="shared" si="41"/>
        <v>0</v>
      </c>
      <c r="BH192" s="104">
        <f t="shared" si="42"/>
        <v>0</v>
      </c>
      <c r="BI192" s="104">
        <f t="shared" si="43"/>
        <v>0</v>
      </c>
      <c r="BJ192" s="18" t="s">
        <v>25</v>
      </c>
      <c r="BK192" s="104">
        <f t="shared" si="44"/>
        <v>0</v>
      </c>
      <c r="BL192" s="18" t="s">
        <v>153</v>
      </c>
      <c r="BM192" s="18" t="s">
        <v>383</v>
      </c>
    </row>
    <row r="193" spans="2:65" s="1" customFormat="1" ht="34.200000000000003" customHeight="1">
      <c r="B193" s="34"/>
      <c r="C193" s="161" t="s">
        <v>384</v>
      </c>
      <c r="D193" s="161" t="s">
        <v>149</v>
      </c>
      <c r="E193" s="162" t="s">
        <v>385</v>
      </c>
      <c r="F193" s="237" t="s">
        <v>386</v>
      </c>
      <c r="G193" s="237"/>
      <c r="H193" s="237"/>
      <c r="I193" s="237"/>
      <c r="J193" s="163" t="s">
        <v>152</v>
      </c>
      <c r="K193" s="164">
        <v>10</v>
      </c>
      <c r="L193" s="238">
        <v>0</v>
      </c>
      <c r="M193" s="239"/>
      <c r="N193" s="240">
        <f t="shared" si="35"/>
        <v>0</v>
      </c>
      <c r="O193" s="240"/>
      <c r="P193" s="240"/>
      <c r="Q193" s="240"/>
      <c r="R193" s="36"/>
      <c r="T193" s="165" t="s">
        <v>23</v>
      </c>
      <c r="U193" s="43" t="s">
        <v>48</v>
      </c>
      <c r="V193" s="35"/>
      <c r="W193" s="166">
        <f t="shared" si="36"/>
        <v>0</v>
      </c>
      <c r="X193" s="166">
        <v>0</v>
      </c>
      <c r="Y193" s="166">
        <f t="shared" si="37"/>
        <v>0</v>
      </c>
      <c r="Z193" s="166">
        <v>0.35</v>
      </c>
      <c r="AA193" s="167">
        <f t="shared" si="38"/>
        <v>3.5</v>
      </c>
      <c r="AR193" s="18" t="s">
        <v>153</v>
      </c>
      <c r="AT193" s="18" t="s">
        <v>149</v>
      </c>
      <c r="AU193" s="18" t="s">
        <v>103</v>
      </c>
      <c r="AY193" s="18" t="s">
        <v>147</v>
      </c>
      <c r="BE193" s="104">
        <f t="shared" si="39"/>
        <v>0</v>
      </c>
      <c r="BF193" s="104">
        <f t="shared" si="40"/>
        <v>0</v>
      </c>
      <c r="BG193" s="104">
        <f t="shared" si="41"/>
        <v>0</v>
      </c>
      <c r="BH193" s="104">
        <f t="shared" si="42"/>
        <v>0</v>
      </c>
      <c r="BI193" s="104">
        <f t="shared" si="43"/>
        <v>0</v>
      </c>
      <c r="BJ193" s="18" t="s">
        <v>25</v>
      </c>
      <c r="BK193" s="104">
        <f t="shared" si="44"/>
        <v>0</v>
      </c>
      <c r="BL193" s="18" t="s">
        <v>153</v>
      </c>
      <c r="BM193" s="18" t="s">
        <v>387</v>
      </c>
    </row>
    <row r="194" spans="2:65" s="1" customFormat="1" ht="22.8" customHeight="1">
      <c r="B194" s="34"/>
      <c r="C194" s="161" t="s">
        <v>388</v>
      </c>
      <c r="D194" s="161" t="s">
        <v>149</v>
      </c>
      <c r="E194" s="162" t="s">
        <v>389</v>
      </c>
      <c r="F194" s="237" t="s">
        <v>390</v>
      </c>
      <c r="G194" s="237"/>
      <c r="H194" s="237"/>
      <c r="I194" s="237"/>
      <c r="J194" s="163" t="s">
        <v>181</v>
      </c>
      <c r="K194" s="164">
        <v>101.14</v>
      </c>
      <c r="L194" s="238">
        <v>0</v>
      </c>
      <c r="M194" s="239"/>
      <c r="N194" s="240">
        <f t="shared" si="35"/>
        <v>0</v>
      </c>
      <c r="O194" s="240"/>
      <c r="P194" s="240"/>
      <c r="Q194" s="240"/>
      <c r="R194" s="36"/>
      <c r="T194" s="165" t="s">
        <v>23</v>
      </c>
      <c r="U194" s="43" t="s">
        <v>48</v>
      </c>
      <c r="V194" s="35"/>
      <c r="W194" s="166">
        <f t="shared" si="36"/>
        <v>0</v>
      </c>
      <c r="X194" s="166">
        <v>0</v>
      </c>
      <c r="Y194" s="166">
        <f t="shared" si="37"/>
        <v>0</v>
      </c>
      <c r="Z194" s="166">
        <v>2</v>
      </c>
      <c r="AA194" s="167">
        <f t="shared" si="38"/>
        <v>202.28</v>
      </c>
      <c r="AR194" s="18" t="s">
        <v>153</v>
      </c>
      <c r="AT194" s="18" t="s">
        <v>149</v>
      </c>
      <c r="AU194" s="18" t="s">
        <v>103</v>
      </c>
      <c r="AY194" s="18" t="s">
        <v>147</v>
      </c>
      <c r="BE194" s="104">
        <f t="shared" si="39"/>
        <v>0</v>
      </c>
      <c r="BF194" s="104">
        <f t="shared" si="40"/>
        <v>0</v>
      </c>
      <c r="BG194" s="104">
        <f t="shared" si="41"/>
        <v>0</v>
      </c>
      <c r="BH194" s="104">
        <f t="shared" si="42"/>
        <v>0</v>
      </c>
      <c r="BI194" s="104">
        <f t="shared" si="43"/>
        <v>0</v>
      </c>
      <c r="BJ194" s="18" t="s">
        <v>25</v>
      </c>
      <c r="BK194" s="104">
        <f t="shared" si="44"/>
        <v>0</v>
      </c>
      <c r="BL194" s="18" t="s">
        <v>153</v>
      </c>
      <c r="BM194" s="18" t="s">
        <v>391</v>
      </c>
    </row>
    <row r="195" spans="2:65" s="1" customFormat="1" ht="34.200000000000003" customHeight="1">
      <c r="B195" s="34"/>
      <c r="C195" s="161" t="s">
        <v>388</v>
      </c>
      <c r="D195" s="161" t="s">
        <v>149</v>
      </c>
      <c r="E195" s="162" t="s">
        <v>392</v>
      </c>
      <c r="F195" s="237" t="s">
        <v>393</v>
      </c>
      <c r="G195" s="237"/>
      <c r="H195" s="237"/>
      <c r="I195" s="237"/>
      <c r="J195" s="163" t="s">
        <v>270</v>
      </c>
      <c r="K195" s="164">
        <v>352.61099999999999</v>
      </c>
      <c r="L195" s="238">
        <v>0</v>
      </c>
      <c r="M195" s="239"/>
      <c r="N195" s="240">
        <f t="shared" si="35"/>
        <v>0</v>
      </c>
      <c r="O195" s="240"/>
      <c r="P195" s="240"/>
      <c r="Q195" s="240"/>
      <c r="R195" s="36"/>
      <c r="T195" s="165" t="s">
        <v>23</v>
      </c>
      <c r="U195" s="43" t="s">
        <v>48</v>
      </c>
      <c r="V195" s="35"/>
      <c r="W195" s="166">
        <f t="shared" si="36"/>
        <v>0</v>
      </c>
      <c r="X195" s="166">
        <v>0</v>
      </c>
      <c r="Y195" s="166">
        <f t="shared" si="37"/>
        <v>0</v>
      </c>
      <c r="Z195" s="166">
        <v>0</v>
      </c>
      <c r="AA195" s="167">
        <f t="shared" si="38"/>
        <v>0</v>
      </c>
      <c r="AR195" s="18" t="s">
        <v>153</v>
      </c>
      <c r="AT195" s="18" t="s">
        <v>149</v>
      </c>
      <c r="AU195" s="18" t="s">
        <v>103</v>
      </c>
      <c r="AY195" s="18" t="s">
        <v>147</v>
      </c>
      <c r="BE195" s="104">
        <f t="shared" si="39"/>
        <v>0</v>
      </c>
      <c r="BF195" s="104">
        <f t="shared" si="40"/>
        <v>0</v>
      </c>
      <c r="BG195" s="104">
        <f t="shared" si="41"/>
        <v>0</v>
      </c>
      <c r="BH195" s="104">
        <f t="shared" si="42"/>
        <v>0</v>
      </c>
      <c r="BI195" s="104">
        <f t="shared" si="43"/>
        <v>0</v>
      </c>
      <c r="BJ195" s="18" t="s">
        <v>25</v>
      </c>
      <c r="BK195" s="104">
        <f t="shared" si="44"/>
        <v>0</v>
      </c>
      <c r="BL195" s="18" t="s">
        <v>153</v>
      </c>
      <c r="BM195" s="18" t="s">
        <v>394</v>
      </c>
    </row>
    <row r="196" spans="2:65" s="1" customFormat="1" ht="45.6" customHeight="1">
      <c r="B196" s="34"/>
      <c r="C196" s="161" t="s">
        <v>395</v>
      </c>
      <c r="D196" s="161" t="s">
        <v>149</v>
      </c>
      <c r="E196" s="162" t="s">
        <v>396</v>
      </c>
      <c r="F196" s="237" t="s">
        <v>397</v>
      </c>
      <c r="G196" s="237"/>
      <c r="H196" s="237"/>
      <c r="I196" s="237"/>
      <c r="J196" s="163" t="s">
        <v>181</v>
      </c>
      <c r="K196" s="164">
        <v>0.28000000000000003</v>
      </c>
      <c r="L196" s="238">
        <v>0</v>
      </c>
      <c r="M196" s="239"/>
      <c r="N196" s="240">
        <f t="shared" si="35"/>
        <v>0</v>
      </c>
      <c r="O196" s="240"/>
      <c r="P196" s="240"/>
      <c r="Q196" s="240"/>
      <c r="R196" s="36"/>
      <c r="T196" s="165" t="s">
        <v>23</v>
      </c>
      <c r="U196" s="43" t="s">
        <v>48</v>
      </c>
      <c r="V196" s="35"/>
      <c r="W196" s="166">
        <f t="shared" si="36"/>
        <v>0</v>
      </c>
      <c r="X196" s="166">
        <v>0</v>
      </c>
      <c r="Y196" s="166">
        <f t="shared" si="37"/>
        <v>0</v>
      </c>
      <c r="Z196" s="166">
        <v>2.1</v>
      </c>
      <c r="AA196" s="167">
        <f t="shared" si="38"/>
        <v>0.58800000000000008</v>
      </c>
      <c r="AR196" s="18" t="s">
        <v>153</v>
      </c>
      <c r="AT196" s="18" t="s">
        <v>149</v>
      </c>
      <c r="AU196" s="18" t="s">
        <v>103</v>
      </c>
      <c r="AY196" s="18" t="s">
        <v>147</v>
      </c>
      <c r="BE196" s="104">
        <f t="shared" si="39"/>
        <v>0</v>
      </c>
      <c r="BF196" s="104">
        <f t="shared" si="40"/>
        <v>0</v>
      </c>
      <c r="BG196" s="104">
        <f t="shared" si="41"/>
        <v>0</v>
      </c>
      <c r="BH196" s="104">
        <f t="shared" si="42"/>
        <v>0</v>
      </c>
      <c r="BI196" s="104">
        <f t="shared" si="43"/>
        <v>0</v>
      </c>
      <c r="BJ196" s="18" t="s">
        <v>25</v>
      </c>
      <c r="BK196" s="104">
        <f t="shared" si="44"/>
        <v>0</v>
      </c>
      <c r="BL196" s="18" t="s">
        <v>153</v>
      </c>
      <c r="BM196" s="18" t="s">
        <v>398</v>
      </c>
    </row>
    <row r="197" spans="2:65" s="1" customFormat="1" ht="22.8" customHeight="1">
      <c r="B197" s="34"/>
      <c r="C197" s="161" t="s">
        <v>399</v>
      </c>
      <c r="D197" s="161" t="s">
        <v>149</v>
      </c>
      <c r="E197" s="162" t="s">
        <v>400</v>
      </c>
      <c r="F197" s="237" t="s">
        <v>401</v>
      </c>
      <c r="G197" s="237"/>
      <c r="H197" s="237"/>
      <c r="I197" s="237"/>
      <c r="J197" s="163" t="s">
        <v>181</v>
      </c>
      <c r="K197" s="164">
        <v>1.92</v>
      </c>
      <c r="L197" s="238">
        <v>0</v>
      </c>
      <c r="M197" s="239"/>
      <c r="N197" s="240">
        <f t="shared" si="35"/>
        <v>0</v>
      </c>
      <c r="O197" s="240"/>
      <c r="P197" s="240"/>
      <c r="Q197" s="240"/>
      <c r="R197" s="36"/>
      <c r="T197" s="165" t="s">
        <v>23</v>
      </c>
      <c r="U197" s="43" t="s">
        <v>48</v>
      </c>
      <c r="V197" s="35"/>
      <c r="W197" s="166">
        <f t="shared" si="36"/>
        <v>0</v>
      </c>
      <c r="X197" s="166">
        <v>0</v>
      </c>
      <c r="Y197" s="166">
        <f t="shared" si="37"/>
        <v>0</v>
      </c>
      <c r="Z197" s="166">
        <v>2</v>
      </c>
      <c r="AA197" s="167">
        <f t="shared" si="38"/>
        <v>3.84</v>
      </c>
      <c r="AR197" s="18" t="s">
        <v>153</v>
      </c>
      <c r="AT197" s="18" t="s">
        <v>149</v>
      </c>
      <c r="AU197" s="18" t="s">
        <v>103</v>
      </c>
      <c r="AY197" s="18" t="s">
        <v>147</v>
      </c>
      <c r="BE197" s="104">
        <f t="shared" si="39"/>
        <v>0</v>
      </c>
      <c r="BF197" s="104">
        <f t="shared" si="40"/>
        <v>0</v>
      </c>
      <c r="BG197" s="104">
        <f t="shared" si="41"/>
        <v>0</v>
      </c>
      <c r="BH197" s="104">
        <f t="shared" si="42"/>
        <v>0</v>
      </c>
      <c r="BI197" s="104">
        <f t="shared" si="43"/>
        <v>0</v>
      </c>
      <c r="BJ197" s="18" t="s">
        <v>25</v>
      </c>
      <c r="BK197" s="104">
        <f t="shared" si="44"/>
        <v>0</v>
      </c>
      <c r="BL197" s="18" t="s">
        <v>153</v>
      </c>
      <c r="BM197" s="18" t="s">
        <v>402</v>
      </c>
    </row>
    <row r="198" spans="2:65" s="9" customFormat="1" ht="29.85" customHeight="1">
      <c r="B198" s="150"/>
      <c r="C198" s="151"/>
      <c r="D198" s="160" t="s">
        <v>118</v>
      </c>
      <c r="E198" s="160"/>
      <c r="F198" s="160"/>
      <c r="G198" s="160"/>
      <c r="H198" s="160"/>
      <c r="I198" s="160"/>
      <c r="J198" s="160"/>
      <c r="K198" s="160"/>
      <c r="L198" s="160"/>
      <c r="M198" s="160"/>
      <c r="N198" s="250">
        <f>BK198</f>
        <v>0</v>
      </c>
      <c r="O198" s="251"/>
      <c r="P198" s="251"/>
      <c r="Q198" s="251"/>
      <c r="R198" s="153"/>
      <c r="T198" s="154"/>
      <c r="U198" s="151"/>
      <c r="V198" s="151"/>
      <c r="W198" s="155">
        <f>SUM(W199:W202)</f>
        <v>0</v>
      </c>
      <c r="X198" s="151"/>
      <c r="Y198" s="155">
        <f>SUM(Y199:Y202)</f>
        <v>0</v>
      </c>
      <c r="Z198" s="151"/>
      <c r="AA198" s="156">
        <f>SUM(AA199:AA202)</f>
        <v>234.472375</v>
      </c>
      <c r="AR198" s="157" t="s">
        <v>25</v>
      </c>
      <c r="AT198" s="158" t="s">
        <v>82</v>
      </c>
      <c r="AU198" s="158" t="s">
        <v>25</v>
      </c>
      <c r="AY198" s="157" t="s">
        <v>147</v>
      </c>
      <c r="BK198" s="159">
        <f>SUM(BK199:BK202)</f>
        <v>0</v>
      </c>
    </row>
    <row r="199" spans="2:65" s="1" customFormat="1" ht="34.200000000000003" customHeight="1">
      <c r="B199" s="34"/>
      <c r="C199" s="161" t="s">
        <v>403</v>
      </c>
      <c r="D199" s="161" t="s">
        <v>149</v>
      </c>
      <c r="E199" s="162" t="s">
        <v>404</v>
      </c>
      <c r="F199" s="237" t="s">
        <v>405</v>
      </c>
      <c r="G199" s="237"/>
      <c r="H199" s="237"/>
      <c r="I199" s="237"/>
      <c r="J199" s="163" t="s">
        <v>181</v>
      </c>
      <c r="K199" s="164">
        <v>55.9</v>
      </c>
      <c r="L199" s="238">
        <v>0</v>
      </c>
      <c r="M199" s="239"/>
      <c r="N199" s="240">
        <f>ROUND(L199*K199,2)</f>
        <v>0</v>
      </c>
      <c r="O199" s="240"/>
      <c r="P199" s="240"/>
      <c r="Q199" s="240"/>
      <c r="R199" s="36"/>
      <c r="T199" s="165" t="s">
        <v>23</v>
      </c>
      <c r="U199" s="43" t="s">
        <v>48</v>
      </c>
      <c r="V199" s="35"/>
      <c r="W199" s="166">
        <f>V199*K199</f>
        <v>0</v>
      </c>
      <c r="X199" s="166">
        <v>0</v>
      </c>
      <c r="Y199" s="166">
        <f>X199*K199</f>
        <v>0</v>
      </c>
      <c r="Z199" s="166">
        <v>1.8</v>
      </c>
      <c r="AA199" s="167">
        <f>Z199*K199</f>
        <v>100.62</v>
      </c>
      <c r="AR199" s="18" t="s">
        <v>153</v>
      </c>
      <c r="AT199" s="18" t="s">
        <v>149</v>
      </c>
      <c r="AU199" s="18" t="s">
        <v>103</v>
      </c>
      <c r="AY199" s="18" t="s">
        <v>147</v>
      </c>
      <c r="BE199" s="104">
        <f>IF(U199="základní",N199,0)</f>
        <v>0</v>
      </c>
      <c r="BF199" s="104">
        <f>IF(U199="snížená",N199,0)</f>
        <v>0</v>
      </c>
      <c r="BG199" s="104">
        <f>IF(U199="zákl. přenesená",N199,0)</f>
        <v>0</v>
      </c>
      <c r="BH199" s="104">
        <f>IF(U199="sníž. přenesená",N199,0)</f>
        <v>0</v>
      </c>
      <c r="BI199" s="104">
        <f>IF(U199="nulová",N199,0)</f>
        <v>0</v>
      </c>
      <c r="BJ199" s="18" t="s">
        <v>25</v>
      </c>
      <c r="BK199" s="104">
        <f>ROUND(L199*K199,2)</f>
        <v>0</v>
      </c>
      <c r="BL199" s="18" t="s">
        <v>153</v>
      </c>
      <c r="BM199" s="18" t="s">
        <v>406</v>
      </c>
    </row>
    <row r="200" spans="2:65" s="1" customFormat="1" ht="22.8" customHeight="1">
      <c r="B200" s="34"/>
      <c r="C200" s="161" t="s">
        <v>407</v>
      </c>
      <c r="D200" s="161" t="s">
        <v>149</v>
      </c>
      <c r="E200" s="162" t="s">
        <v>408</v>
      </c>
      <c r="F200" s="237" t="s">
        <v>409</v>
      </c>
      <c r="G200" s="237"/>
      <c r="H200" s="237"/>
      <c r="I200" s="237"/>
      <c r="J200" s="163" t="s">
        <v>190</v>
      </c>
      <c r="K200" s="164">
        <v>368.875</v>
      </c>
      <c r="L200" s="238">
        <v>0</v>
      </c>
      <c r="M200" s="239"/>
      <c r="N200" s="240">
        <f>ROUND(L200*K200,2)</f>
        <v>0</v>
      </c>
      <c r="O200" s="240"/>
      <c r="P200" s="240"/>
      <c r="Q200" s="240"/>
      <c r="R200" s="36"/>
      <c r="T200" s="165" t="s">
        <v>23</v>
      </c>
      <c r="U200" s="43" t="s">
        <v>48</v>
      </c>
      <c r="V200" s="35"/>
      <c r="W200" s="166">
        <f>V200*K200</f>
        <v>0</v>
      </c>
      <c r="X200" s="166">
        <v>0</v>
      </c>
      <c r="Y200" s="166">
        <f>X200*K200</f>
        <v>0</v>
      </c>
      <c r="Z200" s="166">
        <v>0.26100000000000001</v>
      </c>
      <c r="AA200" s="167">
        <f>Z200*K200</f>
        <v>96.276375000000002</v>
      </c>
      <c r="AR200" s="18" t="s">
        <v>153</v>
      </c>
      <c r="AT200" s="18" t="s">
        <v>149</v>
      </c>
      <c r="AU200" s="18" t="s">
        <v>103</v>
      </c>
      <c r="AY200" s="18" t="s">
        <v>147</v>
      </c>
      <c r="BE200" s="104">
        <f>IF(U200="základní",N200,0)</f>
        <v>0</v>
      </c>
      <c r="BF200" s="104">
        <f>IF(U200="snížená",N200,0)</f>
        <v>0</v>
      </c>
      <c r="BG200" s="104">
        <f>IF(U200="zákl. přenesená",N200,0)</f>
        <v>0</v>
      </c>
      <c r="BH200" s="104">
        <f>IF(U200="sníž. přenesená",N200,0)</f>
        <v>0</v>
      </c>
      <c r="BI200" s="104">
        <f>IF(U200="nulová",N200,0)</f>
        <v>0</v>
      </c>
      <c r="BJ200" s="18" t="s">
        <v>25</v>
      </c>
      <c r="BK200" s="104">
        <f>ROUND(L200*K200,2)</f>
        <v>0</v>
      </c>
      <c r="BL200" s="18" t="s">
        <v>153</v>
      </c>
      <c r="BM200" s="18" t="s">
        <v>410</v>
      </c>
    </row>
    <row r="201" spans="2:65" s="1" customFormat="1" ht="34.200000000000003" customHeight="1">
      <c r="B201" s="34"/>
      <c r="C201" s="161" t="s">
        <v>403</v>
      </c>
      <c r="D201" s="161" t="s">
        <v>149</v>
      </c>
      <c r="E201" s="162" t="s">
        <v>411</v>
      </c>
      <c r="F201" s="237" t="s">
        <v>412</v>
      </c>
      <c r="G201" s="237"/>
      <c r="H201" s="237"/>
      <c r="I201" s="237"/>
      <c r="J201" s="163" t="s">
        <v>270</v>
      </c>
      <c r="K201" s="164">
        <v>234.47200000000001</v>
      </c>
      <c r="L201" s="238">
        <v>0</v>
      </c>
      <c r="M201" s="239"/>
      <c r="N201" s="240">
        <f>ROUND(L201*K201,2)</f>
        <v>0</v>
      </c>
      <c r="O201" s="240"/>
      <c r="P201" s="240"/>
      <c r="Q201" s="240"/>
      <c r="R201" s="36"/>
      <c r="T201" s="165" t="s">
        <v>23</v>
      </c>
      <c r="U201" s="43" t="s">
        <v>48</v>
      </c>
      <c r="V201" s="35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8" t="s">
        <v>153</v>
      </c>
      <c r="AT201" s="18" t="s">
        <v>149</v>
      </c>
      <c r="AU201" s="18" t="s">
        <v>103</v>
      </c>
      <c r="AY201" s="18" t="s">
        <v>147</v>
      </c>
      <c r="BE201" s="104">
        <f>IF(U201="základní",N201,0)</f>
        <v>0</v>
      </c>
      <c r="BF201" s="104">
        <f>IF(U201="snížená",N201,0)</f>
        <v>0</v>
      </c>
      <c r="BG201" s="104">
        <f>IF(U201="zákl. přenesená",N201,0)</f>
        <v>0</v>
      </c>
      <c r="BH201" s="104">
        <f>IF(U201="sníž. přenesená",N201,0)</f>
        <v>0</v>
      </c>
      <c r="BI201" s="104">
        <f>IF(U201="nulová",N201,0)</f>
        <v>0</v>
      </c>
      <c r="BJ201" s="18" t="s">
        <v>25</v>
      </c>
      <c r="BK201" s="104">
        <f>ROUND(L201*K201,2)</f>
        <v>0</v>
      </c>
      <c r="BL201" s="18" t="s">
        <v>153</v>
      </c>
      <c r="BM201" s="18" t="s">
        <v>413</v>
      </c>
    </row>
    <row r="202" spans="2:65" s="1" customFormat="1" ht="22.8" customHeight="1">
      <c r="B202" s="34"/>
      <c r="C202" s="161" t="s">
        <v>414</v>
      </c>
      <c r="D202" s="161" t="s">
        <v>149</v>
      </c>
      <c r="E202" s="162" t="s">
        <v>415</v>
      </c>
      <c r="F202" s="237" t="s">
        <v>416</v>
      </c>
      <c r="G202" s="237"/>
      <c r="H202" s="237"/>
      <c r="I202" s="237"/>
      <c r="J202" s="163" t="s">
        <v>181</v>
      </c>
      <c r="K202" s="164">
        <v>26.84</v>
      </c>
      <c r="L202" s="238">
        <v>0</v>
      </c>
      <c r="M202" s="239"/>
      <c r="N202" s="240">
        <f>ROUND(L202*K202,2)</f>
        <v>0</v>
      </c>
      <c r="O202" s="240"/>
      <c r="P202" s="240"/>
      <c r="Q202" s="240"/>
      <c r="R202" s="36"/>
      <c r="T202" s="165" t="s">
        <v>23</v>
      </c>
      <c r="U202" s="43" t="s">
        <v>48</v>
      </c>
      <c r="V202" s="35"/>
      <c r="W202" s="166">
        <f>V202*K202</f>
        <v>0</v>
      </c>
      <c r="X202" s="166">
        <v>0</v>
      </c>
      <c r="Y202" s="166">
        <f>X202*K202</f>
        <v>0</v>
      </c>
      <c r="Z202" s="166">
        <v>1.4</v>
      </c>
      <c r="AA202" s="167">
        <f>Z202*K202</f>
        <v>37.576000000000001</v>
      </c>
      <c r="AR202" s="18" t="s">
        <v>153</v>
      </c>
      <c r="AT202" s="18" t="s">
        <v>149</v>
      </c>
      <c r="AU202" s="18" t="s">
        <v>103</v>
      </c>
      <c r="AY202" s="18" t="s">
        <v>147</v>
      </c>
      <c r="BE202" s="104">
        <f>IF(U202="základní",N202,0)</f>
        <v>0</v>
      </c>
      <c r="BF202" s="104">
        <f>IF(U202="snížená",N202,0)</f>
        <v>0</v>
      </c>
      <c r="BG202" s="104">
        <f>IF(U202="zákl. přenesená",N202,0)</f>
        <v>0</v>
      </c>
      <c r="BH202" s="104">
        <f>IF(U202="sníž. přenesená",N202,0)</f>
        <v>0</v>
      </c>
      <c r="BI202" s="104">
        <f>IF(U202="nulová",N202,0)</f>
        <v>0</v>
      </c>
      <c r="BJ202" s="18" t="s">
        <v>25</v>
      </c>
      <c r="BK202" s="104">
        <f>ROUND(L202*K202,2)</f>
        <v>0</v>
      </c>
      <c r="BL202" s="18" t="s">
        <v>153</v>
      </c>
      <c r="BM202" s="18" t="s">
        <v>417</v>
      </c>
    </row>
    <row r="203" spans="2:65" s="9" customFormat="1" ht="29.85" customHeight="1">
      <c r="B203" s="150"/>
      <c r="C203" s="151"/>
      <c r="D203" s="160" t="s">
        <v>119</v>
      </c>
      <c r="E203" s="160"/>
      <c r="F203" s="160"/>
      <c r="G203" s="160"/>
      <c r="H203" s="160"/>
      <c r="I203" s="160"/>
      <c r="J203" s="160"/>
      <c r="K203" s="160"/>
      <c r="L203" s="160"/>
      <c r="M203" s="160"/>
      <c r="N203" s="250">
        <f>BK203</f>
        <v>0</v>
      </c>
      <c r="O203" s="251"/>
      <c r="P203" s="251"/>
      <c r="Q203" s="251"/>
      <c r="R203" s="153"/>
      <c r="T203" s="154"/>
      <c r="U203" s="151"/>
      <c r="V203" s="151"/>
      <c r="W203" s="155">
        <f>SUM(W204:W206)</f>
        <v>0</v>
      </c>
      <c r="X203" s="151"/>
      <c r="Y203" s="155">
        <f>SUM(Y204:Y206)</f>
        <v>0</v>
      </c>
      <c r="Z203" s="151"/>
      <c r="AA203" s="156">
        <f>SUM(AA204:AA206)</f>
        <v>4.4050000000000002</v>
      </c>
      <c r="AR203" s="157" t="s">
        <v>25</v>
      </c>
      <c r="AT203" s="158" t="s">
        <v>82</v>
      </c>
      <c r="AU203" s="158" t="s">
        <v>25</v>
      </c>
      <c r="AY203" s="157" t="s">
        <v>147</v>
      </c>
      <c r="BK203" s="159">
        <f>SUM(BK204:BK206)</f>
        <v>0</v>
      </c>
    </row>
    <row r="204" spans="2:65" s="1" customFormat="1" ht="34.200000000000003" customHeight="1">
      <c r="B204" s="34"/>
      <c r="C204" s="161" t="s">
        <v>418</v>
      </c>
      <c r="D204" s="161" t="s">
        <v>149</v>
      </c>
      <c r="E204" s="162" t="s">
        <v>419</v>
      </c>
      <c r="F204" s="237" t="s">
        <v>420</v>
      </c>
      <c r="G204" s="237"/>
      <c r="H204" s="237"/>
      <c r="I204" s="237"/>
      <c r="J204" s="163" t="s">
        <v>172</v>
      </c>
      <c r="K204" s="164">
        <v>50</v>
      </c>
      <c r="L204" s="238">
        <v>0</v>
      </c>
      <c r="M204" s="239"/>
      <c r="N204" s="240">
        <f>ROUND(L204*K204,2)</f>
        <v>0</v>
      </c>
      <c r="O204" s="240"/>
      <c r="P204" s="240"/>
      <c r="Q204" s="240"/>
      <c r="R204" s="36"/>
      <c r="T204" s="165" t="s">
        <v>23</v>
      </c>
      <c r="U204" s="43" t="s">
        <v>48</v>
      </c>
      <c r="V204" s="35"/>
      <c r="W204" s="166">
        <f>V204*K204</f>
        <v>0</v>
      </c>
      <c r="X204" s="166">
        <v>0</v>
      </c>
      <c r="Y204" s="166">
        <f>X204*K204</f>
        <v>0</v>
      </c>
      <c r="Z204" s="166">
        <v>8.8099999999999998E-2</v>
      </c>
      <c r="AA204" s="167">
        <f>Z204*K204</f>
        <v>4.4050000000000002</v>
      </c>
      <c r="AR204" s="18" t="s">
        <v>257</v>
      </c>
      <c r="AT204" s="18" t="s">
        <v>149</v>
      </c>
      <c r="AU204" s="18" t="s">
        <v>103</v>
      </c>
      <c r="AY204" s="18" t="s">
        <v>147</v>
      </c>
      <c r="BE204" s="104">
        <f>IF(U204="základní",N204,0)</f>
        <v>0</v>
      </c>
      <c r="BF204" s="104">
        <f>IF(U204="snížená",N204,0)</f>
        <v>0</v>
      </c>
      <c r="BG204" s="104">
        <f>IF(U204="zákl. přenesená",N204,0)</f>
        <v>0</v>
      </c>
      <c r="BH204" s="104">
        <f>IF(U204="sníž. přenesená",N204,0)</f>
        <v>0</v>
      </c>
      <c r="BI204" s="104">
        <f>IF(U204="nulová",N204,0)</f>
        <v>0</v>
      </c>
      <c r="BJ204" s="18" t="s">
        <v>25</v>
      </c>
      <c r="BK204" s="104">
        <f>ROUND(L204*K204,2)</f>
        <v>0</v>
      </c>
      <c r="BL204" s="18" t="s">
        <v>257</v>
      </c>
      <c r="BM204" s="18" t="s">
        <v>421</v>
      </c>
    </row>
    <row r="205" spans="2:65" s="1" customFormat="1" ht="22.8" customHeight="1">
      <c r="B205" s="34"/>
      <c r="C205" s="161" t="s">
        <v>422</v>
      </c>
      <c r="D205" s="161" t="s">
        <v>149</v>
      </c>
      <c r="E205" s="162" t="s">
        <v>423</v>
      </c>
      <c r="F205" s="237" t="s">
        <v>424</v>
      </c>
      <c r="G205" s="237"/>
      <c r="H205" s="237"/>
      <c r="I205" s="237"/>
      <c r="J205" s="163" t="s">
        <v>270</v>
      </c>
      <c r="K205" s="164">
        <v>0.27500000000000002</v>
      </c>
      <c r="L205" s="238">
        <v>0</v>
      </c>
      <c r="M205" s="239"/>
      <c r="N205" s="240">
        <f>ROUND(L205*K205,2)</f>
        <v>0</v>
      </c>
      <c r="O205" s="240"/>
      <c r="P205" s="240"/>
      <c r="Q205" s="240"/>
      <c r="R205" s="36"/>
      <c r="T205" s="165" t="s">
        <v>23</v>
      </c>
      <c r="U205" s="43" t="s">
        <v>48</v>
      </c>
      <c r="V205" s="35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8" t="s">
        <v>257</v>
      </c>
      <c r="AT205" s="18" t="s">
        <v>149</v>
      </c>
      <c r="AU205" s="18" t="s">
        <v>103</v>
      </c>
      <c r="AY205" s="18" t="s">
        <v>147</v>
      </c>
      <c r="BE205" s="104">
        <f>IF(U205="základní",N205,0)</f>
        <v>0</v>
      </c>
      <c r="BF205" s="104">
        <f>IF(U205="snížená",N205,0)</f>
        <v>0</v>
      </c>
      <c r="BG205" s="104">
        <f>IF(U205="zákl. přenesená",N205,0)</f>
        <v>0</v>
      </c>
      <c r="BH205" s="104">
        <f>IF(U205="sníž. přenesená",N205,0)</f>
        <v>0</v>
      </c>
      <c r="BI205" s="104">
        <f>IF(U205="nulová",N205,0)</f>
        <v>0</v>
      </c>
      <c r="BJ205" s="18" t="s">
        <v>25</v>
      </c>
      <c r="BK205" s="104">
        <f>ROUND(L205*K205,2)</f>
        <v>0</v>
      </c>
      <c r="BL205" s="18" t="s">
        <v>257</v>
      </c>
      <c r="BM205" s="18" t="s">
        <v>425</v>
      </c>
    </row>
    <row r="206" spans="2:65" s="1" customFormat="1" ht="34.200000000000003" customHeight="1">
      <c r="B206" s="34"/>
      <c r="C206" s="161" t="s">
        <v>422</v>
      </c>
      <c r="D206" s="161" t="s">
        <v>149</v>
      </c>
      <c r="E206" s="162" t="s">
        <v>426</v>
      </c>
      <c r="F206" s="237" t="s">
        <v>356</v>
      </c>
      <c r="G206" s="237"/>
      <c r="H206" s="237"/>
      <c r="I206" s="237"/>
      <c r="J206" s="163" t="s">
        <v>270</v>
      </c>
      <c r="K206" s="164">
        <v>4.4050000000000002</v>
      </c>
      <c r="L206" s="238">
        <v>0</v>
      </c>
      <c r="M206" s="239"/>
      <c r="N206" s="240">
        <f>ROUND(L206*K206,2)</f>
        <v>0</v>
      </c>
      <c r="O206" s="240"/>
      <c r="P206" s="240"/>
      <c r="Q206" s="240"/>
      <c r="R206" s="36"/>
      <c r="T206" s="165" t="s">
        <v>23</v>
      </c>
      <c r="U206" s="43" t="s">
        <v>48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8" t="s">
        <v>153</v>
      </c>
      <c r="AT206" s="18" t="s">
        <v>149</v>
      </c>
      <c r="AU206" s="18" t="s">
        <v>103</v>
      </c>
      <c r="AY206" s="18" t="s">
        <v>147</v>
      </c>
      <c r="BE206" s="104">
        <f>IF(U206="základní",N206,0)</f>
        <v>0</v>
      </c>
      <c r="BF206" s="104">
        <f>IF(U206="snížená",N206,0)</f>
        <v>0</v>
      </c>
      <c r="BG206" s="104">
        <f>IF(U206="zákl. přenesená",N206,0)</f>
        <v>0</v>
      </c>
      <c r="BH206" s="104">
        <f>IF(U206="sníž. přenesená",N206,0)</f>
        <v>0</v>
      </c>
      <c r="BI206" s="104">
        <f>IF(U206="nulová",N206,0)</f>
        <v>0</v>
      </c>
      <c r="BJ206" s="18" t="s">
        <v>25</v>
      </c>
      <c r="BK206" s="104">
        <f>ROUND(L206*K206,2)</f>
        <v>0</v>
      </c>
      <c r="BL206" s="18" t="s">
        <v>153</v>
      </c>
      <c r="BM206" s="18" t="s">
        <v>427</v>
      </c>
    </row>
    <row r="207" spans="2:65" s="9" customFormat="1" ht="29.85" customHeight="1">
      <c r="B207" s="150"/>
      <c r="C207" s="151"/>
      <c r="D207" s="160" t="s">
        <v>120</v>
      </c>
      <c r="E207" s="160"/>
      <c r="F207" s="160"/>
      <c r="G207" s="160"/>
      <c r="H207" s="160"/>
      <c r="I207" s="160"/>
      <c r="J207" s="160"/>
      <c r="K207" s="160"/>
      <c r="L207" s="160"/>
      <c r="M207" s="160"/>
      <c r="N207" s="250">
        <f>BK207</f>
        <v>0</v>
      </c>
      <c r="O207" s="251"/>
      <c r="P207" s="251"/>
      <c r="Q207" s="251"/>
      <c r="R207" s="153"/>
      <c r="T207" s="154"/>
      <c r="U207" s="151"/>
      <c r="V207" s="151"/>
      <c r="W207" s="155">
        <f>SUM(W208:W209)</f>
        <v>0</v>
      </c>
      <c r="X207" s="151"/>
      <c r="Y207" s="155">
        <f>SUM(Y208:Y209)</f>
        <v>78.91</v>
      </c>
      <c r="Z207" s="151"/>
      <c r="AA207" s="156">
        <f>SUM(AA208:AA209)</f>
        <v>0</v>
      </c>
      <c r="AR207" s="157" t="s">
        <v>25</v>
      </c>
      <c r="AT207" s="158" t="s">
        <v>82</v>
      </c>
      <c r="AU207" s="158" t="s">
        <v>25</v>
      </c>
      <c r="AY207" s="157" t="s">
        <v>147</v>
      </c>
      <c r="BK207" s="159">
        <f>SUM(BK208:BK209)</f>
        <v>0</v>
      </c>
    </row>
    <row r="208" spans="2:65" s="1" customFormat="1" ht="34.200000000000003" customHeight="1">
      <c r="B208" s="34"/>
      <c r="C208" s="161" t="s">
        <v>428</v>
      </c>
      <c r="D208" s="161" t="s">
        <v>149</v>
      </c>
      <c r="E208" s="162" t="s">
        <v>429</v>
      </c>
      <c r="F208" s="237" t="s">
        <v>430</v>
      </c>
      <c r="G208" s="237"/>
      <c r="H208" s="237"/>
      <c r="I208" s="237"/>
      <c r="J208" s="163" t="s">
        <v>181</v>
      </c>
      <c r="K208" s="164">
        <v>60.7</v>
      </c>
      <c r="L208" s="238">
        <v>0</v>
      </c>
      <c r="M208" s="239"/>
      <c r="N208" s="240">
        <f>ROUND(L208*K208,2)</f>
        <v>0</v>
      </c>
      <c r="O208" s="240"/>
      <c r="P208" s="240"/>
      <c r="Q208" s="240"/>
      <c r="R208" s="36"/>
      <c r="T208" s="165" t="s">
        <v>23</v>
      </c>
      <c r="U208" s="43" t="s">
        <v>48</v>
      </c>
      <c r="V208" s="35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8" t="s">
        <v>153</v>
      </c>
      <c r="AT208" s="18" t="s">
        <v>149</v>
      </c>
      <c r="AU208" s="18" t="s">
        <v>103</v>
      </c>
      <c r="AY208" s="18" t="s">
        <v>147</v>
      </c>
      <c r="BE208" s="104">
        <f>IF(U208="základní",N208,0)</f>
        <v>0</v>
      </c>
      <c r="BF208" s="104">
        <f>IF(U208="snížená",N208,0)</f>
        <v>0</v>
      </c>
      <c r="BG208" s="104">
        <f>IF(U208="zákl. přenesená",N208,0)</f>
        <v>0</v>
      </c>
      <c r="BH208" s="104">
        <f>IF(U208="sníž. přenesená",N208,0)</f>
        <v>0</v>
      </c>
      <c r="BI208" s="104">
        <f>IF(U208="nulová",N208,0)</f>
        <v>0</v>
      </c>
      <c r="BJ208" s="18" t="s">
        <v>25</v>
      </c>
      <c r="BK208" s="104">
        <f>ROUND(L208*K208,2)</f>
        <v>0</v>
      </c>
      <c r="BL208" s="18" t="s">
        <v>153</v>
      </c>
      <c r="BM208" s="18" t="s">
        <v>431</v>
      </c>
    </row>
    <row r="209" spans="2:65" s="1" customFormat="1" ht="14.4" customHeight="1">
      <c r="B209" s="34"/>
      <c r="C209" s="168" t="s">
        <v>428</v>
      </c>
      <c r="D209" s="168" t="s">
        <v>193</v>
      </c>
      <c r="E209" s="169" t="s">
        <v>432</v>
      </c>
      <c r="F209" s="241" t="s">
        <v>433</v>
      </c>
      <c r="G209" s="241"/>
      <c r="H209" s="241"/>
      <c r="I209" s="241"/>
      <c r="J209" s="170" t="s">
        <v>270</v>
      </c>
      <c r="K209" s="171">
        <v>78.91</v>
      </c>
      <c r="L209" s="242">
        <v>0</v>
      </c>
      <c r="M209" s="243"/>
      <c r="N209" s="244">
        <f>ROUND(L209*K209,2)</f>
        <v>0</v>
      </c>
      <c r="O209" s="240"/>
      <c r="P209" s="240"/>
      <c r="Q209" s="240"/>
      <c r="R209" s="36"/>
      <c r="T209" s="165" t="s">
        <v>23</v>
      </c>
      <c r="U209" s="43" t="s">
        <v>48</v>
      </c>
      <c r="V209" s="35"/>
      <c r="W209" s="166">
        <f>V209*K209</f>
        <v>0</v>
      </c>
      <c r="X209" s="166">
        <v>1</v>
      </c>
      <c r="Y209" s="166">
        <f>X209*K209</f>
        <v>78.91</v>
      </c>
      <c r="Z209" s="166">
        <v>0</v>
      </c>
      <c r="AA209" s="167">
        <f>Z209*K209</f>
        <v>0</v>
      </c>
      <c r="AR209" s="18" t="s">
        <v>204</v>
      </c>
      <c r="AT209" s="18" t="s">
        <v>193</v>
      </c>
      <c r="AU209" s="18" t="s">
        <v>103</v>
      </c>
      <c r="AY209" s="18" t="s">
        <v>147</v>
      </c>
      <c r="BE209" s="104">
        <f>IF(U209="základní",N209,0)</f>
        <v>0</v>
      </c>
      <c r="BF209" s="104">
        <f>IF(U209="snížená",N209,0)</f>
        <v>0</v>
      </c>
      <c r="BG209" s="104">
        <f>IF(U209="zákl. přenesená",N209,0)</f>
        <v>0</v>
      </c>
      <c r="BH209" s="104">
        <f>IF(U209="sníž. přenesená",N209,0)</f>
        <v>0</v>
      </c>
      <c r="BI209" s="104">
        <f>IF(U209="nulová",N209,0)</f>
        <v>0</v>
      </c>
      <c r="BJ209" s="18" t="s">
        <v>25</v>
      </c>
      <c r="BK209" s="104">
        <f>ROUND(L209*K209,2)</f>
        <v>0</v>
      </c>
      <c r="BL209" s="18" t="s">
        <v>153</v>
      </c>
      <c r="BM209" s="18" t="s">
        <v>434</v>
      </c>
    </row>
    <row r="210" spans="2:65" s="9" customFormat="1" ht="29.85" customHeight="1">
      <c r="B210" s="150"/>
      <c r="C210" s="151"/>
      <c r="D210" s="160" t="s">
        <v>121</v>
      </c>
      <c r="E210" s="160"/>
      <c r="F210" s="160"/>
      <c r="G210" s="160"/>
      <c r="H210" s="160"/>
      <c r="I210" s="160"/>
      <c r="J210" s="160"/>
      <c r="K210" s="160"/>
      <c r="L210" s="160"/>
      <c r="M210" s="160"/>
      <c r="N210" s="250">
        <f>BK210</f>
        <v>0</v>
      </c>
      <c r="O210" s="251"/>
      <c r="P210" s="251"/>
      <c r="Q210" s="251"/>
      <c r="R210" s="153"/>
      <c r="T210" s="154"/>
      <c r="U210" s="151"/>
      <c r="V210" s="151"/>
      <c r="W210" s="155">
        <f>SUM(W211:W216)</f>
        <v>0</v>
      </c>
      <c r="X210" s="151"/>
      <c r="Y210" s="155">
        <f>SUM(Y211:Y216)</f>
        <v>0.23826</v>
      </c>
      <c r="Z210" s="151"/>
      <c r="AA210" s="156">
        <f>SUM(AA211:AA216)</f>
        <v>0</v>
      </c>
      <c r="AR210" s="157" t="s">
        <v>25</v>
      </c>
      <c r="AT210" s="158" t="s">
        <v>82</v>
      </c>
      <c r="AU210" s="158" t="s">
        <v>25</v>
      </c>
      <c r="AY210" s="157" t="s">
        <v>147</v>
      </c>
      <c r="BK210" s="159">
        <f>SUM(BK211:BK216)</f>
        <v>0</v>
      </c>
    </row>
    <row r="211" spans="2:65" s="1" customFormat="1" ht="34.200000000000003" customHeight="1">
      <c r="B211" s="34"/>
      <c r="C211" s="161" t="s">
        <v>435</v>
      </c>
      <c r="D211" s="161" t="s">
        <v>149</v>
      </c>
      <c r="E211" s="162" t="s">
        <v>436</v>
      </c>
      <c r="F211" s="237" t="s">
        <v>437</v>
      </c>
      <c r="G211" s="237"/>
      <c r="H211" s="237"/>
      <c r="I211" s="237"/>
      <c r="J211" s="163" t="s">
        <v>152</v>
      </c>
      <c r="K211" s="164">
        <v>18</v>
      </c>
      <c r="L211" s="238">
        <v>0</v>
      </c>
      <c r="M211" s="239"/>
      <c r="N211" s="240">
        <f t="shared" ref="N211:N216" si="45">ROUND(L211*K211,2)</f>
        <v>0</v>
      </c>
      <c r="O211" s="240"/>
      <c r="P211" s="240"/>
      <c r="Q211" s="240"/>
      <c r="R211" s="36"/>
      <c r="T211" s="165" t="s">
        <v>23</v>
      </c>
      <c r="U211" s="43" t="s">
        <v>48</v>
      </c>
      <c r="V211" s="35"/>
      <c r="W211" s="166">
        <f t="shared" ref="W211:W216" si="46">V211*K211</f>
        <v>0</v>
      </c>
      <c r="X211" s="166">
        <v>0</v>
      </c>
      <c r="Y211" s="166">
        <f t="shared" ref="Y211:Y216" si="47">X211*K211</f>
        <v>0</v>
      </c>
      <c r="Z211" s="166">
        <v>0</v>
      </c>
      <c r="AA211" s="167">
        <f t="shared" ref="AA211:AA216" si="48">Z211*K211</f>
        <v>0</v>
      </c>
      <c r="AR211" s="18" t="s">
        <v>153</v>
      </c>
      <c r="AT211" s="18" t="s">
        <v>149</v>
      </c>
      <c r="AU211" s="18" t="s">
        <v>103</v>
      </c>
      <c r="AY211" s="18" t="s">
        <v>147</v>
      </c>
      <c r="BE211" s="104">
        <f t="shared" ref="BE211:BE216" si="49">IF(U211="základní",N211,0)</f>
        <v>0</v>
      </c>
      <c r="BF211" s="104">
        <f t="shared" ref="BF211:BF216" si="50">IF(U211="snížená",N211,0)</f>
        <v>0</v>
      </c>
      <c r="BG211" s="104">
        <f t="shared" ref="BG211:BG216" si="51">IF(U211="zákl. přenesená",N211,0)</f>
        <v>0</v>
      </c>
      <c r="BH211" s="104">
        <f t="shared" ref="BH211:BH216" si="52">IF(U211="sníž. přenesená",N211,0)</f>
        <v>0</v>
      </c>
      <c r="BI211" s="104">
        <f t="shared" ref="BI211:BI216" si="53">IF(U211="nulová",N211,0)</f>
        <v>0</v>
      </c>
      <c r="BJ211" s="18" t="s">
        <v>25</v>
      </c>
      <c r="BK211" s="104">
        <f t="shared" ref="BK211:BK216" si="54">ROUND(L211*K211,2)</f>
        <v>0</v>
      </c>
      <c r="BL211" s="18" t="s">
        <v>153</v>
      </c>
      <c r="BM211" s="18" t="s">
        <v>438</v>
      </c>
    </row>
    <row r="212" spans="2:65" s="1" customFormat="1" ht="22.8" customHeight="1">
      <c r="B212" s="34"/>
      <c r="C212" s="168" t="s">
        <v>435</v>
      </c>
      <c r="D212" s="168" t="s">
        <v>193</v>
      </c>
      <c r="E212" s="169" t="s">
        <v>439</v>
      </c>
      <c r="F212" s="241" t="s">
        <v>440</v>
      </c>
      <c r="G212" s="241"/>
      <c r="H212" s="241"/>
      <c r="I212" s="241"/>
      <c r="J212" s="170" t="s">
        <v>152</v>
      </c>
      <c r="K212" s="171">
        <v>18</v>
      </c>
      <c r="L212" s="242">
        <v>0</v>
      </c>
      <c r="M212" s="243"/>
      <c r="N212" s="244">
        <f t="shared" si="45"/>
        <v>0</v>
      </c>
      <c r="O212" s="240"/>
      <c r="P212" s="240"/>
      <c r="Q212" s="240"/>
      <c r="R212" s="36"/>
      <c r="T212" s="165" t="s">
        <v>23</v>
      </c>
      <c r="U212" s="43" t="s">
        <v>48</v>
      </c>
      <c r="V212" s="35"/>
      <c r="W212" s="166">
        <f t="shared" si="46"/>
        <v>0</v>
      </c>
      <c r="X212" s="166">
        <v>1E-3</v>
      </c>
      <c r="Y212" s="166">
        <f t="shared" si="47"/>
        <v>1.8000000000000002E-2</v>
      </c>
      <c r="Z212" s="166">
        <v>0</v>
      </c>
      <c r="AA212" s="167">
        <f t="shared" si="48"/>
        <v>0</v>
      </c>
      <c r="AR212" s="18" t="s">
        <v>204</v>
      </c>
      <c r="AT212" s="18" t="s">
        <v>193</v>
      </c>
      <c r="AU212" s="18" t="s">
        <v>103</v>
      </c>
      <c r="AY212" s="18" t="s">
        <v>147</v>
      </c>
      <c r="BE212" s="104">
        <f t="shared" si="49"/>
        <v>0</v>
      </c>
      <c r="BF212" s="104">
        <f t="shared" si="50"/>
        <v>0</v>
      </c>
      <c r="BG212" s="104">
        <f t="shared" si="51"/>
        <v>0</v>
      </c>
      <c r="BH212" s="104">
        <f t="shared" si="52"/>
        <v>0</v>
      </c>
      <c r="BI212" s="104">
        <f t="shared" si="53"/>
        <v>0</v>
      </c>
      <c r="BJ212" s="18" t="s">
        <v>25</v>
      </c>
      <c r="BK212" s="104">
        <f t="shared" si="54"/>
        <v>0</v>
      </c>
      <c r="BL212" s="18" t="s">
        <v>153</v>
      </c>
      <c r="BM212" s="18" t="s">
        <v>441</v>
      </c>
    </row>
    <row r="213" spans="2:65" s="1" customFormat="1" ht="34.200000000000003" customHeight="1">
      <c r="B213" s="34"/>
      <c r="C213" s="161" t="s">
        <v>442</v>
      </c>
      <c r="D213" s="161" t="s">
        <v>149</v>
      </c>
      <c r="E213" s="162" t="s">
        <v>443</v>
      </c>
      <c r="F213" s="237" t="s">
        <v>200</v>
      </c>
      <c r="G213" s="237"/>
      <c r="H213" s="237"/>
      <c r="I213" s="237"/>
      <c r="J213" s="163" t="s">
        <v>172</v>
      </c>
      <c r="K213" s="164">
        <v>22</v>
      </c>
      <c r="L213" s="238">
        <v>0</v>
      </c>
      <c r="M213" s="239"/>
      <c r="N213" s="240">
        <f t="shared" si="45"/>
        <v>0</v>
      </c>
      <c r="O213" s="240"/>
      <c r="P213" s="240"/>
      <c r="Q213" s="240"/>
      <c r="R213" s="36"/>
      <c r="T213" s="165" t="s">
        <v>23</v>
      </c>
      <c r="U213" s="43" t="s">
        <v>48</v>
      </c>
      <c r="V213" s="35"/>
      <c r="W213" s="166">
        <f t="shared" si="46"/>
        <v>0</v>
      </c>
      <c r="X213" s="166">
        <v>4.6800000000000001E-3</v>
      </c>
      <c r="Y213" s="166">
        <f t="shared" si="47"/>
        <v>0.10296</v>
      </c>
      <c r="Z213" s="166">
        <v>0</v>
      </c>
      <c r="AA213" s="167">
        <f t="shared" si="48"/>
        <v>0</v>
      </c>
      <c r="AR213" s="18" t="s">
        <v>153</v>
      </c>
      <c r="AT213" s="18" t="s">
        <v>149</v>
      </c>
      <c r="AU213" s="18" t="s">
        <v>103</v>
      </c>
      <c r="AY213" s="18" t="s">
        <v>147</v>
      </c>
      <c r="BE213" s="104">
        <f t="shared" si="49"/>
        <v>0</v>
      </c>
      <c r="BF213" s="104">
        <f t="shared" si="50"/>
        <v>0</v>
      </c>
      <c r="BG213" s="104">
        <f t="shared" si="51"/>
        <v>0</v>
      </c>
      <c r="BH213" s="104">
        <f t="shared" si="52"/>
        <v>0</v>
      </c>
      <c r="BI213" s="104">
        <f t="shared" si="53"/>
        <v>0</v>
      </c>
      <c r="BJ213" s="18" t="s">
        <v>25</v>
      </c>
      <c r="BK213" s="104">
        <f t="shared" si="54"/>
        <v>0</v>
      </c>
      <c r="BL213" s="18" t="s">
        <v>153</v>
      </c>
      <c r="BM213" s="18" t="s">
        <v>444</v>
      </c>
    </row>
    <row r="214" spans="2:65" s="1" customFormat="1" ht="34.200000000000003" customHeight="1">
      <c r="B214" s="34"/>
      <c r="C214" s="168" t="s">
        <v>442</v>
      </c>
      <c r="D214" s="168" t="s">
        <v>193</v>
      </c>
      <c r="E214" s="169" t="s">
        <v>445</v>
      </c>
      <c r="F214" s="241" t="s">
        <v>203</v>
      </c>
      <c r="G214" s="241"/>
      <c r="H214" s="241"/>
      <c r="I214" s="241"/>
      <c r="J214" s="170" t="s">
        <v>172</v>
      </c>
      <c r="K214" s="171">
        <v>23</v>
      </c>
      <c r="L214" s="242">
        <v>0</v>
      </c>
      <c r="M214" s="243"/>
      <c r="N214" s="244">
        <f t="shared" si="45"/>
        <v>0</v>
      </c>
      <c r="O214" s="240"/>
      <c r="P214" s="240"/>
      <c r="Q214" s="240"/>
      <c r="R214" s="36"/>
      <c r="T214" s="165" t="s">
        <v>23</v>
      </c>
      <c r="U214" s="43" t="s">
        <v>48</v>
      </c>
      <c r="V214" s="35"/>
      <c r="W214" s="166">
        <f t="shared" si="46"/>
        <v>0</v>
      </c>
      <c r="X214" s="166">
        <v>3.5000000000000001E-3</v>
      </c>
      <c r="Y214" s="166">
        <f t="shared" si="47"/>
        <v>8.0500000000000002E-2</v>
      </c>
      <c r="Z214" s="166">
        <v>0</v>
      </c>
      <c r="AA214" s="167">
        <f t="shared" si="48"/>
        <v>0</v>
      </c>
      <c r="AR214" s="18" t="s">
        <v>204</v>
      </c>
      <c r="AT214" s="18" t="s">
        <v>193</v>
      </c>
      <c r="AU214" s="18" t="s">
        <v>103</v>
      </c>
      <c r="AY214" s="18" t="s">
        <v>147</v>
      </c>
      <c r="BE214" s="104">
        <f t="shared" si="49"/>
        <v>0</v>
      </c>
      <c r="BF214" s="104">
        <f t="shared" si="50"/>
        <v>0</v>
      </c>
      <c r="BG214" s="104">
        <f t="shared" si="51"/>
        <v>0</v>
      </c>
      <c r="BH214" s="104">
        <f t="shared" si="52"/>
        <v>0</v>
      </c>
      <c r="BI214" s="104">
        <f t="shared" si="53"/>
        <v>0</v>
      </c>
      <c r="BJ214" s="18" t="s">
        <v>25</v>
      </c>
      <c r="BK214" s="104">
        <f t="shared" si="54"/>
        <v>0</v>
      </c>
      <c r="BL214" s="18" t="s">
        <v>153</v>
      </c>
      <c r="BM214" s="18" t="s">
        <v>446</v>
      </c>
    </row>
    <row r="215" spans="2:65" s="1" customFormat="1" ht="34.200000000000003" customHeight="1">
      <c r="B215" s="34"/>
      <c r="C215" s="161" t="s">
        <v>442</v>
      </c>
      <c r="D215" s="161" t="s">
        <v>149</v>
      </c>
      <c r="E215" s="162" t="s">
        <v>447</v>
      </c>
      <c r="F215" s="237" t="s">
        <v>448</v>
      </c>
      <c r="G215" s="237"/>
      <c r="H215" s="237"/>
      <c r="I215" s="237"/>
      <c r="J215" s="163" t="s">
        <v>152</v>
      </c>
      <c r="K215" s="164">
        <v>23</v>
      </c>
      <c r="L215" s="238">
        <v>0</v>
      </c>
      <c r="M215" s="239"/>
      <c r="N215" s="240">
        <f t="shared" si="45"/>
        <v>0</v>
      </c>
      <c r="O215" s="240"/>
      <c r="P215" s="240"/>
      <c r="Q215" s="240"/>
      <c r="R215" s="36"/>
      <c r="T215" s="165" t="s">
        <v>23</v>
      </c>
      <c r="U215" s="43" t="s">
        <v>48</v>
      </c>
      <c r="V215" s="35"/>
      <c r="W215" s="166">
        <f t="shared" si="46"/>
        <v>0</v>
      </c>
      <c r="X215" s="166">
        <v>0</v>
      </c>
      <c r="Y215" s="166">
        <f t="shared" si="47"/>
        <v>0</v>
      </c>
      <c r="Z215" s="166">
        <v>0</v>
      </c>
      <c r="AA215" s="167">
        <f t="shared" si="48"/>
        <v>0</v>
      </c>
      <c r="AR215" s="18" t="s">
        <v>153</v>
      </c>
      <c r="AT215" s="18" t="s">
        <v>149</v>
      </c>
      <c r="AU215" s="18" t="s">
        <v>103</v>
      </c>
      <c r="AY215" s="18" t="s">
        <v>147</v>
      </c>
      <c r="BE215" s="104">
        <f t="shared" si="49"/>
        <v>0</v>
      </c>
      <c r="BF215" s="104">
        <f t="shared" si="50"/>
        <v>0</v>
      </c>
      <c r="BG215" s="104">
        <f t="shared" si="51"/>
        <v>0</v>
      </c>
      <c r="BH215" s="104">
        <f t="shared" si="52"/>
        <v>0</v>
      </c>
      <c r="BI215" s="104">
        <f t="shared" si="53"/>
        <v>0</v>
      </c>
      <c r="BJ215" s="18" t="s">
        <v>25</v>
      </c>
      <c r="BK215" s="104">
        <f t="shared" si="54"/>
        <v>0</v>
      </c>
      <c r="BL215" s="18" t="s">
        <v>153</v>
      </c>
      <c r="BM215" s="18" t="s">
        <v>449</v>
      </c>
    </row>
    <row r="216" spans="2:65" s="1" customFormat="1" ht="34.200000000000003" customHeight="1">
      <c r="B216" s="34"/>
      <c r="C216" s="168" t="s">
        <v>442</v>
      </c>
      <c r="D216" s="168" t="s">
        <v>193</v>
      </c>
      <c r="E216" s="169" t="s">
        <v>450</v>
      </c>
      <c r="F216" s="241" t="s">
        <v>451</v>
      </c>
      <c r="G216" s="241"/>
      <c r="H216" s="241"/>
      <c r="I216" s="241"/>
      <c r="J216" s="170" t="s">
        <v>152</v>
      </c>
      <c r="K216" s="171">
        <v>23</v>
      </c>
      <c r="L216" s="242">
        <v>0</v>
      </c>
      <c r="M216" s="243"/>
      <c r="N216" s="244">
        <f t="shared" si="45"/>
        <v>0</v>
      </c>
      <c r="O216" s="240"/>
      <c r="P216" s="240"/>
      <c r="Q216" s="240"/>
      <c r="R216" s="36"/>
      <c r="T216" s="165" t="s">
        <v>23</v>
      </c>
      <c r="U216" s="43" t="s">
        <v>48</v>
      </c>
      <c r="V216" s="35"/>
      <c r="W216" s="166">
        <f t="shared" si="46"/>
        <v>0</v>
      </c>
      <c r="X216" s="166">
        <v>1.6000000000000001E-3</v>
      </c>
      <c r="Y216" s="166">
        <f t="shared" si="47"/>
        <v>3.6799999999999999E-2</v>
      </c>
      <c r="Z216" s="166">
        <v>0</v>
      </c>
      <c r="AA216" s="167">
        <f t="shared" si="48"/>
        <v>0</v>
      </c>
      <c r="AR216" s="18" t="s">
        <v>204</v>
      </c>
      <c r="AT216" s="18" t="s">
        <v>193</v>
      </c>
      <c r="AU216" s="18" t="s">
        <v>103</v>
      </c>
      <c r="AY216" s="18" t="s">
        <v>147</v>
      </c>
      <c r="BE216" s="104">
        <f t="shared" si="49"/>
        <v>0</v>
      </c>
      <c r="BF216" s="104">
        <f t="shared" si="50"/>
        <v>0</v>
      </c>
      <c r="BG216" s="104">
        <f t="shared" si="51"/>
        <v>0</v>
      </c>
      <c r="BH216" s="104">
        <f t="shared" si="52"/>
        <v>0</v>
      </c>
      <c r="BI216" s="104">
        <f t="shared" si="53"/>
        <v>0</v>
      </c>
      <c r="BJ216" s="18" t="s">
        <v>25</v>
      </c>
      <c r="BK216" s="104">
        <f t="shared" si="54"/>
        <v>0</v>
      </c>
      <c r="BL216" s="18" t="s">
        <v>153</v>
      </c>
      <c r="BM216" s="18" t="s">
        <v>452</v>
      </c>
    </row>
    <row r="217" spans="2:65" s="9" customFormat="1" ht="29.85" customHeight="1">
      <c r="B217" s="150"/>
      <c r="C217" s="151"/>
      <c r="D217" s="160" t="s">
        <v>122</v>
      </c>
      <c r="E217" s="160"/>
      <c r="F217" s="160"/>
      <c r="G217" s="160"/>
      <c r="H217" s="160"/>
      <c r="I217" s="160"/>
      <c r="J217" s="160"/>
      <c r="K217" s="160"/>
      <c r="L217" s="160"/>
      <c r="M217" s="160"/>
      <c r="N217" s="250">
        <f>BK217</f>
        <v>0</v>
      </c>
      <c r="O217" s="251"/>
      <c r="P217" s="251"/>
      <c r="Q217" s="251"/>
      <c r="R217" s="153"/>
      <c r="T217" s="154"/>
      <c r="U217" s="151"/>
      <c r="V217" s="151"/>
      <c r="W217" s="155">
        <f>SUM(W218:W220)</f>
        <v>0</v>
      </c>
      <c r="X217" s="151"/>
      <c r="Y217" s="155">
        <f>SUM(Y218:Y220)</f>
        <v>0</v>
      </c>
      <c r="Z217" s="151"/>
      <c r="AA217" s="156">
        <f>SUM(AA218:AA220)</f>
        <v>0</v>
      </c>
      <c r="AR217" s="157" t="s">
        <v>25</v>
      </c>
      <c r="AT217" s="158" t="s">
        <v>82</v>
      </c>
      <c r="AU217" s="158" t="s">
        <v>25</v>
      </c>
      <c r="AY217" s="157" t="s">
        <v>147</v>
      </c>
      <c r="BK217" s="159">
        <f>SUM(BK218:BK220)</f>
        <v>0</v>
      </c>
    </row>
    <row r="218" spans="2:65" s="1" customFormat="1" ht="22.8" customHeight="1">
      <c r="B218" s="34"/>
      <c r="C218" s="161" t="s">
        <v>453</v>
      </c>
      <c r="D218" s="161" t="s">
        <v>149</v>
      </c>
      <c r="E218" s="162" t="s">
        <v>454</v>
      </c>
      <c r="F218" s="237" t="s">
        <v>455</v>
      </c>
      <c r="G218" s="237"/>
      <c r="H218" s="237"/>
      <c r="I218" s="237"/>
      <c r="J218" s="163" t="s">
        <v>270</v>
      </c>
      <c r="K218" s="164">
        <v>908.81399999999996</v>
      </c>
      <c r="L218" s="238">
        <v>0</v>
      </c>
      <c r="M218" s="239"/>
      <c r="N218" s="240">
        <f>ROUND(L218*K218,2)</f>
        <v>0</v>
      </c>
      <c r="O218" s="240"/>
      <c r="P218" s="240"/>
      <c r="Q218" s="240"/>
      <c r="R218" s="36"/>
      <c r="T218" s="165" t="s">
        <v>23</v>
      </c>
      <c r="U218" s="43" t="s">
        <v>48</v>
      </c>
      <c r="V218" s="35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8" t="s">
        <v>153</v>
      </c>
      <c r="AT218" s="18" t="s">
        <v>149</v>
      </c>
      <c r="AU218" s="18" t="s">
        <v>103</v>
      </c>
      <c r="AY218" s="18" t="s">
        <v>147</v>
      </c>
      <c r="BE218" s="104">
        <f>IF(U218="základní",N218,0)</f>
        <v>0</v>
      </c>
      <c r="BF218" s="104">
        <f>IF(U218="snížená",N218,0)</f>
        <v>0</v>
      </c>
      <c r="BG218" s="104">
        <f>IF(U218="zákl. přenesená",N218,0)</f>
        <v>0</v>
      </c>
      <c r="BH218" s="104">
        <f>IF(U218="sníž. přenesená",N218,0)</f>
        <v>0</v>
      </c>
      <c r="BI218" s="104">
        <f>IF(U218="nulová",N218,0)</f>
        <v>0</v>
      </c>
      <c r="BJ218" s="18" t="s">
        <v>25</v>
      </c>
      <c r="BK218" s="104">
        <f>ROUND(L218*K218,2)</f>
        <v>0</v>
      </c>
      <c r="BL218" s="18" t="s">
        <v>153</v>
      </c>
      <c r="BM218" s="18" t="s">
        <v>456</v>
      </c>
    </row>
    <row r="219" spans="2:65" s="1" customFormat="1" ht="34.200000000000003" customHeight="1">
      <c r="B219" s="34"/>
      <c r="C219" s="161" t="s">
        <v>457</v>
      </c>
      <c r="D219" s="161" t="s">
        <v>149</v>
      </c>
      <c r="E219" s="162" t="s">
        <v>458</v>
      </c>
      <c r="F219" s="237" t="s">
        <v>459</v>
      </c>
      <c r="G219" s="237"/>
      <c r="H219" s="237"/>
      <c r="I219" s="237"/>
      <c r="J219" s="163" t="s">
        <v>270</v>
      </c>
      <c r="K219" s="164">
        <v>13632.21</v>
      </c>
      <c r="L219" s="238">
        <v>0</v>
      </c>
      <c r="M219" s="239"/>
      <c r="N219" s="240">
        <f>ROUND(L219*K219,2)</f>
        <v>0</v>
      </c>
      <c r="O219" s="240"/>
      <c r="P219" s="240"/>
      <c r="Q219" s="240"/>
      <c r="R219" s="36"/>
      <c r="T219" s="165" t="s">
        <v>23</v>
      </c>
      <c r="U219" s="43" t="s">
        <v>48</v>
      </c>
      <c r="V219" s="35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8" t="s">
        <v>153</v>
      </c>
      <c r="AT219" s="18" t="s">
        <v>149</v>
      </c>
      <c r="AU219" s="18" t="s">
        <v>103</v>
      </c>
      <c r="AY219" s="18" t="s">
        <v>147</v>
      </c>
      <c r="BE219" s="104">
        <f>IF(U219="základní",N219,0)</f>
        <v>0</v>
      </c>
      <c r="BF219" s="104">
        <f>IF(U219="snížená",N219,0)</f>
        <v>0</v>
      </c>
      <c r="BG219" s="104">
        <f>IF(U219="zákl. přenesená",N219,0)</f>
        <v>0</v>
      </c>
      <c r="BH219" s="104">
        <f>IF(U219="sníž. přenesená",N219,0)</f>
        <v>0</v>
      </c>
      <c r="BI219" s="104">
        <f>IF(U219="nulová",N219,0)</f>
        <v>0</v>
      </c>
      <c r="BJ219" s="18" t="s">
        <v>25</v>
      </c>
      <c r="BK219" s="104">
        <f>ROUND(L219*K219,2)</f>
        <v>0</v>
      </c>
      <c r="BL219" s="18" t="s">
        <v>153</v>
      </c>
      <c r="BM219" s="18" t="s">
        <v>460</v>
      </c>
    </row>
    <row r="220" spans="2:65" s="1" customFormat="1" ht="34.200000000000003" customHeight="1">
      <c r="B220" s="34"/>
      <c r="C220" s="161" t="s">
        <v>461</v>
      </c>
      <c r="D220" s="161" t="s">
        <v>149</v>
      </c>
      <c r="E220" s="162" t="s">
        <v>462</v>
      </c>
      <c r="F220" s="237" t="s">
        <v>463</v>
      </c>
      <c r="G220" s="237"/>
      <c r="H220" s="237"/>
      <c r="I220" s="237"/>
      <c r="J220" s="163" t="s">
        <v>270</v>
      </c>
      <c r="K220" s="164">
        <v>908.81399999999996</v>
      </c>
      <c r="L220" s="238">
        <v>0</v>
      </c>
      <c r="M220" s="239"/>
      <c r="N220" s="240">
        <f>ROUND(L220*K220,2)</f>
        <v>0</v>
      </c>
      <c r="O220" s="240"/>
      <c r="P220" s="240"/>
      <c r="Q220" s="240"/>
      <c r="R220" s="36"/>
      <c r="T220" s="165" t="s">
        <v>23</v>
      </c>
      <c r="U220" s="43" t="s">
        <v>48</v>
      </c>
      <c r="V220" s="35"/>
      <c r="W220" s="166">
        <f>V220*K220</f>
        <v>0</v>
      </c>
      <c r="X220" s="166">
        <v>0</v>
      </c>
      <c r="Y220" s="166">
        <f>X220*K220</f>
        <v>0</v>
      </c>
      <c r="Z220" s="166">
        <v>0</v>
      </c>
      <c r="AA220" s="167">
        <f>Z220*K220</f>
        <v>0</v>
      </c>
      <c r="AR220" s="18" t="s">
        <v>153</v>
      </c>
      <c r="AT220" s="18" t="s">
        <v>149</v>
      </c>
      <c r="AU220" s="18" t="s">
        <v>103</v>
      </c>
      <c r="AY220" s="18" t="s">
        <v>147</v>
      </c>
      <c r="BE220" s="104">
        <f>IF(U220="základní",N220,0)</f>
        <v>0</v>
      </c>
      <c r="BF220" s="104">
        <f>IF(U220="snížená",N220,0)</f>
        <v>0</v>
      </c>
      <c r="BG220" s="104">
        <f>IF(U220="zákl. přenesená",N220,0)</f>
        <v>0</v>
      </c>
      <c r="BH220" s="104">
        <f>IF(U220="sníž. přenesená",N220,0)</f>
        <v>0</v>
      </c>
      <c r="BI220" s="104">
        <f>IF(U220="nulová",N220,0)</f>
        <v>0</v>
      </c>
      <c r="BJ220" s="18" t="s">
        <v>25</v>
      </c>
      <c r="BK220" s="104">
        <f>ROUND(L220*K220,2)</f>
        <v>0</v>
      </c>
      <c r="BL220" s="18" t="s">
        <v>153</v>
      </c>
      <c r="BM220" s="18" t="s">
        <v>464</v>
      </c>
    </row>
    <row r="221" spans="2:65" s="9" customFormat="1" ht="29.85" customHeight="1">
      <c r="B221" s="150"/>
      <c r="C221" s="151"/>
      <c r="D221" s="160" t="s">
        <v>123</v>
      </c>
      <c r="E221" s="160"/>
      <c r="F221" s="160"/>
      <c r="G221" s="160"/>
      <c r="H221" s="160"/>
      <c r="I221" s="160"/>
      <c r="J221" s="160"/>
      <c r="K221" s="160"/>
      <c r="L221" s="160"/>
      <c r="M221" s="160"/>
      <c r="N221" s="250">
        <f>BK221</f>
        <v>0</v>
      </c>
      <c r="O221" s="251"/>
      <c r="P221" s="251"/>
      <c r="Q221" s="251"/>
      <c r="R221" s="153"/>
      <c r="T221" s="154"/>
      <c r="U221" s="151"/>
      <c r="V221" s="151"/>
      <c r="W221" s="155">
        <f>W222</f>
        <v>0</v>
      </c>
      <c r="X221" s="151"/>
      <c r="Y221" s="155">
        <f>Y222</f>
        <v>0</v>
      </c>
      <c r="Z221" s="151"/>
      <c r="AA221" s="156">
        <f>AA222</f>
        <v>0</v>
      </c>
      <c r="AR221" s="157" t="s">
        <v>25</v>
      </c>
      <c r="AT221" s="158" t="s">
        <v>82</v>
      </c>
      <c r="AU221" s="158" t="s">
        <v>25</v>
      </c>
      <c r="AY221" s="157" t="s">
        <v>147</v>
      </c>
      <c r="BK221" s="159">
        <f>BK222</f>
        <v>0</v>
      </c>
    </row>
    <row r="222" spans="2:65" s="1" customFormat="1" ht="22.8" customHeight="1">
      <c r="B222" s="34"/>
      <c r="C222" s="161" t="s">
        <v>465</v>
      </c>
      <c r="D222" s="161" t="s">
        <v>149</v>
      </c>
      <c r="E222" s="162" t="s">
        <v>466</v>
      </c>
      <c r="F222" s="237" t="s">
        <v>467</v>
      </c>
      <c r="G222" s="237"/>
      <c r="H222" s="237"/>
      <c r="I222" s="237"/>
      <c r="J222" s="163" t="s">
        <v>270</v>
      </c>
      <c r="K222" s="164">
        <v>84.191999999999993</v>
      </c>
      <c r="L222" s="238">
        <v>0</v>
      </c>
      <c r="M222" s="239"/>
      <c r="N222" s="240">
        <f>ROUND(L222*K222,2)</f>
        <v>0</v>
      </c>
      <c r="O222" s="240"/>
      <c r="P222" s="240"/>
      <c r="Q222" s="240"/>
      <c r="R222" s="36"/>
      <c r="T222" s="165" t="s">
        <v>23</v>
      </c>
      <c r="U222" s="43" t="s">
        <v>48</v>
      </c>
      <c r="V222" s="35"/>
      <c r="W222" s="166">
        <f>V222*K222</f>
        <v>0</v>
      </c>
      <c r="X222" s="166">
        <v>0</v>
      </c>
      <c r="Y222" s="166">
        <f>X222*K222</f>
        <v>0</v>
      </c>
      <c r="Z222" s="166">
        <v>0</v>
      </c>
      <c r="AA222" s="167">
        <f>Z222*K222</f>
        <v>0</v>
      </c>
      <c r="AR222" s="18" t="s">
        <v>153</v>
      </c>
      <c r="AT222" s="18" t="s">
        <v>149</v>
      </c>
      <c r="AU222" s="18" t="s">
        <v>103</v>
      </c>
      <c r="AY222" s="18" t="s">
        <v>147</v>
      </c>
      <c r="BE222" s="104">
        <f>IF(U222="základní",N222,0)</f>
        <v>0</v>
      </c>
      <c r="BF222" s="104">
        <f>IF(U222="snížená",N222,0)</f>
        <v>0</v>
      </c>
      <c r="BG222" s="104">
        <f>IF(U222="zákl. přenesená",N222,0)</f>
        <v>0</v>
      </c>
      <c r="BH222" s="104">
        <f>IF(U222="sníž. přenesená",N222,0)</f>
        <v>0</v>
      </c>
      <c r="BI222" s="104">
        <f>IF(U222="nulová",N222,0)</f>
        <v>0</v>
      </c>
      <c r="BJ222" s="18" t="s">
        <v>25</v>
      </c>
      <c r="BK222" s="104">
        <f>ROUND(L222*K222,2)</f>
        <v>0</v>
      </c>
      <c r="BL222" s="18" t="s">
        <v>153</v>
      </c>
      <c r="BM222" s="18" t="s">
        <v>468</v>
      </c>
    </row>
    <row r="223" spans="2:65" s="1" customFormat="1" ht="49.95" customHeight="1">
      <c r="B223" s="34"/>
      <c r="C223" s="35"/>
      <c r="D223" s="152" t="s">
        <v>469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252">
        <f>BK223</f>
        <v>0</v>
      </c>
      <c r="O223" s="253"/>
      <c r="P223" s="253"/>
      <c r="Q223" s="253"/>
      <c r="R223" s="36"/>
      <c r="T223" s="141"/>
      <c r="U223" s="55"/>
      <c r="V223" s="55"/>
      <c r="W223" s="55"/>
      <c r="X223" s="55"/>
      <c r="Y223" s="55"/>
      <c r="Z223" s="55"/>
      <c r="AA223" s="57"/>
      <c r="AT223" s="18" t="s">
        <v>82</v>
      </c>
      <c r="AU223" s="18" t="s">
        <v>83</v>
      </c>
      <c r="AY223" s="18" t="s">
        <v>470</v>
      </c>
      <c r="BK223" s="104">
        <v>0</v>
      </c>
    </row>
    <row r="224" spans="2:65" s="1" customFormat="1" ht="6.9" customHeight="1"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60"/>
    </row>
  </sheetData>
  <sheetProtection algorithmName="SHA-512" hashValue="WePTB5zlO9rLuPCYAwjaoRWQAcrVNrBWd5IsKAjPfge+PnydISW2jbYBDQmzVP7Be1yW1sRHG9NkybbJzL+fBg==" saltValue="N38jKljcGmGfoYR1du0pZc7E7GeiX0rWwlpWU45S2A6ikbrVChgxwKLAzWP4pUxDhswZtQEv2RVujr8MJiri8w==" spinCount="10" sheet="1" objects="1" scenarios="1" formatColumns="0" formatRows="0"/>
  <mergeCells count="336">
    <mergeCell ref="N203:Q203"/>
    <mergeCell ref="N207:Q207"/>
    <mergeCell ref="N210:Q210"/>
    <mergeCell ref="N217:Q217"/>
    <mergeCell ref="N221:Q221"/>
    <mergeCell ref="N223:Q223"/>
    <mergeCell ref="H1:K1"/>
    <mergeCell ref="S2:AC2"/>
    <mergeCell ref="F219:I219"/>
    <mergeCell ref="L219:M219"/>
    <mergeCell ref="N219:Q219"/>
    <mergeCell ref="F220:I220"/>
    <mergeCell ref="L220:M220"/>
    <mergeCell ref="N220:Q220"/>
    <mergeCell ref="F222:I222"/>
    <mergeCell ref="L222:M222"/>
    <mergeCell ref="N222:Q222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N188:Q188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N155:Q155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N144:Q144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N126:Q126"/>
    <mergeCell ref="N127:Q127"/>
    <mergeCell ref="N128:Q128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M120:P120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16025-1 - Odstranění stav...</vt:lpstr>
      <vt:lpstr>'16025-1 - Odstranění stav...'!Názvy_tisku</vt:lpstr>
      <vt:lpstr>'Rekapitulace stavby'!Názvy_tisku</vt:lpstr>
      <vt:lpstr>'16025-1 - Odstranění stav...'!Oblast_tisku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Nikles Jiří</dc:creator>
  <cp:lastModifiedBy>Nikles Jiří</cp:lastModifiedBy>
  <dcterms:created xsi:type="dcterms:W3CDTF">2018-06-26T07:50:08Z</dcterms:created>
  <dcterms:modified xsi:type="dcterms:W3CDTF">2018-06-26T07:54:49Z</dcterms:modified>
</cp:coreProperties>
</file>