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2225" tabRatio="429"/>
  </bookViews>
  <sheets>
    <sheet name="ROZPOČET" sheetId="1" r:id="rId1"/>
  </sheets>
  <definedNames>
    <definedName name="__xlnm.Print_Area_1">ROZPOČET!$A$1:$H$724</definedName>
    <definedName name="Excel_BuiltIn_Print_Area_1_1">ROZPOČET!$A$1:$H$724</definedName>
    <definedName name="Excel_BuiltIn_Print_Area_1_1_1">ROZPOČET!$A$1:$H$725</definedName>
    <definedName name="Excel_BuiltIn_Print_Area_1_1_1_1">ROZPOČET!$A$159:$H$725</definedName>
    <definedName name="Excel_BuiltIn_Print_Area_2">"#REF!"</definedName>
    <definedName name="Excel_BuiltIn_Print_Area_2_1">"#REF!"</definedName>
    <definedName name="_xlnm.Print_Area" localSheetId="0">ROZPOČET!$A$1:$H$725</definedName>
  </definedNames>
  <calcPr calcId="125725"/>
</workbook>
</file>

<file path=xl/calcChain.xml><?xml version="1.0" encoding="utf-8"?>
<calcChain xmlns="http://schemas.openxmlformats.org/spreadsheetml/2006/main">
  <c r="F618" i="1"/>
  <c r="H618" s="1"/>
  <c r="F619"/>
  <c r="H619" s="1"/>
  <c r="F620"/>
  <c r="H620" s="1"/>
  <c r="F621"/>
  <c r="H621" s="1"/>
  <c r="F617"/>
  <c r="H617" s="1"/>
  <c r="F612"/>
  <c r="H612" s="1"/>
  <c r="F610"/>
  <c r="H610" s="1"/>
  <c r="F611"/>
  <c r="H611" s="1"/>
  <c r="F609"/>
  <c r="H609" s="1"/>
  <c r="F598"/>
  <c r="H598" s="1"/>
  <c r="F599"/>
  <c r="H599" s="1"/>
  <c r="F600"/>
  <c r="H600" s="1"/>
  <c r="F601"/>
  <c r="H601" s="1"/>
  <c r="F602"/>
  <c r="H602" s="1"/>
  <c r="F603"/>
  <c r="H603" s="1"/>
  <c r="F604"/>
  <c r="H604" s="1"/>
  <c r="F605"/>
  <c r="H605" s="1"/>
  <c r="F606"/>
  <c r="H606" s="1"/>
  <c r="F597"/>
  <c r="H597" s="1"/>
  <c r="F586"/>
  <c r="H586" s="1"/>
  <c r="F587"/>
  <c r="H587" s="1"/>
  <c r="F588"/>
  <c r="H588" s="1"/>
  <c r="F589"/>
  <c r="H589" s="1"/>
  <c r="F590"/>
  <c r="H590" s="1"/>
  <c r="F591"/>
  <c r="H591" s="1"/>
  <c r="F592"/>
  <c r="H592" s="1"/>
  <c r="F593"/>
  <c r="H593" s="1"/>
  <c r="F594"/>
  <c r="H594" s="1"/>
  <c r="F585"/>
  <c r="H585" s="1"/>
  <c r="F571"/>
  <c r="H571" s="1"/>
  <c r="F572"/>
  <c r="H572" s="1"/>
  <c r="F573"/>
  <c r="H573" s="1"/>
  <c r="F574"/>
  <c r="H574" s="1"/>
  <c r="F575"/>
  <c r="H575" s="1"/>
  <c r="F576"/>
  <c r="H576" s="1"/>
  <c r="F577"/>
  <c r="H577" s="1"/>
  <c r="F578"/>
  <c r="H578" s="1"/>
  <c r="F579"/>
  <c r="H579" s="1"/>
  <c r="F580"/>
  <c r="H580" s="1"/>
  <c r="F570"/>
  <c r="H570" s="1"/>
  <c r="F553"/>
  <c r="H553" s="1"/>
  <c r="F554"/>
  <c r="H554" s="1"/>
  <c r="F555"/>
  <c r="H555" s="1"/>
  <c r="F556"/>
  <c r="H556" s="1"/>
  <c r="F557"/>
  <c r="H557" s="1"/>
  <c r="F558"/>
  <c r="H558" s="1"/>
  <c r="F559"/>
  <c r="H559" s="1"/>
  <c r="F560"/>
  <c r="H560" s="1"/>
  <c r="F561"/>
  <c r="H561" s="1"/>
  <c r="F562"/>
  <c r="H562" s="1"/>
  <c r="F563"/>
  <c r="H563" s="1"/>
  <c r="F564"/>
  <c r="H564" s="1"/>
  <c r="F565"/>
  <c r="H565" s="1"/>
  <c r="F566"/>
  <c r="H566" s="1"/>
  <c r="F567"/>
  <c r="H567" s="1"/>
  <c r="F552"/>
  <c r="H552" s="1"/>
  <c r="H622" l="1"/>
  <c r="H607"/>
  <c r="H613"/>
  <c r="H595"/>
  <c r="H581"/>
  <c r="H568"/>
  <c r="F358"/>
  <c r="H358" s="1"/>
  <c r="H359" s="1"/>
  <c r="F355"/>
  <c r="H355" s="1"/>
  <c r="H356" s="1"/>
  <c r="F351"/>
  <c r="H351" s="1"/>
  <c r="H264"/>
  <c r="F265"/>
  <c r="H265" s="1"/>
  <c r="E348"/>
  <c r="F348" s="1"/>
  <c r="H348" s="1"/>
  <c r="F347"/>
  <c r="F346"/>
  <c r="F345"/>
  <c r="F344"/>
  <c r="F341"/>
  <c r="H341" s="1"/>
  <c r="H342" s="1"/>
  <c r="E336"/>
  <c r="F336" s="1"/>
  <c r="H336" s="1"/>
  <c r="F326"/>
  <c r="F327"/>
  <c r="F328"/>
  <c r="F329"/>
  <c r="F330"/>
  <c r="F331"/>
  <c r="F332"/>
  <c r="F333"/>
  <c r="F334"/>
  <c r="F335"/>
  <c r="F325"/>
  <c r="F317"/>
  <c r="H317" s="1"/>
  <c r="F318"/>
  <c r="H318" s="1"/>
  <c r="F319"/>
  <c r="H319" s="1"/>
  <c r="F320"/>
  <c r="H320" s="1"/>
  <c r="F321"/>
  <c r="H321" s="1"/>
  <c r="F316"/>
  <c r="H316" s="1"/>
  <c r="F299"/>
  <c r="F300"/>
  <c r="F301"/>
  <c r="F302"/>
  <c r="F303"/>
  <c r="F304"/>
  <c r="F305"/>
  <c r="F306"/>
  <c r="F307"/>
  <c r="F308"/>
  <c r="F309"/>
  <c r="F310"/>
  <c r="F298"/>
  <c r="F311"/>
  <c r="H311" s="1"/>
  <c r="F292"/>
  <c r="F291"/>
  <c r="H291" s="1"/>
  <c r="F290"/>
  <c r="F279"/>
  <c r="H279" s="1"/>
  <c r="F278"/>
  <c r="H278" s="1"/>
  <c r="F277"/>
  <c r="H277" s="1"/>
  <c r="F276"/>
  <c r="H276" s="1"/>
  <c r="F275"/>
  <c r="H275" s="1"/>
  <c r="F274"/>
  <c r="H274" s="1"/>
  <c r="F273"/>
  <c r="H273" s="1"/>
  <c r="F272"/>
  <c r="H272" s="1"/>
  <c r="H271"/>
  <c r="F270"/>
  <c r="H270" s="1"/>
  <c r="F269"/>
  <c r="H269" s="1"/>
  <c r="F268"/>
  <c r="H268" s="1"/>
  <c r="F255"/>
  <c r="H255" s="1"/>
  <c r="E187"/>
  <c r="F187" s="1"/>
  <c r="H187" s="1"/>
  <c r="F186"/>
  <c r="H186" s="1"/>
  <c r="F185"/>
  <c r="H185" s="1"/>
  <c r="E182"/>
  <c r="F182" s="1"/>
  <c r="H182" s="1"/>
  <c r="F181"/>
  <c r="H181" s="1"/>
  <c r="F180"/>
  <c r="H180" s="1"/>
  <c r="E177"/>
  <c r="F177" s="1"/>
  <c r="H177" s="1"/>
  <c r="F176"/>
  <c r="H176" s="1"/>
  <c r="F175"/>
  <c r="H175" s="1"/>
  <c r="E172"/>
  <c r="F172" s="1"/>
  <c r="H172" s="1"/>
  <c r="F171"/>
  <c r="H171" s="1"/>
  <c r="F170"/>
  <c r="H170" s="1"/>
  <c r="E167"/>
  <c r="F167" s="1"/>
  <c r="H167" s="1"/>
  <c r="F166"/>
  <c r="H166" s="1"/>
  <c r="F165"/>
  <c r="H165" s="1"/>
  <c r="E222"/>
  <c r="F222" s="1"/>
  <c r="H222" s="1"/>
  <c r="F221"/>
  <c r="H221" s="1"/>
  <c r="F220"/>
  <c r="H220" s="1"/>
  <c r="E215"/>
  <c r="F215" s="1"/>
  <c r="H215" s="1"/>
  <c r="F214"/>
  <c r="H214" s="1"/>
  <c r="F213"/>
  <c r="H213" s="1"/>
  <c r="H623" l="1"/>
  <c r="G720" s="1"/>
  <c r="H720" s="1"/>
  <c r="H325"/>
  <c r="H334"/>
  <c r="H332"/>
  <c r="H330"/>
  <c r="H328"/>
  <c r="H309"/>
  <c r="H307"/>
  <c r="H305"/>
  <c r="H303"/>
  <c r="H301"/>
  <c r="H299"/>
  <c r="H326"/>
  <c r="H310"/>
  <c r="H344"/>
  <c r="H345"/>
  <c r="H346"/>
  <c r="H347"/>
  <c r="H335"/>
  <c r="H333"/>
  <c r="H331"/>
  <c r="H329"/>
  <c r="H327"/>
  <c r="H298"/>
  <c r="H308"/>
  <c r="H306"/>
  <c r="H304"/>
  <c r="H302"/>
  <c r="H300"/>
  <c r="H216"/>
  <c r="H188"/>
  <c r="H183"/>
  <c r="H178"/>
  <c r="H173"/>
  <c r="H168"/>
  <c r="H223"/>
  <c r="H337" l="1"/>
  <c r="H349"/>
  <c r="H312"/>
  <c r="F209" l="1"/>
  <c r="F208"/>
  <c r="F204"/>
  <c r="F203"/>
  <c r="F199"/>
  <c r="F198"/>
  <c r="F194"/>
  <c r="F193"/>
  <c r="H693" l="1"/>
  <c r="H692"/>
  <c r="F650"/>
  <c r="H650" s="1"/>
  <c r="F649"/>
  <c r="H649" s="1"/>
  <c r="F399"/>
  <c r="H399" s="1"/>
  <c r="F398"/>
  <c r="H398" s="1"/>
  <c r="E455"/>
  <c r="E454"/>
  <c r="E450"/>
  <c r="E439"/>
  <c r="F439" s="1"/>
  <c r="H439" s="1"/>
  <c r="F443"/>
  <c r="H443" s="1"/>
  <c r="F440"/>
  <c r="F441"/>
  <c r="F442"/>
  <c r="F438"/>
  <c r="H438" s="1"/>
  <c r="F412"/>
  <c r="H412" s="1"/>
  <c r="E425"/>
  <c r="F425" s="1"/>
  <c r="H425" s="1"/>
  <c r="E420"/>
  <c r="F420" s="1"/>
  <c r="H420" s="1"/>
  <c r="E419"/>
  <c r="E417"/>
  <c r="F417" s="1"/>
  <c r="H417" s="1"/>
  <c r="E416"/>
  <c r="E414"/>
  <c r="F414" s="1"/>
  <c r="H414" s="1"/>
  <c r="E413"/>
  <c r="E426" l="1"/>
  <c r="F426" s="1"/>
  <c r="H426" s="1"/>
  <c r="F405" l="1"/>
  <c r="H405" s="1"/>
  <c r="F406"/>
  <c r="H406" s="1"/>
  <c r="F407"/>
  <c r="H407" s="1"/>
  <c r="F408"/>
  <c r="H408" s="1"/>
  <c r="F409"/>
  <c r="H409" s="1"/>
  <c r="F410"/>
  <c r="H410" s="1"/>
  <c r="E404"/>
  <c r="E394"/>
  <c r="F394" s="1"/>
  <c r="H394" s="1"/>
  <c r="F392"/>
  <c r="H392" s="1"/>
  <c r="E397"/>
  <c r="F397" s="1"/>
  <c r="H397" s="1"/>
  <c r="E396"/>
  <c r="F396" s="1"/>
  <c r="H396" s="1"/>
  <c r="E395"/>
  <c r="F395" s="1"/>
  <c r="H395" s="1"/>
  <c r="F393"/>
  <c r="H393" s="1"/>
  <c r="E376"/>
  <c r="E369"/>
  <c r="E411" s="1"/>
  <c r="H154"/>
  <c r="H155"/>
  <c r="H156"/>
  <c r="H157"/>
  <c r="H153"/>
  <c r="E158"/>
  <c r="E149"/>
  <c r="H117"/>
  <c r="H118"/>
  <c r="H119"/>
  <c r="H120"/>
  <c r="H121"/>
  <c r="H116"/>
  <c r="E112"/>
  <c r="E122"/>
  <c r="H80"/>
  <c r="H81"/>
  <c r="H82"/>
  <c r="H83"/>
  <c r="H84"/>
  <c r="H79"/>
  <c r="E85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26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89"/>
  <c r="H62"/>
  <c r="H63"/>
  <c r="H64"/>
  <c r="H65"/>
  <c r="H66"/>
  <c r="H67"/>
  <c r="H68"/>
  <c r="H69"/>
  <c r="H70"/>
  <c r="H71"/>
  <c r="H72"/>
  <c r="H73"/>
  <c r="H74"/>
  <c r="H75"/>
  <c r="H76"/>
  <c r="H61"/>
  <c r="E77"/>
  <c r="H43"/>
  <c r="H44"/>
  <c r="H45"/>
  <c r="H46"/>
  <c r="H47"/>
  <c r="H48"/>
  <c r="H49"/>
  <c r="H50"/>
  <c r="H51"/>
  <c r="H52"/>
  <c r="H53"/>
  <c r="H54"/>
  <c r="H55"/>
  <c r="H56"/>
  <c r="H42"/>
  <c r="E57"/>
  <c r="E448" s="1"/>
  <c r="E449" s="1"/>
  <c r="H35"/>
  <c r="H36"/>
  <c r="H37"/>
  <c r="H38"/>
  <c r="H39"/>
  <c r="H34"/>
  <c r="E40"/>
  <c r="H20"/>
  <c r="H21"/>
  <c r="H22"/>
  <c r="H23"/>
  <c r="H24"/>
  <c r="H25"/>
  <c r="H26"/>
  <c r="H27"/>
  <c r="H28"/>
  <c r="H29"/>
  <c r="H19"/>
  <c r="E30"/>
  <c r="H7"/>
  <c r="H8"/>
  <c r="H9"/>
  <c r="H10"/>
  <c r="H11"/>
  <c r="H12"/>
  <c r="H13"/>
  <c r="H14"/>
  <c r="H15"/>
  <c r="H16"/>
  <c r="H6"/>
  <c r="E17"/>
  <c r="F667"/>
  <c r="H667" s="1"/>
  <c r="E665"/>
  <c r="F665" s="1"/>
  <c r="H665" s="1"/>
  <c r="E662"/>
  <c r="E664" s="1"/>
  <c r="F664" s="1"/>
  <c r="H664" s="1"/>
  <c r="F661"/>
  <c r="H661" s="1"/>
  <c r="H682"/>
  <c r="F684"/>
  <c r="F685"/>
  <c r="F686"/>
  <c r="F687"/>
  <c r="F688"/>
  <c r="F689"/>
  <c r="F690"/>
  <c r="F691"/>
  <c r="F383"/>
  <c r="H383" s="1"/>
  <c r="F382"/>
  <c r="H382" s="1"/>
  <c r="F381"/>
  <c r="H381" s="1"/>
  <c r="H400" l="1"/>
  <c r="E436"/>
  <c r="F436" s="1"/>
  <c r="H436" s="1"/>
  <c r="H112"/>
  <c r="E434"/>
  <c r="E435"/>
  <c r="H57"/>
  <c r="H77"/>
  <c r="H158"/>
  <c r="H122"/>
  <c r="H149"/>
  <c r="H30"/>
  <c r="H85"/>
  <c r="H17"/>
  <c r="H40"/>
  <c r="E663"/>
  <c r="F663" s="1"/>
  <c r="H663" s="1"/>
  <c r="F662"/>
  <c r="H662" s="1"/>
  <c r="H159" l="1"/>
  <c r="E545"/>
  <c r="E544"/>
  <c r="E537"/>
  <c r="F537" s="1"/>
  <c r="E523"/>
  <c r="E518"/>
  <c r="F542"/>
  <c r="H542" s="1"/>
  <c r="E540"/>
  <c r="F540" s="1"/>
  <c r="F539"/>
  <c r="F541"/>
  <c r="E538"/>
  <c r="F538" s="1"/>
  <c r="F536"/>
  <c r="H536" s="1"/>
  <c r="E531"/>
  <c r="E530"/>
  <c r="H541"/>
  <c r="H539"/>
  <c r="H538" l="1"/>
  <c r="H537"/>
  <c r="H540"/>
  <c r="E528" l="1"/>
  <c r="E527"/>
  <c r="E520"/>
  <c r="F520" s="1"/>
  <c r="H520" s="1"/>
  <c r="E524"/>
  <c r="E525" s="1"/>
  <c r="F525" s="1"/>
  <c r="H525" s="1"/>
  <c r="E519"/>
  <c r="F519" s="1"/>
  <c r="H519" s="1"/>
  <c r="F518"/>
  <c r="H518" s="1"/>
  <c r="E517"/>
  <c r="F517" s="1"/>
  <c r="H517" s="1"/>
  <c r="E516"/>
  <c r="F516" s="1"/>
  <c r="H516" s="1"/>
  <c r="E515"/>
  <c r="F515" s="1"/>
  <c r="H515" s="1"/>
  <c r="E514"/>
  <c r="F514" s="1"/>
  <c r="H514" s="1"/>
  <c r="F513"/>
  <c r="H513" s="1"/>
  <c r="F545"/>
  <c r="H545" s="1"/>
  <c r="F544"/>
  <c r="H544" s="1"/>
  <c r="F543"/>
  <c r="H543" s="1"/>
  <c r="E521" l="1"/>
  <c r="F524"/>
  <c r="H524" s="1"/>
  <c r="H546" l="1"/>
  <c r="H683"/>
  <c r="F683"/>
  <c r="H685"/>
  <c r="H684"/>
  <c r="H680"/>
  <c r="H681"/>
  <c r="F679"/>
  <c r="F680"/>
  <c r="F678"/>
  <c r="F668"/>
  <c r="H668" s="1"/>
  <c r="F660"/>
  <c r="H660" s="1"/>
  <c r="F659"/>
  <c r="H659" s="1"/>
  <c r="F658"/>
  <c r="H658" s="1"/>
  <c r="H362"/>
  <c r="F644" l="1"/>
  <c r="H644" s="1"/>
  <c r="F645"/>
  <c r="H645" s="1"/>
  <c r="F646"/>
  <c r="H646" s="1"/>
  <c r="F647"/>
  <c r="H647" s="1"/>
  <c r="F651"/>
  <c r="H651" s="1"/>
  <c r="F652"/>
  <c r="H652" s="1"/>
  <c r="F643"/>
  <c r="H643" s="1"/>
  <c r="H691" l="1"/>
  <c r="H690"/>
  <c r="F670" l="1"/>
  <c r="H670" s="1"/>
  <c r="F669"/>
  <c r="H669" s="1"/>
  <c r="H671"/>
  <c r="F666"/>
  <c r="H666" s="1"/>
  <c r="F673"/>
  <c r="H673" s="1"/>
  <c r="F657"/>
  <c r="H657" s="1"/>
  <c r="H672"/>
  <c r="H689"/>
  <c r="H688"/>
  <c r="H687"/>
  <c r="H686"/>
  <c r="H679"/>
  <c r="H678"/>
  <c r="H694" l="1"/>
  <c r="H674"/>
  <c r="F648"/>
  <c r="H648" s="1"/>
  <c r="F637"/>
  <c r="F638"/>
  <c r="F628"/>
  <c r="F529"/>
  <c r="H529" s="1"/>
  <c r="F531"/>
  <c r="H531" s="1"/>
  <c r="F530"/>
  <c r="H530" s="1"/>
  <c r="F488"/>
  <c r="H488" s="1"/>
  <c r="F487"/>
  <c r="H487" s="1"/>
  <c r="F486"/>
  <c r="H486" s="1"/>
  <c r="F508"/>
  <c r="H508" s="1"/>
  <c r="F507"/>
  <c r="H507" s="1"/>
  <c r="F506"/>
  <c r="H506" s="1"/>
  <c r="E505"/>
  <c r="F505" s="1"/>
  <c r="H505" s="1"/>
  <c r="E503"/>
  <c r="E504" s="1"/>
  <c r="F504" s="1"/>
  <c r="H504" s="1"/>
  <c r="E501"/>
  <c r="F501" s="1"/>
  <c r="H501" s="1"/>
  <c r="E500"/>
  <c r="F500" s="1"/>
  <c r="H500" s="1"/>
  <c r="E499"/>
  <c r="F499" s="1"/>
  <c r="H499" s="1"/>
  <c r="E498"/>
  <c r="F498" s="1"/>
  <c r="H498" s="1"/>
  <c r="E497"/>
  <c r="F497" s="1"/>
  <c r="H497" s="1"/>
  <c r="E496"/>
  <c r="E495" s="1"/>
  <c r="F495" s="1"/>
  <c r="H495" s="1"/>
  <c r="E494"/>
  <c r="E493" s="1"/>
  <c r="F493" s="1"/>
  <c r="H493" s="1"/>
  <c r="E492"/>
  <c r="F492" s="1"/>
  <c r="H492" s="1"/>
  <c r="E491"/>
  <c r="F491" s="1"/>
  <c r="H491" s="1"/>
  <c r="E490"/>
  <c r="F490" s="1"/>
  <c r="H490" s="1"/>
  <c r="F489"/>
  <c r="H489" s="1"/>
  <c r="F485"/>
  <c r="H485" s="1"/>
  <c r="F480"/>
  <c r="H480" s="1"/>
  <c r="F479"/>
  <c r="H479" s="1"/>
  <c r="F478"/>
  <c r="H478" s="1"/>
  <c r="E463"/>
  <c r="F463" s="1"/>
  <c r="F455"/>
  <c r="H455" s="1"/>
  <c r="F454"/>
  <c r="H454" s="1"/>
  <c r="F453"/>
  <c r="H453" s="1"/>
  <c r="F452"/>
  <c r="H452" s="1"/>
  <c r="F450"/>
  <c r="H450" s="1"/>
  <c r="F448"/>
  <c r="H448" s="1"/>
  <c r="H442"/>
  <c r="H441"/>
  <c r="H440"/>
  <c r="F449"/>
  <c r="H449" s="1"/>
  <c r="H653" l="1"/>
  <c r="F503"/>
  <c r="H503" s="1"/>
  <c r="F494"/>
  <c r="H494" s="1"/>
  <c r="F496"/>
  <c r="H496" s="1"/>
  <c r="E502"/>
  <c r="F502" s="1"/>
  <c r="H502" s="1"/>
  <c r="F451"/>
  <c r="H451" s="1"/>
  <c r="H456" s="1"/>
  <c r="H509" l="1"/>
  <c r="F437" l="1"/>
  <c r="F428"/>
  <c r="H428" s="1"/>
  <c r="F429"/>
  <c r="H429" s="1"/>
  <c r="F423"/>
  <c r="F427"/>
  <c r="H427" s="1"/>
  <c r="E415"/>
  <c r="F435"/>
  <c r="F434"/>
  <c r="F385"/>
  <c r="H385" s="1"/>
  <c r="F386"/>
  <c r="H386" s="1"/>
  <c r="F387"/>
  <c r="H387" s="1"/>
  <c r="F384"/>
  <c r="H384" s="1"/>
  <c r="H388" l="1"/>
  <c r="F411"/>
  <c r="F322"/>
  <c r="H322" s="1"/>
  <c r="H323" s="1"/>
  <c r="H292"/>
  <c r="H290"/>
  <c r="F287"/>
  <c r="H287" s="1"/>
  <c r="F286"/>
  <c r="H286" s="1"/>
  <c r="F285"/>
  <c r="H285" s="1"/>
  <c r="F249"/>
  <c r="H249" s="1"/>
  <c r="H293" l="1"/>
  <c r="H288"/>
  <c r="E639"/>
  <c r="F639" s="1"/>
  <c r="E636"/>
  <c r="F636" s="1"/>
  <c r="E635"/>
  <c r="F635" s="1"/>
  <c r="E634"/>
  <c r="F634" s="1"/>
  <c r="E633"/>
  <c r="F633" s="1"/>
  <c r="E632"/>
  <c r="F632" s="1"/>
  <c r="E629"/>
  <c r="E640" s="1"/>
  <c r="H638"/>
  <c r="H637"/>
  <c r="E631" l="1"/>
  <c r="F631" s="1"/>
  <c r="F629"/>
  <c r="F640"/>
  <c r="E630"/>
  <c r="F630" s="1"/>
  <c r="H463" l="1"/>
  <c r="H411"/>
  <c r="H434"/>
  <c r="H262"/>
  <c r="F280"/>
  <c r="H280" s="1"/>
  <c r="H281" s="1"/>
  <c r="F295"/>
  <c r="F263"/>
  <c r="H263" s="1"/>
  <c r="H261"/>
  <c r="F260"/>
  <c r="H260" s="1"/>
  <c r="H259"/>
  <c r="H258"/>
  <c r="H257"/>
  <c r="H256"/>
  <c r="F250"/>
  <c r="H250" s="1"/>
  <c r="F248"/>
  <c r="H248" s="1"/>
  <c r="F247"/>
  <c r="H247" s="1"/>
  <c r="F246"/>
  <c r="H246" s="1"/>
  <c r="F245"/>
  <c r="H245" s="1"/>
  <c r="F244"/>
  <c r="H244" s="1"/>
  <c r="F243"/>
  <c r="H243" s="1"/>
  <c r="F242"/>
  <c r="H242" s="1"/>
  <c r="F241"/>
  <c r="H241" s="1"/>
  <c r="F240"/>
  <c r="H240" s="1"/>
  <c r="H239"/>
  <c r="F238"/>
  <c r="H238" s="1"/>
  <c r="F237"/>
  <c r="H237" s="1"/>
  <c r="F236"/>
  <c r="H236" s="1"/>
  <c r="F235"/>
  <c r="H235" s="1"/>
  <c r="F234"/>
  <c r="H234" s="1"/>
  <c r="E210"/>
  <c r="F210" s="1"/>
  <c r="H210" s="1"/>
  <c r="H209"/>
  <c r="E205"/>
  <c r="F205" s="1"/>
  <c r="H205" s="1"/>
  <c r="H204"/>
  <c r="E200"/>
  <c r="F200" s="1"/>
  <c r="H200" s="1"/>
  <c r="H199"/>
  <c r="E195"/>
  <c r="F195" s="1"/>
  <c r="H195" s="1"/>
  <c r="H194"/>
  <c r="H639"/>
  <c r="H629"/>
  <c r="H630"/>
  <c r="H631"/>
  <c r="H632"/>
  <c r="H633"/>
  <c r="H634"/>
  <c r="H635"/>
  <c r="H636"/>
  <c r="H640"/>
  <c r="H628"/>
  <c r="E475"/>
  <c r="F413"/>
  <c r="H413" s="1"/>
  <c r="E466"/>
  <c r="E522"/>
  <c r="F522" s="1"/>
  <c r="H522" s="1"/>
  <c r="F523"/>
  <c r="H523" s="1"/>
  <c r="F461"/>
  <c r="H461" s="1"/>
  <c r="E462"/>
  <c r="F462" s="1"/>
  <c r="H462" s="1"/>
  <c r="F416"/>
  <c r="H416" s="1"/>
  <c r="F419"/>
  <c r="H419" s="1"/>
  <c r="E421"/>
  <c r="F421" s="1"/>
  <c r="H421" s="1"/>
  <c r="H423"/>
  <c r="E424"/>
  <c r="F370"/>
  <c r="H370" s="1"/>
  <c r="F371"/>
  <c r="H371" s="1"/>
  <c r="E372"/>
  <c r="F372" s="1"/>
  <c r="H372" s="1"/>
  <c r="E373"/>
  <c r="F373" s="1"/>
  <c r="H373" s="1"/>
  <c r="E374"/>
  <c r="F374" s="1"/>
  <c r="H374" s="1"/>
  <c r="E375"/>
  <c r="F375" s="1"/>
  <c r="H375" s="1"/>
  <c r="F376"/>
  <c r="H376" s="1"/>
  <c r="E377"/>
  <c r="F377" s="1"/>
  <c r="H377" s="1"/>
  <c r="E378"/>
  <c r="F378" s="1"/>
  <c r="H378" s="1"/>
  <c r="F361"/>
  <c r="H361" s="1"/>
  <c r="H363" s="1"/>
  <c r="F227"/>
  <c r="H227" s="1"/>
  <c r="H228" s="1"/>
  <c r="F352"/>
  <c r="H352" s="1"/>
  <c r="H353" s="1"/>
  <c r="E470"/>
  <c r="F470" s="1"/>
  <c r="H470" s="1"/>
  <c r="H266" l="1"/>
  <c r="H641"/>
  <c r="H710" s="1"/>
  <c r="F528"/>
  <c r="H528" s="1"/>
  <c r="F475"/>
  <c r="H475" s="1"/>
  <c r="E476"/>
  <c r="F476" s="1"/>
  <c r="H476" s="1"/>
  <c r="F424"/>
  <c r="H424" s="1"/>
  <c r="H251"/>
  <c r="H198"/>
  <c r="H201" s="1"/>
  <c r="H193"/>
  <c r="H196" s="1"/>
  <c r="H295"/>
  <c r="H296" s="1"/>
  <c r="H208"/>
  <c r="H211" s="1"/>
  <c r="H203"/>
  <c r="H206" s="1"/>
  <c r="E526"/>
  <c r="F526" s="1"/>
  <c r="H526" s="1"/>
  <c r="E418"/>
  <c r="F418" s="1"/>
  <c r="H418" s="1"/>
  <c r="E471"/>
  <c r="F471" s="1"/>
  <c r="H471" s="1"/>
  <c r="F404"/>
  <c r="H404" s="1"/>
  <c r="E472"/>
  <c r="F472" s="1"/>
  <c r="H472" s="1"/>
  <c r="F521"/>
  <c r="H521" s="1"/>
  <c r="F415"/>
  <c r="H415" s="1"/>
  <c r="G716"/>
  <c r="E422"/>
  <c r="F422" s="1"/>
  <c r="H422" s="1"/>
  <c r="F369"/>
  <c r="H369" s="1"/>
  <c r="H379" s="1"/>
  <c r="E465"/>
  <c r="F465" s="1"/>
  <c r="H465" s="1"/>
  <c r="F466"/>
  <c r="H466" s="1"/>
  <c r="F460"/>
  <c r="H460" s="1"/>
  <c r="E469"/>
  <c r="F469" s="1"/>
  <c r="H469" s="1"/>
  <c r="E473"/>
  <c r="E464"/>
  <c r="F464" s="1"/>
  <c r="H464" s="1"/>
  <c r="E468"/>
  <c r="E477"/>
  <c r="F477" s="1"/>
  <c r="H477" s="1"/>
  <c r="H229" l="1"/>
  <c r="G717" s="1"/>
  <c r="H717" s="1"/>
  <c r="H364"/>
  <c r="G718" s="1"/>
  <c r="H430"/>
  <c r="G721"/>
  <c r="H716"/>
  <c r="F527"/>
  <c r="H527" s="1"/>
  <c r="H532" s="1"/>
  <c r="H437"/>
  <c r="H435"/>
  <c r="E474"/>
  <c r="F474" s="1"/>
  <c r="H474" s="1"/>
  <c r="F473"/>
  <c r="H473" s="1"/>
  <c r="E467"/>
  <c r="F467" s="1"/>
  <c r="H467" s="1"/>
  <c r="H481" s="1"/>
  <c r="F468"/>
  <c r="H468" s="1"/>
  <c r="H547" l="1"/>
  <c r="H718"/>
  <c r="H721"/>
  <c r="H444"/>
  <c r="G719" l="1"/>
  <c r="G722" s="1"/>
  <c r="G724" s="1"/>
  <c r="H719" l="1"/>
  <c r="H724" l="1"/>
  <c r="H722"/>
  <c r="H723" l="1"/>
</calcChain>
</file>

<file path=xl/sharedStrings.xml><?xml version="1.0" encoding="utf-8"?>
<sst xmlns="http://schemas.openxmlformats.org/spreadsheetml/2006/main" count="1917" uniqueCount="716">
  <si>
    <t>Náklady za rostlinný materiál</t>
  </si>
  <si>
    <t>latinský název</t>
  </si>
  <si>
    <t>český název</t>
  </si>
  <si>
    <t>výsadbová velikost</t>
  </si>
  <si>
    <t>cena za kus</t>
  </si>
  <si>
    <t xml:space="preserve">Stromy alejového typu s balem </t>
  </si>
  <si>
    <t xml:space="preserve">Stromy alejového typu s balem – celkem </t>
  </si>
  <si>
    <t>Celkem za rostlinný materiál bez DPH</t>
  </si>
  <si>
    <t>levandule lékařská</t>
  </si>
  <si>
    <t xml:space="preserve">název </t>
  </si>
  <si>
    <t>počet</t>
  </si>
  <si>
    <t>celkem</t>
  </si>
  <si>
    <t>ks</t>
  </si>
  <si>
    <t>Odstranění pařezu o průměru 300 - 400 mm do hloubky min. 30 cm , vč. likvidace vytěženého odpadu</t>
  </si>
  <si>
    <t>m2</t>
  </si>
  <si>
    <t>m3</t>
  </si>
  <si>
    <t xml:space="preserve">Příprava záhonů – celkem </t>
  </si>
  <si>
    <t>kg</t>
  </si>
  <si>
    <t>Výsadba alejového stromu s balem</t>
  </si>
  <si>
    <t>Hnojení půdy nebo trávníku v rovině nebo ve svahu 1:5 umělým hnojivem na široko</t>
  </si>
  <si>
    <t>t</t>
  </si>
  <si>
    <t>Položení mulčovací textílie proti prorůstnání plevelů kolem vysázených rostlin v rovině nebo na svahu 1:5</t>
  </si>
  <si>
    <t>Mulčování vysazených rostlin mulčovací kůrou, tloušťky do 100 mm na rovině nebo svahu do 1:5</t>
  </si>
  <si>
    <t>Výsadba dřeviny s balem do předem vyhloubené jamky se zalitím v rovině nebo ve svahu 1:5 při průměru balu přes 600 do 800 mm</t>
  </si>
  <si>
    <t>Zhotovení obalu kmene z rákosové nebo kokosové rohože v jedné vrstvě v rovině nebo na svahu do 1:5</t>
  </si>
  <si>
    <t>R</t>
  </si>
  <si>
    <t>specifikace</t>
  </si>
  <si>
    <t>184 91-1421</t>
  </si>
  <si>
    <t>184 50-1141</t>
  </si>
  <si>
    <t>185 80-2113</t>
  </si>
  <si>
    <t>Chemické odplevelení půdy před založením kultury, trávníku nebo zpevněných ploch o výměře přes 20 m2 v rovině nebo na svahu 1:5 postřikem na široko</t>
  </si>
  <si>
    <t>183 40-3153</t>
  </si>
  <si>
    <t>Založení záhonu pro výsadbu rostlin v rovině nebo na svahu do 1:5 na starém trávníku</t>
  </si>
  <si>
    <t>183 20-5121</t>
  </si>
  <si>
    <t>Odstranění nevhodných dřevin průměru kmene do 100 mm</t>
  </si>
  <si>
    <t xml:space="preserve">Odstranění nevhodných dřevin průměru kmene do 100 mm – celkem </t>
  </si>
  <si>
    <t>184 10-2116</t>
  </si>
  <si>
    <t>184 91-1311</t>
  </si>
  <si>
    <t>112 20-1112</t>
  </si>
  <si>
    <t>Pokácení stromu postupné (v rovině nebo svahu do 1:5)  300 - 400 mm, vč. odvozu dřevní hmoty</t>
  </si>
  <si>
    <t>112 20-1113</t>
  </si>
  <si>
    <t>Pokácení stromu postupné (v rovině nebo svahu do 1:5)  500 - 600 mm, vč. odvozu dřevní hmoty</t>
  </si>
  <si>
    <t>112 20-1115</t>
  </si>
  <si>
    <t>185 80-2114</t>
  </si>
  <si>
    <t>l</t>
  </si>
  <si>
    <t>183 10-1222</t>
  </si>
  <si>
    <t>Hloubení jamek pro vysazování rostlin v zemině 1 až 4 s výměnou půdy na 50 % v rovině nebo na svahu do 1:5, objemu přes 1,00 m3 do 2,00 m3</t>
  </si>
  <si>
    <t>184 21-5132</t>
  </si>
  <si>
    <t>Ukotvení dřeviny třemi kůly, délky přes 1 do 2 m průměru do 100 mm</t>
  </si>
  <si>
    <t>R E K A P I T U L A C E</t>
  </si>
  <si>
    <t>184 80-2111</t>
  </si>
  <si>
    <t>Dodání kůlů délky 2500 mm, průměru 60 mm (3 ks k jedné dřevině), vč. ceny dopravy materiálu</t>
  </si>
  <si>
    <t>Dodání příčníků délky 500 mm, průměru 60 mm (3 ks k jedné dřevině), vč. ceny dopravy materiálu</t>
  </si>
  <si>
    <t>Dodání úvazku (3 ks k jedné dřevině) , vč. ceny dopravy materiálu</t>
  </si>
  <si>
    <t>Dodávka kokosové rohože na zhotovení obalu kmene, vč. ceny dopravy materiálu</t>
  </si>
  <si>
    <t>Pokácení stromu postupné (v rovině nebo svahu do 1:5)  400 - 500 mm, vč. odvozu dřevní hmoty</t>
  </si>
  <si>
    <t>112 20-1114</t>
  </si>
  <si>
    <t>Řez keřů</t>
  </si>
  <si>
    <t>Řez keřů - celkem</t>
  </si>
  <si>
    <t xml:space="preserve">Zmlazení a řez keřů trnitých a netrnitých o průměru koruny v průměru do 3,0 m </t>
  </si>
  <si>
    <t xml:space="preserve">Výsadba kontejnerového keře </t>
  </si>
  <si>
    <t>184 21-5412</t>
  </si>
  <si>
    <t>Zhotovení závlahové mísy u soliterních dřevin v rovině nebo na svahu do 1:5, o průměru mísy přes 0,5 do 1 m</t>
  </si>
  <si>
    <t>111 15-1121</t>
  </si>
  <si>
    <t>111 11-1411</t>
  </si>
  <si>
    <t>Vazba</t>
  </si>
  <si>
    <t>Pokácení stromu (v rovině nebo svahu do 1:5)  600 - 700 mm, vč. odvozu dřevní hmoty</t>
  </si>
  <si>
    <t>112 20-1116</t>
  </si>
  <si>
    <t>Hloubení jamek pro vysazování rostlin v zemině 1 až 4 s výměnou půdy na 50 % v rovině nebo na svahu do 1:5, objemu přes 0,01 do 0,02 m3</t>
  </si>
  <si>
    <t>184 10-2111</t>
  </si>
  <si>
    <t>Výsadba dřeviny s balem do předem vyhloubené jamky se zalitím v rovině nebo na svahu do 1:5, při průměru balu přes  100 mm do 200 mm</t>
  </si>
  <si>
    <t>Chemické odplevelení půdy před založením kultury, trávníku nebo zpevněných ploch o výměře přes 20 m2 na svahu přes 1:2 do 1:1 postřikem na široko</t>
  </si>
  <si>
    <t>Založení záhonu pro výsadbu rostlin na svahu přes 1:2 do 1:1 na starém trávníku</t>
  </si>
  <si>
    <t xml:space="preserve">Dovoz materiálu do 20 km na místo </t>
  </si>
  <si>
    <t>181 11-1111</t>
  </si>
  <si>
    <t>Plošná úprava terénu v zemině tř. 1 až 4 s urovnáním povrchu bez doplnění ornice souvislé plochy do 500 m2 při nerovnostech terénu přes +/- 50 do +/- 100 mm v rovině nebo ve svahu do 1:5</t>
  </si>
  <si>
    <t>181 30-1101</t>
  </si>
  <si>
    <t>Rozprostření a urovnání ornice v rovině nebo  ve svahu sklonu do 1:5, do 500 m2, tl. vrstvy do 100 mm</t>
  </si>
  <si>
    <t>111 11-1414</t>
  </si>
  <si>
    <t>Odstranění stařiny ze souvislé plochy do 100 m2 ve svahu přes 1:1</t>
  </si>
  <si>
    <t>Odstranění stařiny ze souvislé plochy do 100 m2 v rovině nebo ve svahu do 1:5</t>
  </si>
  <si>
    <t>Dodávka mulčovací kůry tl. vrstvy 0,1 m, vč. ceny dopravy materiálu</t>
  </si>
  <si>
    <t xml:space="preserve">Dodání travního osiva (Parková směs) při výsevku 250 kg/ha </t>
  </si>
  <si>
    <t>Trávníkové hnojivo 30 g/m2, vč. ceny dopravy materiálu</t>
  </si>
  <si>
    <t>Pěstební substrát 0,01 m3 / 1 ks, včetně ceny dopravy materiálu</t>
  </si>
  <si>
    <t>Pěstební substrát 1,0 m3 / 1 ks, včetně ceny dopravy materiálu</t>
  </si>
  <si>
    <t>Výsadba kontejnerového keře do jamek s 50% výměnou půdy vč. náhradního substrátu – celkem</t>
  </si>
  <si>
    <t>počet kusů</t>
  </si>
  <si>
    <t>cena celkem bez DPH</t>
  </si>
  <si>
    <t>do 30 m2</t>
  </si>
  <si>
    <t>přes 30 do 60 m2</t>
  </si>
  <si>
    <t>přes 60 do 90 m2</t>
  </si>
  <si>
    <t>přes 90 do 120 m2</t>
  </si>
  <si>
    <t>přes 150 do 180 m2</t>
  </si>
  <si>
    <t>184 85-2212</t>
  </si>
  <si>
    <t>184 85-2213</t>
  </si>
  <si>
    <t>184 85-2214</t>
  </si>
  <si>
    <t>184 85-2216</t>
  </si>
  <si>
    <t>183 11-1214</t>
  </si>
  <si>
    <t>184 80-2311</t>
  </si>
  <si>
    <t>Odstranění nevhodných dřevin průměru kmene do 100 mm výšky přes 1 m s odstraněním pařezu přes 100 do 500 m2 v rovině nebo na svahu do 1:5 včetně likvidace dřevní hmoty, naložení, odvezení a skládkování</t>
  </si>
  <si>
    <t>m</t>
  </si>
  <si>
    <t>184 85-2312</t>
  </si>
  <si>
    <t>* Hnojení půdy nebo trávníku v rovině nebo ve svahu 1:5 umělým hnojivem s rozdělením k jednotlivým rostlinám</t>
  </si>
  <si>
    <t>** Hnojení půdy nebo trávníku v rovině nebo ve svahu 1:5 umělým hnojivem s rozdělením k jednotlivým rostlinám</t>
  </si>
  <si>
    <t>Vazba - celkem</t>
  </si>
  <si>
    <t>Hnojení tabletovým hnojivem s obsahem ureaformu hořčíku a stopových prvků  vč. Dodávky (1 ks tablet / nižší keř nebo půdopokryvná rostlina), vč. ceny dopravy materiálu</t>
  </si>
  <si>
    <t>Hnojení tabletovým hnojivem s obsahem ureaformu hořčíku a stopových prvků  vč. Dodávky (5 ks tablet / strom), vč. ceny dopravy materiálu</t>
  </si>
  <si>
    <t>Absorbční prostředek - práškový koncentrát  v dávce 10 g ke každému nižšímu keři nebo  půdopokryvné rostlině, vč. ceny dopravy materiálu</t>
  </si>
  <si>
    <t>Absorbční prostředek - práškový koncentrát  v dávce 100 g ke každému stromu</t>
  </si>
  <si>
    <t>181 11-1113</t>
  </si>
  <si>
    <t>Plošná úprava terénu v zemině tř. 1 až 4 s urovnáním povrchu bez doplnění ornice souvislé plochy do 500 m2 při nerovnostech terénu přes +/- 50 do +/- 100 mm na svahu přes 1:2 do 1:1</t>
  </si>
  <si>
    <t>Dodávka totální herbicid v dávce  0,0008 l/m2 , vč. ceny dopravy materiálu</t>
  </si>
  <si>
    <t xml:space="preserve">Řez stromů prováděný lezeckou technikou výchovný alejových stromů přes 4 m do 6 m </t>
  </si>
  <si>
    <t>pozn.: u každé dřeviny bude individuálně posouzen rozsah navrhovaného zásahu</t>
  </si>
  <si>
    <t>Vytyčení rozmístění rostlin na záhony</t>
  </si>
  <si>
    <t>Vytyčení výsadeb stromů</t>
  </si>
  <si>
    <t xml:space="preserve">VRN (zařízení staveniště, práce na kulturních památkách, nezbytné geodetické práce, Vytyčení inženýrských sítí apod.) </t>
  </si>
  <si>
    <r>
      <t xml:space="preserve">Dodávka mulčovací textílie proti prorůstnání plevelů </t>
    </r>
    <r>
      <rPr>
        <sz val="10"/>
        <rFont val="Arial"/>
        <family val="2"/>
        <charset val="238"/>
      </rPr>
      <t xml:space="preserve">+ 5 % </t>
    </r>
    <r>
      <rPr>
        <sz val="10"/>
        <color indexed="8"/>
        <rFont val="Arial"/>
        <family val="2"/>
        <charset val="238"/>
      </rPr>
      <t>překrytí, vč. ceny dopravy materiálu</t>
    </r>
  </si>
  <si>
    <t>Vytyčení záhonů v prostoru</t>
  </si>
  <si>
    <t>Naložení výkopku</t>
  </si>
  <si>
    <t>Odvoz a uložení na skládku</t>
  </si>
  <si>
    <t>Poplatek za skládkování</t>
  </si>
  <si>
    <t>Plošná úprava pláně a válcování</t>
  </si>
  <si>
    <t>Zhotovení lože cesty ze štěrku fr. 16-32 mm, tl.150 mm</t>
  </si>
  <si>
    <t>Podklad z vibrovaného štěrku fr. 0-32 mm, tl. 100 mm</t>
  </si>
  <si>
    <t>Podklad z vibrovaného štěrku fr. 0-63 mm, tl. 100 mm</t>
  </si>
  <si>
    <t>Přesun hmot</t>
  </si>
  <si>
    <t>Výkop lože pro komunikaci do hloubky 400 mm</t>
  </si>
  <si>
    <t>Zhotovení mlatového povrchu okrové barvy - vápenec fr. 0-4 mm, tl. 40 mm včetně zhutnění, vlhčení a vibračního válcování</t>
  </si>
  <si>
    <t>Válcování vibračním válcem 3x</t>
  </si>
  <si>
    <t>Dodávka tříděné zeminy bonity I. včetně dopravy</t>
  </si>
  <si>
    <t>Štěpkování získané dřevní hmoty</t>
  </si>
  <si>
    <t>112 15-1353</t>
  </si>
  <si>
    <t>112 15-1354</t>
  </si>
  <si>
    <t>112 15-1355</t>
  </si>
  <si>
    <t>112 15-1356</t>
  </si>
  <si>
    <t>184 85-2111</t>
  </si>
  <si>
    <t>184 85-2112</t>
  </si>
  <si>
    <t>184 85-2113</t>
  </si>
  <si>
    <t>184 85-2114</t>
  </si>
  <si>
    <t>184 85-2115</t>
  </si>
  <si>
    <t>přes 120 do 150 m2</t>
  </si>
  <si>
    <t>184 85-2116</t>
  </si>
  <si>
    <t>184 85-2117</t>
  </si>
  <si>
    <t>přes 180 do 210 m2</t>
  </si>
  <si>
    <t>184 85-2118</t>
  </si>
  <si>
    <t>přes 210 do 240 m2</t>
  </si>
  <si>
    <t>184 85-2119</t>
  </si>
  <si>
    <t>přes 240 do 270 m2</t>
  </si>
  <si>
    <t>184 85-2121</t>
  </si>
  <si>
    <t>přes 270 do 300 m2</t>
  </si>
  <si>
    <t>184 85-2122</t>
  </si>
  <si>
    <t>přes 300 do 330 m2</t>
  </si>
  <si>
    <t>184 85-2123</t>
  </si>
  <si>
    <t>přes 330 do 360 m2</t>
  </si>
  <si>
    <t>184 85-2124</t>
  </si>
  <si>
    <t>přes 360 do 390 m2</t>
  </si>
  <si>
    <t>184 85-2125</t>
  </si>
  <si>
    <t>přes 390 do 420 m2</t>
  </si>
  <si>
    <t>184 85-2126</t>
  </si>
  <si>
    <t>přes 420 do 450 m2</t>
  </si>
  <si>
    <t>184 85-2215</t>
  </si>
  <si>
    <t>184 85-2217</t>
  </si>
  <si>
    <t>184 85-2218</t>
  </si>
  <si>
    <t>184 85-2219</t>
  </si>
  <si>
    <t>184 85-2419</t>
  </si>
  <si>
    <t>184 85-2424</t>
  </si>
  <si>
    <t>Odstranění výmladků, včetně likvidace dřevní hmoty, naložení, odvezení a skládkování</t>
  </si>
  <si>
    <t>Odstranění výmladků - celkem</t>
  </si>
  <si>
    <t>m.j.</t>
  </si>
  <si>
    <t>Náklady za práce - kácení dřevin</t>
  </si>
  <si>
    <t>Náklady za práce - kácení dřevin – celkem</t>
  </si>
  <si>
    <t>Náklady za práce - sadové úpravy - celkem bez DPH</t>
  </si>
  <si>
    <t>bez DPH</t>
  </si>
  <si>
    <t>s DPH</t>
  </si>
  <si>
    <t>Rostlinný materiál</t>
  </si>
  <si>
    <t>Náklady za práce - sadové úpravy</t>
  </si>
  <si>
    <t xml:space="preserve">Celková cena </t>
  </si>
  <si>
    <t>Kácení stromu, průměr kmene 200 – 300 mm</t>
  </si>
  <si>
    <t>Kácení stromu, průměr kmene 300 – 400 mm</t>
  </si>
  <si>
    <t>Kácení stromu, průměr kmene 400 – 500 mm</t>
  </si>
  <si>
    <t>Kácení stromu, průměr kmene 500 – 600 mm</t>
  </si>
  <si>
    <t>Kácení stromu, průměr kmene 600 - 700 mm</t>
  </si>
  <si>
    <t>Kácení stromu, průměr kmene 200 – 300 mm – celkem</t>
  </si>
  <si>
    <t>Kácení stromu, průměr kmene 300 – 400 mm – celkem</t>
  </si>
  <si>
    <t>Kácení stromu, průměr kmene 400 – 500 mm – celkem</t>
  </si>
  <si>
    <t>Kácení stromu, průměr kmene 600 - 700 mm – celkem</t>
  </si>
  <si>
    <t>Kácení stromu, průměr kmene 500 – 600 mm – celkem</t>
  </si>
  <si>
    <t>Vazba - dynamická vč. instalace</t>
  </si>
  <si>
    <t>183 21-1312</t>
  </si>
  <si>
    <t>Výsadba květin do připravené půdy se zalitím, trvalek</t>
  </si>
  <si>
    <t>Dodávka mulčovací kůry tl. vrstvy 0,1 m, vč. dopravy</t>
  </si>
  <si>
    <t>185 85-1121</t>
  </si>
  <si>
    <t>Dovoz vody pro zálivku rostlin na vzdálenost do 1000 m</t>
  </si>
  <si>
    <t>přes 450 do 480 m2</t>
  </si>
  <si>
    <t>Osazení obruby z ocelové pásoviny tl 2 mm</t>
  </si>
  <si>
    <t>Obruba z ocelové pásoviny tl. 5 mm, délka 2 m</t>
  </si>
  <si>
    <t>184 85-2127</t>
  </si>
  <si>
    <t>alejové stromy výšky přes 4 do 6 m</t>
  </si>
  <si>
    <t>183 21-1211</t>
  </si>
  <si>
    <t>Založení štěrkového záhonu pro výsadbu trvalek v zemině třídy 1 až 4 v rovině nebo na svahu do 1:5</t>
  </si>
  <si>
    <t>Ocelová pásovina, tloušťka 5 mm, výška 150 cm, materiál a doprava</t>
  </si>
  <si>
    <t>Osazení obruby z ocelové pásoviny zarytím včetně začištění</t>
  </si>
  <si>
    <t>R + specifikace</t>
  </si>
  <si>
    <t>Příprava záhonů pro keřové výsadby</t>
  </si>
  <si>
    <t>Dodávka vody užitkové</t>
  </si>
  <si>
    <t>Povýsadbová zálivka v dávce 80 l/ks, pětkrát před předáním  ( 80 x 20 x 5 = 8 000 l = 8 m3)</t>
  </si>
  <si>
    <t xml:space="preserve">Výsadba alej. stromu s balem – celkem </t>
  </si>
  <si>
    <t>Přesazení stromů z betonových nádob na lokalitu</t>
  </si>
  <si>
    <t xml:space="preserve">Přesazení stromů z betonových nádob na lokalitu – celkem </t>
  </si>
  <si>
    <t xml:space="preserve">Vyzvednutí dřeviny k přesazení bez balu v rovině nebo na svahu do 1:5 </t>
  </si>
  <si>
    <t>Převoz dřevin na místo určené k výsadbě</t>
  </si>
  <si>
    <t>Ostatní práce</t>
  </si>
  <si>
    <t>Úprava povrchu cest v jižní části parku</t>
  </si>
  <si>
    <t>Úprava povrchu cest v jižní části parku - celkem</t>
  </si>
  <si>
    <t>Lavičky a mobiliář</t>
  </si>
  <si>
    <t>Lavičky a mobiliář - celkem</t>
  </si>
  <si>
    <t>Odpadkový koš - materiál a doprava</t>
  </si>
  <si>
    <t>Odpadkový koš - montáž a kotvení</t>
  </si>
  <si>
    <t>Informační tabule - materiál a doprava</t>
  </si>
  <si>
    <t>Informační tabule - montáž a kotvení</t>
  </si>
  <si>
    <t>Nové zálivy pro lavičky</t>
  </si>
  <si>
    <t>Nové zálivy pro lavičky - celkem</t>
  </si>
  <si>
    <t>Pokládka dlažby ze žulových kostek</t>
  </si>
  <si>
    <t>Zásypový materiál (křemičitý písek) vč. Dopravy</t>
  </si>
  <si>
    <t>Žulové kostky ( 80 x 80 x 60 mm)</t>
  </si>
  <si>
    <t>R+ specifikace</t>
  </si>
  <si>
    <t>Náklady za práce - arboristické zásahy</t>
  </si>
  <si>
    <t>Ostatní práce - celkem</t>
  </si>
  <si>
    <t>Náklady za práce a materiály - sadové úpravy</t>
  </si>
  <si>
    <t>lokalita</t>
  </si>
  <si>
    <t>Odvoz dřevní hmoty na místo určené městem ke skladování</t>
  </si>
  <si>
    <t>Oplocení výsadeb dle specifikace v Materiálovém listu</t>
  </si>
  <si>
    <t>Příprava dřeviny z betonové nádoby k přesazení v rovině nebo na svahu do 1:5 s balem,  při průměru balu přes 1,2 do 1,4 m</t>
  </si>
  <si>
    <t>Povýsadbová zálivka v dávce 80 l/ks, pětkrát před předáním  ( 80 x 10 x 5 = 8 000 l = 4 m3)</t>
  </si>
  <si>
    <t>Osazení obruby z akátové kulatiny</t>
  </si>
  <si>
    <t>Dřevěné lehátko dle specifikace v PD - materiál a doprava</t>
  </si>
  <si>
    <t>Dřevěné lehátko dle specifikace v PD - montáž a kotvení</t>
  </si>
  <si>
    <t xml:space="preserve">Zhotovení pochůzí štěpkové svrchní vrstvy lesní stezky tl. 100 mm </t>
  </si>
  <si>
    <t>Přesun hmot pro pozemní komunikace</t>
  </si>
  <si>
    <t>998223011</t>
  </si>
  <si>
    <t>Příplatek k přesunu hmot pro komunikace za zvětšený přesun do 1000 m</t>
  </si>
  <si>
    <t>998223091</t>
  </si>
  <si>
    <t>Vyrovnávací vrstva ze štěrkodrti fr. 0 - 32 mm, vrstva 10 cm, včetně dopravy</t>
  </si>
  <si>
    <t>Zřízení podkladní vrstvy ze štěrkodrti rozhrnutím na plochy</t>
  </si>
  <si>
    <t>Válcování vibračním válcem 1x</t>
  </si>
  <si>
    <t>štěpka pro lesní stezku volně ložená ( 643 x vrstva 0,1 = 64,3) včetně dopravy</t>
  </si>
  <si>
    <t>Kácení stromu, průměr kmene 100 - 200 mm</t>
  </si>
  <si>
    <t>Pokácení stromu směrové v celku (v rovině nebo svahu do 1:5)  do 200 mm průměru kmene, vč. odvozu dřevní hmoty</t>
  </si>
  <si>
    <t>Odstranění pařezu o průměru do 200 mm do hloubky min. 30 cm   průměru kmene, vč. likvidace vytěženého odpadu a doplnění zeminy</t>
  </si>
  <si>
    <t>Kácení stromu, průměr kmene 100 - 200 mm – celkem</t>
  </si>
  <si>
    <t>112 20-1111</t>
  </si>
  <si>
    <t>Odstranění pařezu o průměru 200 - 300 mm do hloubky min. 30 cm, vč. likvidace vytěženého odpadu a doplnění zeminy</t>
  </si>
  <si>
    <t>Odstranění pařezu o průměru 400 - 500 mm do hloubky min. 30 cm , vč. likvidace vytěženého odpadu a doplnění zeminy</t>
  </si>
  <si>
    <t>Odstranění pařezu o průměru 500 - 600 mm do hloubky min. 30 cm , vč. likvidace vytěženého odpadu a doplnění zeminy</t>
  </si>
  <si>
    <t>Odstranění pařezu o průměru 600 - 700 mm do hloubky min. 30 cm , vč. likvidace vytěženého odpadu a doplnění zeminy</t>
  </si>
  <si>
    <t xml:space="preserve">Výškový prořez stromů   prováděný lezeckou technikou - řez bezpečnostní  – celkem </t>
  </si>
  <si>
    <t xml:space="preserve">Výškový prořez stromů   prováděný lezeckou technikou - řez zdravotní  – celkem </t>
  </si>
  <si>
    <t xml:space="preserve">Výškový prořez stromů   prováděný lezeckou technikou - řez redukční obvodový – celkem </t>
  </si>
  <si>
    <t xml:space="preserve">Výškový prořez stromů   prováděný lezeckou technikou - Lokální redukce z důvodu stabilizace  – celkem </t>
  </si>
  <si>
    <t xml:space="preserve">Výškový prořez stromů   prováděný lezeckou technikou - Úprava podjezdného a průchozího profilu  – celkem </t>
  </si>
  <si>
    <t xml:space="preserve">Výškový prořez stromů   prováděný lezeckou technikou - řez stromů výchovný – celkem </t>
  </si>
  <si>
    <t>Cesta s mlatovým povrchem u vstupu na SZ</t>
  </si>
  <si>
    <t>Cesta s mlatovým povrchem u vstupu na SZ - celkem</t>
  </si>
  <si>
    <t>Odstranění stávajících dřevěných ploch pod lavičkami včetně naložení materiálu na dopravní prostředek a odvozu a uložení na skládku</t>
  </si>
  <si>
    <t>Odstranění nevyhovujících živičných ploch pod lavičkami včetně naložení materiálu na dopravní prostředek a odvozu a uložení na skládku  (plocha 8,1 m2 x hloubka 0,5 m = 4,05 m3 = 4,8 t )</t>
  </si>
  <si>
    <t>181 00-6116</t>
  </si>
  <si>
    <t>Rozprostření zemin schopných zúrodnění v rovině a ve sklonu do 1:5 tloušťka vrstvy přes 0,40 do 0,50</t>
  </si>
  <si>
    <t>Tříděná zemina bonity I., včetně ceny dopravy materiálu  (plocha 8,1 m2 x hloubka 0,5 m = 4,05 m3 = 4,4 t )</t>
  </si>
  <si>
    <t>Kotvící betonové patky pro lavičky dle specifikace ve výkresu - materiál, práce, doprava</t>
  </si>
  <si>
    <t>Montáž laviček do patek pod žulovou dlažbou</t>
  </si>
  <si>
    <t>Montáž laviček do patek ve štěpkové ploše</t>
  </si>
  <si>
    <t>Doprava</t>
  </si>
  <si>
    <t>Odpadkový koš se zásobníkem na papírové sáčky - materiál a doprava</t>
  </si>
  <si>
    <t>Odpadkový koš na papírové sáčky - montáž a kotvení</t>
  </si>
  <si>
    <t>Odstranění lavičky parkové stabilní přichycené kotevními šrouby</t>
  </si>
  <si>
    <t>966 00-1212</t>
  </si>
  <si>
    <t>Odstranění odpadkového koše s betonovou patkou</t>
  </si>
  <si>
    <t>966 00-1311</t>
  </si>
  <si>
    <t>Pokosení trávníku při souvislé ploše do 1 000 m2 parkového v rovině nebo svahu do 1:5, 6x</t>
  </si>
  <si>
    <t>Regenerace trávníku</t>
  </si>
  <si>
    <t xml:space="preserve">Regenerace trávníku – celkem </t>
  </si>
  <si>
    <t xml:space="preserve">Založení trávníku zahradnickým způsobem </t>
  </si>
  <si>
    <t xml:space="preserve">Založení trávníku zahradnickým způsobem – celkem </t>
  </si>
  <si>
    <t>183 40-3114</t>
  </si>
  <si>
    <t>Obdělání půdy kultivátorováním, v rovině nebo na svahu do 1:5</t>
  </si>
  <si>
    <t>181 11-4711</t>
  </si>
  <si>
    <t>Odstranění kamene z pozemku sebráním kamene, hmotnosti jednotlivě do 15 kg</t>
  </si>
  <si>
    <t>181 41-1131</t>
  </si>
  <si>
    <t>Založení trávníku na půdě předem připravené plochy do 1000 m2 výsevem včetně utažení parkového v rovině nebo na svahu do 1:5</t>
  </si>
  <si>
    <r>
      <t xml:space="preserve">Trávníkový pěstební substrát </t>
    </r>
    <r>
      <rPr>
        <sz val="10"/>
        <rFont val="Arial"/>
        <family val="2"/>
        <charset val="238"/>
      </rPr>
      <t>tl. vrstvy 0,1 m (násobeno koeficientem slehnutí zeminy 1,2), vč. dopravy materiálu</t>
    </r>
  </si>
  <si>
    <t>183 45-1411</t>
  </si>
  <si>
    <t>183 45-1311</t>
  </si>
  <si>
    <t>Provzdušnění travnatých ploch hloubky do 100 mm, průměru otvorů do 25 mm s přísevem travního osiva, souvislé plochy do 1000 m2  v rovině nebo na svahu do 1:5</t>
  </si>
  <si>
    <t>183 45-1511</t>
  </si>
  <si>
    <t>Zapískování travnatých ploch vrstvou písku tl. Do 20 mm souvislé plochy do 1000 m2 v rovině nebo na svahu do 1:5</t>
  </si>
  <si>
    <t>Pokosení trávníku při souvislé ploše do 1 000 m2 parkového v rovině nebo svahu do 1:5</t>
  </si>
  <si>
    <t>Prořezání trávníku hloubky do 5 mm bez přísevu travního osiva při souvislé ploše do 1000 m2 v rovině nebo na svahu do 1:5 (2 x ve dvou na sebe kolmých směrech)</t>
  </si>
  <si>
    <t>Dodání křemičitého písku při spotřebě 4 l/m2  (27825 m2 x 4 l = 111 300 l = 111,3 m3 x 1,8 = 200 t)</t>
  </si>
  <si>
    <t>Dodání travního osiva (Parková směs) při výsevku 2 g/m2  (27825 m2 x 2 g = 55 650 g = 55,65 kg) včetně dopravy</t>
  </si>
  <si>
    <t>Obdělávání půdy hrabáním v rovině  nebo na svahu do 1:5 (2 x ve dvou na sebe kolmých směrech)</t>
  </si>
  <si>
    <t>Obdělávání půdy hrabáním v rovině  nebo na svahu do 1:5  (2 x ve dvou na sebe kolmých směrech)</t>
  </si>
  <si>
    <t>Renovace stávajících laviček dle specifikace v TZ včetně dopravy</t>
  </si>
  <si>
    <r>
      <t>Akátová kulatina ošetřená impregnací</t>
    </r>
    <r>
      <rPr>
        <sz val="10"/>
        <color rgb="FFFF0000"/>
        <rFont val="Arial"/>
        <family val="2"/>
        <charset val="238"/>
      </rPr>
      <t xml:space="preserve"> </t>
    </r>
  </si>
  <si>
    <t>121 10-3111</t>
  </si>
  <si>
    <t>Parková lavička</t>
  </si>
  <si>
    <t>Výkop lože pro komunikaci do hloubky 410 mm</t>
  </si>
  <si>
    <t>Podklad z vibrovaného štěrku fr. 8/16 mm, tl. 150 mm ( u každé lavičky plocha 1,0 x 2,0 m =2 m2 x 37 ks = 74 m2), práce, doprava, materiál</t>
  </si>
  <si>
    <t>Kladecí vrstva z vibrovaného štěrku fr. 4/8 mm, tl. 30 mm ( u každé lavičky plocha 1,0 x 2,0 m =2 m2 x 37 ks = 74 m2), práce, doprava, materiál</t>
  </si>
  <si>
    <t>Ocelová pásovina, tloušťka 5 mm, výška 150 cm, materiál a doprava ( 37 zálivů x 6 m obvod každého zálivu = 222 m)</t>
  </si>
  <si>
    <t>javor mléčný</t>
  </si>
  <si>
    <t>Acer platanoides 'Crimson King'</t>
  </si>
  <si>
    <t>jírovec červený</t>
  </si>
  <si>
    <t>pajasan žláznatý</t>
  </si>
  <si>
    <t>Carpinus betulus</t>
  </si>
  <si>
    <t>habr obecný</t>
  </si>
  <si>
    <t>břestovec západní</t>
  </si>
  <si>
    <t>líska turecká</t>
  </si>
  <si>
    <t>Fagus sylvatica 'Atropunicea'</t>
  </si>
  <si>
    <t>buk lesní</t>
  </si>
  <si>
    <t>nahovětvec dvoudomý</t>
  </si>
  <si>
    <t>dub letní</t>
  </si>
  <si>
    <t>Quercus robur 'Fastigiata'</t>
  </si>
  <si>
    <t xml:space="preserve">Acer platanoides </t>
  </si>
  <si>
    <t xml:space="preserve">Aesculus x carnea </t>
  </si>
  <si>
    <t xml:space="preserve">Ailanthus altissima </t>
  </si>
  <si>
    <t xml:space="preserve">Celtis occidentalis </t>
  </si>
  <si>
    <t xml:space="preserve">Corylus colurna </t>
  </si>
  <si>
    <t xml:space="preserve">Gymnocladus dioicus </t>
  </si>
  <si>
    <t xml:space="preserve">Quercus robur </t>
  </si>
  <si>
    <t>14 -16</t>
  </si>
  <si>
    <t>Cotoneaster dammeri</t>
  </si>
  <si>
    <t>skalník Dammerův</t>
  </si>
  <si>
    <t>skalník vrbolistý</t>
  </si>
  <si>
    <t>kručinka německá</t>
  </si>
  <si>
    <t>Hypericum 'Hidcote'</t>
  </si>
  <si>
    <t>třezalka kalíškatá</t>
  </si>
  <si>
    <t>Potentilla fruticosa 'Snowflake'</t>
  </si>
  <si>
    <t>mochna křovitá</t>
  </si>
  <si>
    <t>Spiraea betulifolia</t>
  </si>
  <si>
    <t>tavolník břízolistý</t>
  </si>
  <si>
    <t>Spiraea x bumalda 'Anthony Waterer'</t>
  </si>
  <si>
    <t>tavolník nízký</t>
  </si>
  <si>
    <t>korunatka klaná</t>
  </si>
  <si>
    <t>Campsis radicans</t>
  </si>
  <si>
    <t>křivouš kořeňující</t>
  </si>
  <si>
    <t>Rosa - půdopokryvná bíle kvetoucí</t>
  </si>
  <si>
    <t>půdopokryvná růže</t>
  </si>
  <si>
    <t>Wisteria sinensis</t>
  </si>
  <si>
    <t>vistárie čínská</t>
  </si>
  <si>
    <t xml:space="preserve">Nižší keře a popínavé rostliny </t>
  </si>
  <si>
    <t>Nižší keře a popínavé rostliny - celkem</t>
  </si>
  <si>
    <t>Vyšší keře</t>
  </si>
  <si>
    <t xml:space="preserve">Vyšší keře – celkem </t>
  </si>
  <si>
    <t>Amelanchier grandiflora 'Robin Hill'</t>
  </si>
  <si>
    <t>muchovník velkokvětý</t>
  </si>
  <si>
    <t>Forsythia x intermedia</t>
  </si>
  <si>
    <t>zlatice prostřední</t>
  </si>
  <si>
    <t>Lonicera tatarica 'Grandiflora' -</t>
  </si>
  <si>
    <t>zimolez tatarský</t>
  </si>
  <si>
    <t>Philadelphus coronarius</t>
  </si>
  <si>
    <t>pustoryl věncový</t>
  </si>
  <si>
    <t>Syringa x chinensis</t>
  </si>
  <si>
    <t>šeřík čínský</t>
  </si>
  <si>
    <t>Viburnum plicatum 'Mariesii'</t>
  </si>
  <si>
    <t>kalina japonská</t>
  </si>
  <si>
    <t>Trvalky do keřových záhonů</t>
  </si>
  <si>
    <t xml:space="preserve">Trvalky  do keřových záhonů– celkem </t>
  </si>
  <si>
    <t>Alchemilla mollis -</t>
  </si>
  <si>
    <t>kontryhel měkký</t>
  </si>
  <si>
    <t>Anemone hupehensis 'Pink Saucer'</t>
  </si>
  <si>
    <t>sasanka</t>
  </si>
  <si>
    <t>Aster dumosus</t>
  </si>
  <si>
    <t>hvězdnice hustokvětá</t>
  </si>
  <si>
    <t>Astilbe x arendsii 'Fanal'</t>
  </si>
  <si>
    <t>čechrava zahradní</t>
  </si>
  <si>
    <t>Brunnera macrophylla</t>
  </si>
  <si>
    <t>pomněnkovec velkolistý</t>
  </si>
  <si>
    <t>Ceratostigma plumbaginoides</t>
  </si>
  <si>
    <t>rohovec</t>
  </si>
  <si>
    <t>Geranium cinereum -</t>
  </si>
  <si>
    <t>kakost</t>
  </si>
  <si>
    <t xml:space="preserve">Geranium macrorhyzum </t>
  </si>
  <si>
    <t>Hemerocallis flava -</t>
  </si>
  <si>
    <t>denivka žlutá</t>
  </si>
  <si>
    <t>Hosta fortunei -</t>
  </si>
  <si>
    <t>bohyška Fortunova</t>
  </si>
  <si>
    <t>Lavandula angustifolia -</t>
  </si>
  <si>
    <t>Matteuccia struthiopteris</t>
  </si>
  <si>
    <t>pérovník pštrosí</t>
  </si>
  <si>
    <t>Molinia caerulea 'Heidebraut'</t>
  </si>
  <si>
    <t>bezkolenec modrý</t>
  </si>
  <si>
    <t>Pachysandra terminalis</t>
  </si>
  <si>
    <t>tlustonitník klasnatý</t>
  </si>
  <si>
    <t>Vinca minor</t>
  </si>
  <si>
    <t>brčál menší</t>
  </si>
  <si>
    <t>Trvalky do smíšeného záhonu u vstupu</t>
  </si>
  <si>
    <t>Calamagrostis acutifolia Overdam</t>
  </si>
  <si>
    <t>Calamagrostis brachytricha</t>
  </si>
  <si>
    <t>Achillea Moonshine</t>
  </si>
  <si>
    <t>Aster x frikartii Monch</t>
  </si>
  <si>
    <t>Aster novae-angliae Purple Dome</t>
  </si>
  <si>
    <t>Calamintha nepeta Triumphator</t>
  </si>
  <si>
    <t>Echinacea purpurea Alba</t>
  </si>
  <si>
    <t>Papaver orientale Arvinde</t>
  </si>
  <si>
    <t>Salvia nemorosa Mainacht</t>
  </si>
  <si>
    <t>Salvia officinalis Purpurascens</t>
  </si>
  <si>
    <t>Anaphalis triplinervis Silberregen</t>
  </si>
  <si>
    <t>Sedum Herbstfreude</t>
  </si>
  <si>
    <t>Euphorbia cyparissias Fens Ruby</t>
  </si>
  <si>
    <t>Gypsophilla Rosenchleier</t>
  </si>
  <si>
    <t>Centranthus ruber Coccineus</t>
  </si>
  <si>
    <t>Linaria purpurea</t>
  </si>
  <si>
    <t xml:space="preserve">Trvalky do smíšeného záhonu u vstupu – celkem </t>
  </si>
  <si>
    <t>třtina</t>
  </si>
  <si>
    <t>řebříček</t>
  </si>
  <si>
    <t>hvězdnice</t>
  </si>
  <si>
    <t>marulka</t>
  </si>
  <si>
    <t>třapatka</t>
  </si>
  <si>
    <t>mák</t>
  </si>
  <si>
    <t>šalvěj</t>
  </si>
  <si>
    <t>plesnivka</t>
  </si>
  <si>
    <t>rozchodník</t>
  </si>
  <si>
    <t>pryšec</t>
  </si>
  <si>
    <t>šáter</t>
  </si>
  <si>
    <t>mavuň</t>
  </si>
  <si>
    <t>lnice</t>
  </si>
  <si>
    <t>Cibuloviny do smíšeného záhonu u vstupu</t>
  </si>
  <si>
    <t xml:space="preserve">Cibuloviny do smíšeného záhonu u vstupu – celkem </t>
  </si>
  <si>
    <t>Allium aflatuense Purple Sensation</t>
  </si>
  <si>
    <t>Crocus tommasinianus Barrs Purple</t>
  </si>
  <si>
    <t>Crocus chrysanthus Goldilocks</t>
  </si>
  <si>
    <t>Tulipa tarda</t>
  </si>
  <si>
    <t xml:space="preserve">Muscari armeniacum </t>
  </si>
  <si>
    <t>Tulipa praestans</t>
  </si>
  <si>
    <t>česnek</t>
  </si>
  <si>
    <t>šafrán</t>
  </si>
  <si>
    <t>tulipán</t>
  </si>
  <si>
    <t>modřenec</t>
  </si>
  <si>
    <t>cibule</t>
  </si>
  <si>
    <t>Trvalky do smíšeného záhonu podél cesty - typ A</t>
  </si>
  <si>
    <t xml:space="preserve">Trvalky do smíšeného záhonu podél cesty - typ A – celkem </t>
  </si>
  <si>
    <t>Agastache Blue Fortune</t>
  </si>
  <si>
    <t>Aster laterifolius Lady in Black</t>
  </si>
  <si>
    <t>Echinacea purpurea Magnus</t>
  </si>
  <si>
    <t>Liatris spicata</t>
  </si>
  <si>
    <t>Panicum virgatum Rotstralbusch</t>
  </si>
  <si>
    <t>Aster dumosus Jenny</t>
  </si>
  <si>
    <t>Euphorbia polychroma</t>
  </si>
  <si>
    <t>Lavandula angustifolia Munstead</t>
  </si>
  <si>
    <t>Penissetum alopecuroides Hameln</t>
  </si>
  <si>
    <t>Penstemon Mystica</t>
  </si>
  <si>
    <t>Salvia officinalis Berggarten</t>
  </si>
  <si>
    <t>Salvia verticillata Purple Rain</t>
  </si>
  <si>
    <t>Sedum Matrona</t>
  </si>
  <si>
    <t>Veronica spicata</t>
  </si>
  <si>
    <t>Veronica teucrium Knallblau</t>
  </si>
  <si>
    <t>Campanula posch. Glandore</t>
  </si>
  <si>
    <t>Geranium x cantabrigiense Biokovo</t>
  </si>
  <si>
    <t>Gypsophila Rosenschleier</t>
  </si>
  <si>
    <t>Stachys byzantina Silver carpet</t>
  </si>
  <si>
    <t>Teucrium chamaedrys Nanum</t>
  </si>
  <si>
    <t>Thymus serpyllum</t>
  </si>
  <si>
    <t>Gaura lindheimeri</t>
  </si>
  <si>
    <t>Lychnis chalcedonica Alba</t>
  </si>
  <si>
    <t>agastache</t>
  </si>
  <si>
    <t>zvonek</t>
  </si>
  <si>
    <t>gaura</t>
  </si>
  <si>
    <t>levandule</t>
  </si>
  <si>
    <t>šuškarda</t>
  </si>
  <si>
    <t>kohoutek</t>
  </si>
  <si>
    <t>proso</t>
  </si>
  <si>
    <t>dochan</t>
  </si>
  <si>
    <t>dračík</t>
  </si>
  <si>
    <t>čistec</t>
  </si>
  <si>
    <t>ožanka</t>
  </si>
  <si>
    <t>mateřídouška</t>
  </si>
  <si>
    <t>rozrazil</t>
  </si>
  <si>
    <t xml:space="preserve">Cibuloviny do smíšeného  záhonu podél cesty - typ A – celkem </t>
  </si>
  <si>
    <t>Crocus chrysanthus Blue Pearl</t>
  </si>
  <si>
    <t>Muscari armeniacum Valerie Finnis</t>
  </si>
  <si>
    <t>Narcissus cyclamineus  Jetfire</t>
  </si>
  <si>
    <t>Tulipa batalini Bright Gem</t>
  </si>
  <si>
    <t>Tulipa linifolia</t>
  </si>
  <si>
    <t>narcis</t>
  </si>
  <si>
    <t>Trvalky do smíšeného záhonu podél cesty - typ B</t>
  </si>
  <si>
    <t xml:space="preserve">Trvalky do smíšeného záhonu podél cesty - typ B – celkem </t>
  </si>
  <si>
    <t>Achillea Coronation Gold</t>
  </si>
  <si>
    <t>Achnatherum calamagrostis</t>
  </si>
  <si>
    <t>Filipendula vulgaris Plena</t>
  </si>
  <si>
    <t>Melica ciliata</t>
  </si>
  <si>
    <t>Phlomis russeliana</t>
  </si>
  <si>
    <t>Anaphalis triplinervis</t>
  </si>
  <si>
    <t>Aster amellus  Sternkugel</t>
  </si>
  <si>
    <t>Aster linosyris</t>
  </si>
  <si>
    <t>Calamintha nepeta</t>
  </si>
  <si>
    <t>Inula hirta</t>
  </si>
  <si>
    <t>Iris barbata - media</t>
  </si>
  <si>
    <t>Nepeta nervosa</t>
  </si>
  <si>
    <t>Sedum telephium Herbstfreude</t>
  </si>
  <si>
    <t>Anemone sylvestris</t>
  </si>
  <si>
    <t>Geranium renardii</t>
  </si>
  <si>
    <t>Geranium sanguineum</t>
  </si>
  <si>
    <t>Thymus pulegioides</t>
  </si>
  <si>
    <t>Catanache caerulea</t>
  </si>
  <si>
    <t>Linum perenne</t>
  </si>
  <si>
    <t>Lychnis coronaria</t>
  </si>
  <si>
    <t xml:space="preserve">Cibuloviny do smíšeného  záhonu podél cesty - typ B – celkem </t>
  </si>
  <si>
    <t>Allium nigrum</t>
  </si>
  <si>
    <t>Allium sphaerocephalon</t>
  </si>
  <si>
    <t>Crocus tommasinianus</t>
  </si>
  <si>
    <t>Muscari latifolium</t>
  </si>
  <si>
    <t>Tulipa praestans Fusilier</t>
  </si>
  <si>
    <t>Cibuloviny do smíšeného záhonu podél cesty - typ B</t>
  </si>
  <si>
    <t>Cibuloviny do smíšeného  záhonu podél cesty - typ A</t>
  </si>
  <si>
    <t xml:space="preserve">Cotoneaster salicifolius 'Parkteppich' </t>
  </si>
  <si>
    <t xml:space="preserve">Genista germanica </t>
  </si>
  <si>
    <t xml:space="preserve">Stephanandra incisa 'Crispa' </t>
  </si>
  <si>
    <t>20 - 30</t>
  </si>
  <si>
    <t>80 - 100</t>
  </si>
  <si>
    <t>K9</t>
  </si>
  <si>
    <t>osinatec</t>
  </si>
  <si>
    <t>poblekla</t>
  </si>
  <si>
    <t>tužebník</t>
  </si>
  <si>
    <t>oman</t>
  </si>
  <si>
    <t>kosatec</t>
  </si>
  <si>
    <t>len</t>
  </si>
  <si>
    <t>strdivka</t>
  </si>
  <si>
    <t>šanta</t>
  </si>
  <si>
    <t>sápa</t>
  </si>
  <si>
    <t>Skrývka zemin schopných zúrodnění v rovině a ve sklonu do 1:5 ( plocha 170 m2 x 0,37 m = 62,9 m3)</t>
  </si>
  <si>
    <t>Nakládka a odvoz zeminy na místo určené na skládkování, včetně skládkovného (6,9 m3 =  125,8 t)</t>
  </si>
  <si>
    <t>Příprava pro smíšené trvalkové záhony</t>
  </si>
  <si>
    <t xml:space="preserve">Příprava pro smíšené trvalkové záhony  – celkem </t>
  </si>
  <si>
    <t>Příprava pro ostatní trvalkové záhony</t>
  </si>
  <si>
    <t xml:space="preserve">Příprava pro ostatní trvalkové záhony – celkem </t>
  </si>
  <si>
    <t>183 10-1213</t>
  </si>
  <si>
    <t>Hloubení jamek pro vysazování rostlin v zemině 1 až 4 s výměnou půdy na 50 % v rovině nebo na svahu do 1:5, objemu přes 0,02 m3 do 0,05 m3</t>
  </si>
  <si>
    <t>183 11-5214</t>
  </si>
  <si>
    <t>Hloubení jamek pro vysazování rostlin v zemině 1 až 4 s výměnou půdy na 50 % na svahu  přes 1:2 do 1:1, objemu přes 0,01 m3 do 0,02 m3</t>
  </si>
  <si>
    <t>184 10-2112</t>
  </si>
  <si>
    <t xml:space="preserve">Výsadba dřeviny s balem do předem vyhloubené jamky se zalitím v rovině nebo na svahu do 1:5, při průměru balu přes 200 do 300 mm </t>
  </si>
  <si>
    <t>184 10-2131</t>
  </si>
  <si>
    <t xml:space="preserve">Výsadba dřeviny s balem do předem vyhloubené jamky se zalitím na svahu přes 1:2 do 1:1, při průměru balu přes 100 do 200 mm </t>
  </si>
  <si>
    <t>Pěstební substrát  0,025 m3 / 1 ks, včetně ceny dopravy materiálu</t>
  </si>
  <si>
    <t>Hnojení tabletovým hnojivem s obsahem ureaformu hořčíku a stopových prvků  vč. Dodávky (3 ks tablet / vyšší keř), vč. ceny dopravy materiálu</t>
  </si>
  <si>
    <t>Absorbční prostředek - práškový koncentrát  v dávce 20 g ke každému vyššímu keři, vč. ceny dopravy materiálu</t>
  </si>
  <si>
    <t>182 11-1111</t>
  </si>
  <si>
    <t>Zpevnění svahu jutovou, kokosovou nebo plastovou rohoží na svahu přes 1:2 do 1:1</t>
  </si>
  <si>
    <t>Dodávka kokosové rohože 540 g/m2, + 5 % překrytí, včetně trnů na záhony ve svazích přes 1:2 do 1:1, vč. ceny dopravy materiálu</t>
  </si>
  <si>
    <t>Povýsadbová zálivka v dávce 20 l/m2, pětkrát před předáním  ( 20 x 1757 x 5 = 175 700 l = 175,7 m3)</t>
  </si>
  <si>
    <t>Výsadba květin do připravené půdy se zalitím, cibulí nebo hlíz</t>
  </si>
  <si>
    <t>183 21-1313</t>
  </si>
  <si>
    <t>Založení smíšených trvalkových záhonů</t>
  </si>
  <si>
    <t>Založení smíšených trvalkových záhonů - celkem</t>
  </si>
  <si>
    <t>Dovoz vody pro zálivku rostlin na vzdálenost do 1000 m (170 m2 x 20l = 3,4 m3)</t>
  </si>
  <si>
    <t>Povýsadbová zálivka v dávce 20 l/m2, desetkrát před předáním  ( 20 x 170 x 10 = 34 000 l = 34 m3)</t>
  </si>
  <si>
    <t>Dodávka jemné mulčovací kůry tl. vrstvy 0,07 m, vč. ceny dopravy materiálu</t>
  </si>
  <si>
    <t>Výsadba květin - trvalky v keřových záhonech</t>
  </si>
  <si>
    <t>Výsadba květin  trvalky v keřových záhonech - celkem</t>
  </si>
  <si>
    <t>Dodávka jemné mulčovací kůry tl. vrstvy 0,05 m, vč. ceny dopravy materiálu</t>
  </si>
  <si>
    <t>Povýsadbová zálivka v dávce 20 l/m2, desetkrát před předáním  ( 20 x 63 x 10 = 12 600 l = 12,6 m3)</t>
  </si>
  <si>
    <t>Povýsadbová zálivka v dávce 4l / m2 / den, tři týdny každý pracovní den před předáním  ( 4 x 2284 x 15 = 137 m3)</t>
  </si>
  <si>
    <t>Povýsadbová zálivka v dávce 4l / m2 / den, tři týdny každý pracovní den před předáním  ( 4 x 25453 x 15 = 1 527,2 m3)</t>
  </si>
  <si>
    <t>Příčné zpevnění cesty akátovou kulatinou (70 kusů x 1,3 m délky = 91 m</t>
  </si>
  <si>
    <t xml:space="preserve">Dodávka štěrku fr. 8/16  pro smísení se zeminou v poměru 1:2 (plocha  170 m2 x 0,1 m = 17 m3 = 34 t), včetně dopravy </t>
  </si>
  <si>
    <t>Cedule označující volný pohyb psů dle specifikace v PD - materiál a doprava</t>
  </si>
  <si>
    <t>Cedule označující volný pohyb psů dle specifikace v PD - montáž a kotvení</t>
  </si>
  <si>
    <t>Odvoz dřevní hmoty na místo broukoviště a její instalace</t>
  </si>
  <si>
    <t>Dodávka 20 cm tříděné zeminy bonity I. do vegetační vrstvy na plochu záhonu (plocha 170 m2 x 0,2 = 34 m3 =68 t ), včetně dopravy</t>
  </si>
  <si>
    <t>Osazení obruby z ocelové pásoviny  včetně začištění</t>
  </si>
  <si>
    <t>Ocelová pásovina, tloušťka 5 mm, výška 200 mm, včetně kotvícíh prvků, materiál a doprava</t>
  </si>
  <si>
    <t>Kácení stromu, průměr kmene 700 - 800 mm</t>
  </si>
  <si>
    <t>112 15-1357</t>
  </si>
  <si>
    <t>Pokácení stromu (v rovině nebo svahu do 1:5)  700 - 800 mm, vč. odvozu dřevní hmoty</t>
  </si>
  <si>
    <t>112 20-1117</t>
  </si>
  <si>
    <t>Odstranění pařezu o průměru  700 - 800 mm do hloubky min. 30 cm, vč. likvidace vytěženého odpadu</t>
  </si>
  <si>
    <t>Kácení stromu, průměr kmene 700 - 800 mm – celkem</t>
  </si>
  <si>
    <t>Kácení stromu, průměr kmene 800 – 900 mm</t>
  </si>
  <si>
    <t>112 15-1358</t>
  </si>
  <si>
    <t>Pokácení stromu (v rovině nebo svahu do 1:5)  800 - 900 mm, vč. odvozu dřevní hmoty</t>
  </si>
  <si>
    <t>112 20-1118</t>
  </si>
  <si>
    <t>Odstranění pařezu o průměru 800 - 900 mm do hloubky min. 30 cm , vč. likvidace vytěženého odpadu</t>
  </si>
  <si>
    <t>Kácení stromu, průměr kmene 800 - 900 mm – celkem</t>
  </si>
  <si>
    <t>Kácení stromů směrové v celku s odřezáním kmene a s odvětvením</t>
  </si>
  <si>
    <t>112 15-1111</t>
  </si>
  <si>
    <t>112 15-1112</t>
  </si>
  <si>
    <t>Pokácení stromu směrové v celku (v rovině nebo svahu do 1:5)  200 - 300 mm, vč. odvozu dřevní hmoty</t>
  </si>
  <si>
    <t>112 15-1113</t>
  </si>
  <si>
    <t>Pokácení stromu směrové v celku (v rovině nebo svahu do 1:5)  300 - 400 mm, vč. odvozu dřevní hmoty</t>
  </si>
  <si>
    <t>Odstranění pařezu o průměru 300 - 400 mm do hloubky min. 30 cm , vč. likvidace vytěženého odpadu a doplnění zeminy</t>
  </si>
  <si>
    <t>112 15-1114</t>
  </si>
  <si>
    <t>Pokácení stromu směrové v celku (v rovině nebo svahu do 1:5)  400 - 500 mm, vč. odvozu dřevní hmoty</t>
  </si>
  <si>
    <t>112 15-1116</t>
  </si>
  <si>
    <t>Pokácení stromu směrové v celku (v rovině nebo svahu do 1:5)  600 - 700 mm, vč. odvozu dřevní hmoty</t>
  </si>
  <si>
    <t>Výškový prořez stromů   prováděný lezeckou technikou - řez bezpečnostní, plocha koruny stromu - HLAVNÍ ZÁSAH</t>
  </si>
  <si>
    <t>184 85-2211</t>
  </si>
  <si>
    <t>184 85-2226</t>
  </si>
  <si>
    <t>Výškový prořez stromů   prováděný lezeckou technikou - řez zdravotní, plocha koruny stromu - HLAVNÍ ZÁSAH</t>
  </si>
  <si>
    <t>184 85-2413</t>
  </si>
  <si>
    <t>184 85-2414</t>
  </si>
  <si>
    <t>184 85-2415</t>
  </si>
  <si>
    <t>184 85-2416</t>
  </si>
  <si>
    <t>184 85-2417</t>
  </si>
  <si>
    <t>184 85-2418</t>
  </si>
  <si>
    <t>184 85-2422</t>
  </si>
  <si>
    <t>184 85-2423</t>
  </si>
  <si>
    <t>184 85-2426</t>
  </si>
  <si>
    <t>Řez redukční obvodový, plocha koruny stromu - HLAVNÍ ZÁSAH</t>
  </si>
  <si>
    <t>Výškový prořez stromů   prováděný lezeckou technikou - Úprava podjezdného a průchozího profilu - HLAVNÍ ZÁSAH</t>
  </si>
  <si>
    <t>Výškový prořez stromů   prováděný lezeckou technikou - řez stromů výchovný - HLAVNÍ ZÁSAH</t>
  </si>
  <si>
    <t>alejové stromy výšky přes  6 m</t>
  </si>
  <si>
    <t>184 85-2313</t>
  </si>
  <si>
    <t>Odstranění výmladků - HLAVNÍ ZÁSAH</t>
  </si>
  <si>
    <t>Výškový prořez stromů   prováděný lezeckou technikou - Lokální redukce z důvodu stabilizace - VEDLEJŠÍ ZÁSAH</t>
  </si>
  <si>
    <t>Výškový prořez stromů   prováděný lezeckou technikou - Podchozí výška - VEDLEJŠÍ ZÁSAH</t>
  </si>
  <si>
    <t xml:space="preserve">Výškový prořez stromů   prováděný lezeckou technikou - Podchozí výška  – celkem </t>
  </si>
  <si>
    <t>Výškový prořez stromů   prováděný lezeckou technikou - řez bezpečnostní, plocha koruny stromu - VEDLEJŠÍ ZÁSAH</t>
  </si>
  <si>
    <t>Odstranění výmladků - VEDLEJŠÍ ZÁSAH</t>
  </si>
  <si>
    <t>Výškový prořez stromů   prováděný lezeckou technikou - lokální redukce směrem k překážce - VEDLEJŠÍ ZÁSAH</t>
  </si>
  <si>
    <t>Vazba - statická vč. instalace</t>
  </si>
  <si>
    <t>Akustický tomograf</t>
  </si>
  <si>
    <t>Zkouška akustickým tomografem - vybrané dřeviny</t>
  </si>
  <si>
    <t>Akustický tomograf - celkem</t>
  </si>
  <si>
    <t>Tahová zkouška</t>
  </si>
  <si>
    <t>Tahová zkouška - vybrané dřeviny</t>
  </si>
  <si>
    <t>Tahová zkouška - celkem</t>
  </si>
  <si>
    <t>Kácení stromů postupné se spouštěním částí kmene a koruny</t>
  </si>
  <si>
    <t>* Položka aplikace pro rozpustné hnojivo s obsahem ureaformu hořčíku a stopových prvků</t>
  </si>
  <si>
    <t>** Položka aplikac pro absorpční prostředek</t>
  </si>
  <si>
    <t>Hospodaření s dešťovou vodou</t>
  </si>
  <si>
    <t>Svodnice</t>
  </si>
  <si>
    <t>Vyříznutí stávajícího asfaltu</t>
  </si>
  <si>
    <t>Vybourání stávajícího asfaltu</t>
  </si>
  <si>
    <t>Vybourání / vyříznutí obrubníku v místě výtoku</t>
  </si>
  <si>
    <t>Výkop lože pro svodnici a pro rozlévací prostor za svodnicí do hl. 0,3 m (170 m2)</t>
  </si>
  <si>
    <t>Instalace podkladní vrstvy ze štěrkodrtě vč. hutnění</t>
  </si>
  <si>
    <t>Položení dlažby svodnice</t>
  </si>
  <si>
    <t>Položení dlažby svodnice do betonu</t>
  </si>
  <si>
    <t>Spárování štěrkodrtí 0/4</t>
  </si>
  <si>
    <t>Zásyp a úprava rozlévacího prostoru do hl. 0,3 m</t>
  </si>
  <si>
    <t>Odvoz a likvidce odpadu (materiál z výkopů mimo komunikace (rozlévací prostor) bude využit pro modelace terénu v technologii 5.3 (cca 15m3)</t>
  </si>
  <si>
    <t xml:space="preserve">Doprava a přesun hmot </t>
  </si>
  <si>
    <t>Kostka žulová 100 x 100 mm (8 tis. ks)</t>
  </si>
  <si>
    <t>Podkladní štěrkodrť 0/32 (20 m3)</t>
  </si>
  <si>
    <t>Štěrkodrť 0/4</t>
  </si>
  <si>
    <t>Štěrk fr. 32/64 (25 m3)</t>
  </si>
  <si>
    <t>Beton prostý</t>
  </si>
  <si>
    <t xml:space="preserve">ks </t>
  </si>
  <si>
    <t>Svodnice - celkem</t>
  </si>
  <si>
    <t xml:space="preserve">Ruční výkop v kořenové zóně stromů do hl. 0,45 m, šíře 0,35 m 80% délky mimo kritické části chráněné kořenové zóny </t>
  </si>
  <si>
    <t xml:space="preserve">Výkop v kořenové zóně stromů technologií Air Spade do hl. 0,45 m  šíře 0,35 m (položka je odvozena z ceníku URS 823-1), 20% délky v kritické části kořenové zóny </t>
  </si>
  <si>
    <t xml:space="preserve">Modelace  výkopku ve spodní části drážky  </t>
  </si>
  <si>
    <t>Odborné přerušení a ošetření kořenů</t>
  </si>
  <si>
    <t>Ruční návoz štěrku 32/64 v kořenové zóně</t>
  </si>
  <si>
    <t>Uložení filtrační geotextilie</t>
  </si>
  <si>
    <t>Ruční návoz a modelace štěrku 16/32 v kořenové zóně</t>
  </si>
  <si>
    <t>Štěrk fr. 32/64 (41 m3)</t>
  </si>
  <si>
    <t>Štěrk fr. 16/32 (20 m3)</t>
  </si>
  <si>
    <t>Geotextilie 150 g/m2</t>
  </si>
  <si>
    <t>Vsakovací drážky</t>
  </si>
  <si>
    <t>Vsakovací drážky - celkem</t>
  </si>
  <si>
    <t>183 11-7212</t>
  </si>
  <si>
    <t>183 11-7312</t>
  </si>
  <si>
    <t>Modelace terénu pro podporu vsakování</t>
  </si>
  <si>
    <t xml:space="preserve">Odkopávky pro modelace v travnatých plochách (strojně s mechanizací do 3,5 t). </t>
  </si>
  <si>
    <t>Navážky pro modelace v travnatých plochách (strojně s mechanizací do 3,5 t).</t>
  </si>
  <si>
    <t>Modelace terénu plošná</t>
  </si>
  <si>
    <t>Položení stabilizující kokosové rohože do hl 30 mm pod finální úroveň terénu</t>
  </si>
  <si>
    <t xml:space="preserve">Založení trávníku </t>
  </si>
  <si>
    <t>Kokosová rohož 400g/m2. š. 2m</t>
  </si>
  <si>
    <t>Kotvící kolíky min. délka 200 mm</t>
  </si>
  <si>
    <t>Hlinitopísčitá ornice pro modelaci terénu</t>
  </si>
  <si>
    <t>Travní osivo</t>
  </si>
  <si>
    <t>Modelace terénu pro podporu vsakování - celkem</t>
  </si>
  <si>
    <t>Zvýšení propustnosti a akumulace vody v travnatých plochách</t>
  </si>
  <si>
    <t>Aerifikace dutými hroty (např. Verti Drain) (části mimo kořenové systémy stromů)</t>
  </si>
  <si>
    <t xml:space="preserve">Shrabání a odvoz výseků </t>
  </si>
  <si>
    <t xml:space="preserve">Doplnění aerifikačních otvorů substrátem </t>
  </si>
  <si>
    <t xml:space="preserve">Dosev v místech s narušeným drnem </t>
  </si>
  <si>
    <t xml:space="preserve">Plošné válcování hladkým válcem </t>
  </si>
  <si>
    <t>Plošné hnojení travnatých ploch (celý pobytový trávník), NPK, 25 g/m2</t>
  </si>
  <si>
    <t>Substrát pro aerifikaci (štěrk 2/4 60%, kompost 40%)</t>
  </si>
  <si>
    <t>Hnojivo NPK</t>
  </si>
  <si>
    <t>Zvýšení propustnosti a akumulace vody v travnatých plochách - celkem</t>
  </si>
  <si>
    <t>Zlepšení stanovištních podmínek u vybraných stromů - horizontální mulčování</t>
  </si>
  <si>
    <t>Horizontální mulčování org. mulčem ve vrstvě do 0,08 m , vč. mulčování ploch v technologii 2.5.1</t>
  </si>
  <si>
    <t>Míchání směsy pro mulčovnání in situ (70% štěpka (použit odpad z ošetření stromů) , 30% hrubý kompost)</t>
  </si>
  <si>
    <t xml:space="preserve">Hrubozrnný kompost </t>
  </si>
  <si>
    <t>Zlepšení stanovištních podmínek u vybraných stromů - horizontální mulčování - celkem</t>
  </si>
  <si>
    <t>Zlepšení stanovištních podmínek u vybraných stromů - radiální mulčování</t>
  </si>
  <si>
    <t>Zlepšení stanovištních podmínek u vybraných stromů - radiální mulčování - celkem</t>
  </si>
  <si>
    <t>Hloubení rýhy v kořenovém systému stromů do hl. 0,25 m, šíře 0,25 m-  technologií Air Spade</t>
  </si>
  <si>
    <t>Vylepšení stanoviště výměnou půdy</t>
  </si>
  <si>
    <t>Odstranění travního drnu vč. likvidace odpadu</t>
  </si>
  <si>
    <t>Substrát na výměnu půdy (vč. míchání)</t>
  </si>
  <si>
    <t>Hydrogel</t>
  </si>
  <si>
    <t>183 11-7311</t>
  </si>
  <si>
    <t>Hospodaření s dešťovou vodou - celkem</t>
  </si>
  <si>
    <t>Pobytové molo</t>
  </si>
  <si>
    <t xml:space="preserve">VÝKAZ VÝMĚR K AKCI " Vyhotovení projektové dokumentace k revitalizaci parku Klamovka, Praha 5 " </t>
  </si>
  <si>
    <t xml:space="preserve">Zemní práce výkopy
</t>
  </si>
  <si>
    <t>m`</t>
  </si>
  <si>
    <t>Sibiřský modřín - terasová prkna, šíře 140 mm, včetně povrchové úpravy a dopravy</t>
  </si>
  <si>
    <t>Smrkové trámy 150 x 50 - včetně povrchové úpravy a dopravy</t>
  </si>
  <si>
    <t>Smrkové latě 45 x 75 - včetně povrchové úpravy a dopravy</t>
  </si>
  <si>
    <t xml:space="preserve">Zemní vruty KSF G 66x650-1xM8 - včetně dopravy a instalace
</t>
  </si>
  <si>
    <t>Kryty vrutů vnější 60mm pro ukotvení trámů - včetně dopravy a instalace</t>
  </si>
  <si>
    <t>Podkladní betony - včetně dopravy a instalace</t>
  </si>
  <si>
    <t>Geotextilie - včetně dopravy a instalace</t>
  </si>
  <si>
    <t>Štěrkový obsyp, frakce 8 - 18 mm - včetně dopravy a instalace</t>
  </si>
  <si>
    <t>ocelový obrubník výšky 180mm a tl 3mm -- včetně dopravy a instalace</t>
  </si>
  <si>
    <t>Beton prostý C 12/15XO - včetně dopravy a práce</t>
  </si>
  <si>
    <t>R+specifikace</t>
  </si>
  <si>
    <t>Pobytové molo - celkem</t>
  </si>
</sst>
</file>

<file path=xl/styles.xml><?xml version="1.0" encoding="utf-8"?>
<styleSheet xmlns="http://schemas.openxmlformats.org/spreadsheetml/2006/main">
  <numFmts count="10">
    <numFmt numFmtId="164" formatCode="#,##0.00\ [$Kč-405];[Red]\-#,##0.00\ [$Kč-405]"/>
    <numFmt numFmtId="165" formatCode="#,##0&quot; Kč&quot;"/>
    <numFmt numFmtId="166" formatCode="#,##0\ [$Kč-405];[Red]\-#,##0\ [$Kč-405]"/>
    <numFmt numFmtId="167" formatCode="#,##0.00&quot; Kč&quot;"/>
    <numFmt numFmtId="168" formatCode="0.0000"/>
    <numFmt numFmtId="169" formatCode="0.00000"/>
    <numFmt numFmtId="170" formatCode="0.000"/>
    <numFmt numFmtId="171" formatCode="0.0"/>
    <numFmt numFmtId="172" formatCode="#,##0.00\ &quot;Kč&quot;"/>
    <numFmt numFmtId="173" formatCode="#,##0\ &quot;Kč&quot;"/>
  </numFmts>
  <fonts count="29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1"/>
      <color rgb="FF7F7F7F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sz val="11"/>
      <color rgb="FF000000"/>
      <name val="Arial"/>
      <family val="2"/>
    </font>
    <font>
      <sz val="11"/>
      <color theme="1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31"/>
      </patternFill>
    </fill>
    <fill>
      <patternFill patternType="solid">
        <fgColor indexed="9"/>
        <bgColor indexed="2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31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indexed="3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6" tint="0.59999389629810485"/>
        <bgColor indexed="31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34"/>
      </patternFill>
    </fill>
    <fill>
      <patternFill patternType="solid">
        <fgColor theme="6" tint="0.39997558519241921"/>
        <bgColor indexed="31"/>
      </patternFill>
    </fill>
    <fill>
      <patternFill patternType="solid">
        <fgColor theme="6" tint="0.39997558519241921"/>
        <bgColor indexed="3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indexed="31"/>
      </patternFill>
    </fill>
  </fills>
  <borders count="4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1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25" fillId="0" borderId="0" applyNumberFormat="0" applyFill="0" applyBorder="0" applyAlignment="0" applyProtection="0"/>
  </cellStyleXfs>
  <cellXfs count="686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/>
    <xf numFmtId="0" fontId="2" fillId="0" borderId="0" xfId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0" fontId="4" fillId="0" borderId="0" xfId="1" applyFont="1"/>
    <xf numFmtId="0" fontId="3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/>
    <xf numFmtId="0" fontId="3" fillId="0" borderId="0" xfId="1" applyFont="1" applyFill="1"/>
    <xf numFmtId="0" fontId="6" fillId="0" borderId="1" xfId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11" fillId="0" borderId="1" xfId="1" applyFont="1" applyFill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/>
    </xf>
    <xf numFmtId="164" fontId="11" fillId="3" borderId="1" xfId="1" applyNumberFormat="1" applyFont="1" applyFill="1" applyBorder="1" applyAlignment="1">
      <alignment horizontal="center" vertical="center"/>
    </xf>
    <xf numFmtId="0" fontId="13" fillId="0" borderId="0" xfId="1" applyFont="1"/>
    <xf numFmtId="0" fontId="7" fillId="2" borderId="2" xfId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/>
    </xf>
    <xf numFmtId="1" fontId="15" fillId="0" borderId="1" xfId="1" applyNumberFormat="1" applyFont="1" applyBorder="1" applyAlignment="1">
      <alignment horizontal="center" vertical="center"/>
    </xf>
    <xf numFmtId="165" fontId="15" fillId="0" borderId="1" xfId="1" applyNumberFormat="1" applyFont="1" applyBorder="1" applyAlignment="1">
      <alignment horizontal="right" vertical="center"/>
    </xf>
    <xf numFmtId="1" fontId="11" fillId="0" borderId="1" xfId="1" applyNumberFormat="1" applyFont="1" applyFill="1" applyBorder="1" applyAlignment="1">
      <alignment horizontal="center" vertical="center"/>
    </xf>
    <xf numFmtId="164" fontId="11" fillId="0" borderId="1" xfId="1" applyNumberFormat="1" applyFont="1" applyFill="1" applyBorder="1" applyAlignment="1">
      <alignment horizontal="right" vertical="center"/>
    </xf>
    <xf numFmtId="0" fontId="15" fillId="0" borderId="1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/>
    </xf>
    <xf numFmtId="164" fontId="14" fillId="0" borderId="0" xfId="1" applyNumberFormat="1" applyFont="1" applyFill="1" applyBorder="1" applyAlignment="1">
      <alignment horizontal="center" vertical="center"/>
    </xf>
    <xf numFmtId="0" fontId="11" fillId="4" borderId="1" xfId="1" applyFont="1" applyFill="1" applyBorder="1" applyAlignment="1">
      <alignment horizontal="center" vertical="center"/>
    </xf>
    <xf numFmtId="172" fontId="11" fillId="4" borderId="1" xfId="1" applyNumberFormat="1" applyFont="1" applyFill="1" applyBorder="1" applyAlignment="1">
      <alignment vertical="center"/>
    </xf>
    <xf numFmtId="0" fontId="11" fillId="5" borderId="1" xfId="1" applyFont="1" applyFill="1" applyBorder="1" applyAlignment="1">
      <alignment horizontal="center" vertical="center"/>
    </xf>
    <xf numFmtId="169" fontId="11" fillId="5" borderId="1" xfId="1" applyNumberFormat="1" applyFont="1" applyFill="1" applyBorder="1" applyAlignment="1">
      <alignment horizontal="center" vertical="center"/>
    </xf>
    <xf numFmtId="164" fontId="11" fillId="5" borderId="1" xfId="1" applyNumberFormat="1" applyFont="1" applyFill="1" applyBorder="1" applyAlignment="1">
      <alignment horizontal="center" vertical="center"/>
    </xf>
    <xf numFmtId="171" fontId="11" fillId="0" borderId="1" xfId="1" applyNumberFormat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left" vertical="center"/>
    </xf>
    <xf numFmtId="0" fontId="11" fillId="0" borderId="3" xfId="1" applyFont="1" applyFill="1" applyBorder="1" applyAlignment="1">
      <alignment horizontal="center" vertical="center"/>
    </xf>
    <xf numFmtId="1" fontId="7" fillId="6" borderId="1" xfId="1" applyNumberFormat="1" applyFont="1" applyFill="1" applyBorder="1" applyAlignment="1">
      <alignment horizontal="center" vertical="center"/>
    </xf>
    <xf numFmtId="164" fontId="11" fillId="6" borderId="1" xfId="1" applyNumberFormat="1" applyFont="1" applyFill="1" applyBorder="1" applyAlignment="1">
      <alignment horizontal="center" vertical="center"/>
    </xf>
    <xf numFmtId="9" fontId="11" fillId="6" borderId="1" xfId="1" applyNumberFormat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right" vertical="center" wrapText="1"/>
    </xf>
    <xf numFmtId="164" fontId="15" fillId="0" borderId="1" xfId="1" applyNumberFormat="1" applyFont="1" applyFill="1" applyBorder="1" applyAlignment="1">
      <alignment horizontal="right" vertical="center"/>
    </xf>
    <xf numFmtId="164" fontId="11" fillId="0" borderId="1" xfId="1" applyNumberFormat="1" applyFont="1" applyFill="1" applyBorder="1" applyAlignment="1">
      <alignment horizontal="center" vertical="center"/>
    </xf>
    <xf numFmtId="169" fontId="11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Alignment="1">
      <alignment vertical="center"/>
    </xf>
    <xf numFmtId="0" fontId="7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vertical="center"/>
    </xf>
    <xf numFmtId="0" fontId="9" fillId="0" borderId="0" xfId="1" applyFont="1" applyFill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8" fillId="2" borderId="3" xfId="1" applyFont="1" applyFill="1" applyBorder="1" applyAlignment="1">
      <alignment horizontal="center" vertical="center"/>
    </xf>
    <xf numFmtId="0" fontId="8" fillId="2" borderId="4" xfId="1" applyFont="1" applyFill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1" fillId="0" borderId="2" xfId="1" applyNumberFormat="1" applyFont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2" xfId="1" applyNumberFormat="1" applyFont="1" applyBorder="1" applyAlignment="1">
      <alignment horizontal="center" vertical="center"/>
    </xf>
    <xf numFmtId="171" fontId="11" fillId="4" borderId="1" xfId="1" applyNumberFormat="1" applyFont="1" applyFill="1" applyBorder="1" applyAlignment="1">
      <alignment horizontal="center" vertical="center"/>
    </xf>
    <xf numFmtId="173" fontId="7" fillId="2" borderId="1" xfId="1" applyNumberFormat="1" applyFont="1" applyFill="1" applyBorder="1" applyAlignment="1">
      <alignment horizontal="right" vertical="center"/>
    </xf>
    <xf numFmtId="0" fontId="4" fillId="0" borderId="0" xfId="1" applyFont="1" applyAlignment="1">
      <alignment vertical="center"/>
    </xf>
    <xf numFmtId="0" fontId="3" fillId="0" borderId="0" xfId="1" applyFont="1" applyFill="1" applyAlignment="1">
      <alignment vertical="center"/>
    </xf>
    <xf numFmtId="0" fontId="13" fillId="0" borderId="0" xfId="1" applyFont="1" applyAlignment="1">
      <alignment vertical="center"/>
    </xf>
    <xf numFmtId="168" fontId="11" fillId="0" borderId="1" xfId="1" applyNumberFormat="1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 vertical="center"/>
    </xf>
    <xf numFmtId="171" fontId="15" fillId="0" borderId="1" xfId="1" applyNumberFormat="1" applyFont="1" applyFill="1" applyBorder="1" applyAlignment="1">
      <alignment horizontal="center" vertical="center"/>
    </xf>
    <xf numFmtId="2" fontId="15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4" borderId="6" xfId="1" applyFont="1" applyFill="1" applyBorder="1" applyAlignment="1">
      <alignment horizontal="center" vertical="center"/>
    </xf>
    <xf numFmtId="171" fontId="11" fillId="0" borderId="6" xfId="1" applyNumberFormat="1" applyFont="1" applyFill="1" applyBorder="1" applyAlignment="1">
      <alignment horizontal="center" vertical="center"/>
    </xf>
    <xf numFmtId="171" fontId="11" fillId="0" borderId="2" xfId="1" applyNumberFormat="1" applyFont="1" applyFill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14" fontId="11" fillId="2" borderId="2" xfId="1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5" fillId="0" borderId="6" xfId="1" applyFont="1" applyFill="1" applyBorder="1" applyAlignment="1">
      <alignment horizontal="center" vertical="center"/>
    </xf>
    <xf numFmtId="171" fontId="11" fillId="0" borderId="3" xfId="1" applyNumberFormat="1" applyFont="1" applyFill="1" applyBorder="1" applyAlignment="1">
      <alignment horizontal="center" vertical="center"/>
    </xf>
    <xf numFmtId="164" fontId="11" fillId="0" borderId="2" xfId="1" applyNumberFormat="1" applyFont="1" applyFill="1" applyBorder="1" applyAlignment="1">
      <alignment horizontal="right" vertical="center"/>
    </xf>
    <xf numFmtId="0" fontId="7" fillId="2" borderId="2" xfId="1" applyNumberFormat="1" applyFont="1" applyFill="1" applyBorder="1" applyAlignment="1">
      <alignment horizontal="center" vertical="center"/>
    </xf>
    <xf numFmtId="14" fontId="11" fillId="7" borderId="2" xfId="1" applyNumberFormat="1" applyFont="1" applyFill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center" vertical="center" wrapText="1"/>
    </xf>
    <xf numFmtId="167" fontId="11" fillId="0" borderId="2" xfId="0" applyNumberFormat="1" applyFont="1" applyFill="1" applyBorder="1" applyAlignment="1">
      <alignment horizontal="right" vertical="center" wrapText="1"/>
    </xf>
    <xf numFmtId="2" fontId="11" fillId="0" borderId="2" xfId="0" applyNumberFormat="1" applyFont="1" applyBorder="1" applyAlignment="1">
      <alignment horizontal="center" vertical="center"/>
    </xf>
    <xf numFmtId="0" fontId="11" fillId="5" borderId="2" xfId="1" applyFont="1" applyFill="1" applyBorder="1" applyAlignment="1">
      <alignment horizontal="center" vertical="center"/>
    </xf>
    <xf numFmtId="0" fontId="7" fillId="5" borderId="2" xfId="1" applyFont="1" applyFill="1" applyBorder="1" applyAlignment="1">
      <alignment horizontal="center" vertical="center"/>
    </xf>
    <xf numFmtId="171" fontId="7" fillId="5" borderId="2" xfId="1" applyNumberFormat="1" applyFont="1" applyFill="1" applyBorder="1" applyAlignment="1">
      <alignment horizontal="center" vertical="center"/>
    </xf>
    <xf numFmtId="164" fontId="11" fillId="5" borderId="2" xfId="1" applyNumberFormat="1" applyFont="1" applyFill="1" applyBorder="1" applyAlignment="1">
      <alignment horizontal="center" vertical="center"/>
    </xf>
    <xf numFmtId="0" fontId="2" fillId="8" borderId="0" xfId="1" applyFont="1" applyFill="1" applyAlignment="1">
      <alignment vertical="center"/>
    </xf>
    <xf numFmtId="0" fontId="2" fillId="8" borderId="0" xfId="1" applyFont="1" applyFill="1"/>
    <xf numFmtId="0" fontId="11" fillId="0" borderId="2" xfId="0" applyFont="1" applyFill="1" applyBorder="1" applyAlignment="1">
      <alignment horizontal="center" vertical="center"/>
    </xf>
    <xf numFmtId="2" fontId="11" fillId="0" borderId="2" xfId="0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11" fillId="4" borderId="2" xfId="1" applyFont="1" applyFill="1" applyBorder="1" applyAlignment="1">
      <alignment horizontal="center" vertical="center"/>
    </xf>
    <xf numFmtId="0" fontId="0" fillId="0" borderId="2" xfId="1" applyFont="1" applyFill="1" applyBorder="1" applyAlignment="1">
      <alignment horizontal="center" vertical="center"/>
    </xf>
    <xf numFmtId="0" fontId="2" fillId="4" borderId="0" xfId="1" applyFont="1" applyFill="1" applyAlignment="1">
      <alignment vertical="center"/>
    </xf>
    <xf numFmtId="0" fontId="2" fillId="4" borderId="0" xfId="1" applyFont="1" applyFill="1"/>
    <xf numFmtId="0" fontId="5" fillId="0" borderId="2" xfId="1" applyFont="1" applyFill="1" applyBorder="1" applyAlignment="1">
      <alignment vertical="center" wrapText="1"/>
    </xf>
    <xf numFmtId="0" fontId="15" fillId="0" borderId="3" xfId="1" applyFont="1" applyFill="1" applyBorder="1" applyAlignment="1">
      <alignment horizontal="center" vertical="center"/>
    </xf>
    <xf numFmtId="1" fontId="11" fillId="0" borderId="2" xfId="1" applyNumberFormat="1" applyFont="1" applyFill="1" applyBorder="1" applyAlignment="1">
      <alignment horizontal="center" vertical="center"/>
    </xf>
    <xf numFmtId="170" fontId="11" fillId="4" borderId="1" xfId="1" applyNumberFormat="1" applyFont="1" applyFill="1" applyBorder="1" applyAlignment="1">
      <alignment horizontal="center" vertical="center"/>
    </xf>
    <xf numFmtId="171" fontId="11" fillId="0" borderId="1" xfId="1" applyNumberFormat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/>
    </xf>
    <xf numFmtId="0" fontId="0" fillId="0" borderId="1" xfId="1" applyFont="1" applyFill="1" applyBorder="1" applyAlignment="1">
      <alignment horizontal="center" vertical="center"/>
    </xf>
    <xf numFmtId="0" fontId="11" fillId="9" borderId="1" xfId="1" applyFont="1" applyFill="1" applyBorder="1" applyAlignment="1">
      <alignment horizontal="center" vertical="center"/>
    </xf>
    <xf numFmtId="1" fontId="7" fillId="9" borderId="1" xfId="1" applyNumberFormat="1" applyFont="1" applyFill="1" applyBorder="1" applyAlignment="1">
      <alignment horizontal="center" vertical="center"/>
    </xf>
    <xf numFmtId="164" fontId="11" fillId="9" borderId="1" xfId="1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/>
    </xf>
    <xf numFmtId="0" fontId="0" fillId="0" borderId="0" xfId="1" applyFont="1" applyFill="1" applyAlignment="1">
      <alignment vertical="center"/>
    </xf>
    <xf numFmtId="164" fontId="11" fillId="4" borderId="11" xfId="1" applyNumberFormat="1" applyFont="1" applyFill="1" applyBorder="1" applyAlignment="1">
      <alignment horizontal="right" vertical="center"/>
    </xf>
    <xf numFmtId="0" fontId="11" fillId="0" borderId="2" xfId="1" applyFont="1" applyFill="1" applyBorder="1" applyAlignment="1">
      <alignment horizontal="center" vertical="center" wrapText="1"/>
    </xf>
    <xf numFmtId="9" fontId="11" fillId="6" borderId="11" xfId="1" applyNumberFormat="1" applyFont="1" applyFill="1" applyBorder="1" applyAlignment="1">
      <alignment horizontal="center" vertical="center"/>
    </xf>
    <xf numFmtId="171" fontId="15" fillId="4" borderId="2" xfId="1" applyNumberFormat="1" applyFont="1" applyFill="1" applyBorder="1" applyAlignment="1">
      <alignment horizontal="center" vertical="center"/>
    </xf>
    <xf numFmtId="164" fontId="11" fillId="4" borderId="2" xfId="1" applyNumberFormat="1" applyFont="1" applyFill="1" applyBorder="1" applyAlignment="1">
      <alignment horizontal="right" vertical="center"/>
    </xf>
    <xf numFmtId="170" fontId="11" fillId="4" borderId="3" xfId="1" applyNumberFormat="1" applyFont="1" applyFill="1" applyBorder="1" applyAlignment="1">
      <alignment horizontal="center" vertical="center"/>
    </xf>
    <xf numFmtId="164" fontId="11" fillId="4" borderId="3" xfId="1" applyNumberFormat="1" applyFont="1" applyFill="1" applyBorder="1" applyAlignment="1">
      <alignment horizontal="right" vertical="center"/>
    </xf>
    <xf numFmtId="171" fontId="11" fillId="4" borderId="6" xfId="1" applyNumberFormat="1" applyFont="1" applyFill="1" applyBorder="1" applyAlignment="1">
      <alignment horizontal="center" vertical="center"/>
    </xf>
    <xf numFmtId="171" fontId="11" fillId="4" borderId="3" xfId="1" applyNumberFormat="1" applyFont="1" applyFill="1" applyBorder="1" applyAlignment="1">
      <alignment horizontal="center" vertical="center"/>
    </xf>
    <xf numFmtId="171" fontId="11" fillId="4" borderId="2" xfId="1" applyNumberFormat="1" applyFont="1" applyFill="1" applyBorder="1" applyAlignment="1">
      <alignment horizontal="center" vertical="center"/>
    </xf>
    <xf numFmtId="0" fontId="0" fillId="4" borderId="2" xfId="1" applyFont="1" applyFill="1" applyBorder="1" applyAlignment="1">
      <alignment horizontal="center" vertical="center"/>
    </xf>
    <xf numFmtId="0" fontId="4" fillId="10" borderId="2" xfId="1" applyFont="1" applyFill="1" applyBorder="1" applyAlignment="1">
      <alignment vertical="center"/>
    </xf>
    <xf numFmtId="0" fontId="11" fillId="4" borderId="13" xfId="1" applyFont="1" applyFill="1" applyBorder="1" applyAlignment="1">
      <alignment horizontal="center" vertical="center"/>
    </xf>
    <xf numFmtId="0" fontId="11" fillId="4" borderId="4" xfId="1" applyFont="1" applyFill="1" applyBorder="1" applyAlignment="1">
      <alignment horizontal="center" vertical="center"/>
    </xf>
    <xf numFmtId="171" fontId="11" fillId="4" borderId="8" xfId="1" applyNumberFormat="1" applyFont="1" applyFill="1" applyBorder="1" applyAlignment="1">
      <alignment horizontal="center" vertical="center"/>
    </xf>
    <xf numFmtId="171" fontId="11" fillId="4" borderId="15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vertical="center"/>
    </xf>
    <xf numFmtId="0" fontId="0" fillId="4" borderId="2" xfId="0" applyFont="1" applyFill="1" applyBorder="1" applyAlignment="1">
      <alignment horizontal="center" vertical="center"/>
    </xf>
    <xf numFmtId="168" fontId="15" fillId="0" borderId="2" xfId="1" applyNumberFormat="1" applyFont="1" applyFill="1" applyBorder="1" applyAlignment="1">
      <alignment horizontal="center" vertical="center"/>
    </xf>
    <xf numFmtId="168" fontId="11" fillId="0" borderId="3" xfId="1" applyNumberFormat="1" applyFont="1" applyFill="1" applyBorder="1" applyAlignment="1">
      <alignment horizontal="center" vertical="center"/>
    </xf>
    <xf numFmtId="168" fontId="11" fillId="4" borderId="1" xfId="1" applyNumberFormat="1" applyFont="1" applyFill="1" applyBorder="1" applyAlignment="1">
      <alignment horizontal="center" vertical="center"/>
    </xf>
    <xf numFmtId="0" fontId="0" fillId="0" borderId="2" xfId="1" applyFont="1" applyFill="1" applyBorder="1" applyAlignment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11" fillId="14" borderId="0" xfId="1" applyFont="1" applyFill="1"/>
    <xf numFmtId="0" fontId="11" fillId="14" borderId="8" xfId="0" applyFont="1" applyFill="1" applyBorder="1" applyAlignment="1">
      <alignment horizontal="center" vertical="center"/>
    </xf>
    <xf numFmtId="0" fontId="11" fillId="14" borderId="7" xfId="0" applyFont="1" applyFill="1" applyBorder="1" applyAlignment="1">
      <alignment horizontal="center" vertical="center"/>
    </xf>
    <xf numFmtId="0" fontId="11" fillId="15" borderId="2" xfId="1" applyFont="1" applyFill="1" applyBorder="1"/>
    <xf numFmtId="0" fontId="0" fillId="15" borderId="2" xfId="0" applyFont="1" applyFill="1" applyBorder="1" applyAlignment="1">
      <alignment horizontal="center" vertical="center"/>
    </xf>
    <xf numFmtId="0" fontId="11" fillId="15" borderId="2" xfId="1" applyFont="1" applyFill="1" applyBorder="1" applyAlignment="1">
      <alignment horizontal="center" vertical="center"/>
    </xf>
    <xf numFmtId="0" fontId="11" fillId="15" borderId="0" xfId="1" applyFont="1" applyFill="1" applyBorder="1"/>
    <xf numFmtId="0" fontId="7" fillId="2" borderId="2" xfId="1" applyFont="1" applyFill="1" applyBorder="1" applyAlignment="1">
      <alignment vertical="center"/>
    </xf>
    <xf numFmtId="0" fontId="7" fillId="2" borderId="13" xfId="1" applyNumberFormat="1" applyFont="1" applyFill="1" applyBorder="1" applyAlignment="1">
      <alignment horizontal="center" vertical="center"/>
    </xf>
    <xf numFmtId="164" fontId="11" fillId="2" borderId="5" xfId="1" applyNumberFormat="1" applyFont="1" applyFill="1" applyBorder="1" applyAlignment="1">
      <alignment horizontal="center" vertical="center"/>
    </xf>
    <xf numFmtId="49" fontId="21" fillId="0" borderId="2" xfId="1" applyNumberFormat="1" applyFont="1" applyFill="1" applyBorder="1" applyAlignment="1">
      <alignment horizontal="center" vertical="center" wrapText="1"/>
    </xf>
    <xf numFmtId="171" fontId="22" fillId="4" borderId="1" xfId="1" applyNumberFormat="1" applyFont="1" applyFill="1" applyBorder="1" applyAlignment="1">
      <alignment horizontal="center" vertical="center"/>
    </xf>
    <xf numFmtId="0" fontId="8" fillId="0" borderId="2" xfId="1" applyNumberFormat="1" applyFont="1" applyFill="1" applyBorder="1" applyAlignment="1">
      <alignment horizontal="center" vertical="center"/>
    </xf>
    <xf numFmtId="165" fontId="6" fillId="0" borderId="11" xfId="1" applyNumberFormat="1" applyFont="1" applyFill="1" applyBorder="1" applyAlignment="1">
      <alignment horizontal="right" vertical="center"/>
    </xf>
    <xf numFmtId="173" fontId="7" fillId="2" borderId="2" xfId="1" applyNumberFormat="1" applyFont="1" applyFill="1" applyBorder="1" applyAlignment="1">
      <alignment horizontal="right" vertical="center"/>
    </xf>
    <xf numFmtId="166" fontId="6" fillId="0" borderId="11" xfId="1" applyNumberFormat="1" applyFont="1" applyFill="1" applyBorder="1" applyAlignment="1">
      <alignment horizontal="right" vertical="center" wrapText="1"/>
    </xf>
    <xf numFmtId="0" fontId="8" fillId="2" borderId="2" xfId="1" applyNumberFormat="1" applyFont="1" applyFill="1" applyBorder="1" applyAlignment="1">
      <alignment horizontal="center" vertical="center"/>
    </xf>
    <xf numFmtId="165" fontId="11" fillId="0" borderId="11" xfId="1" applyNumberFormat="1" applyFont="1" applyFill="1" applyBorder="1" applyAlignment="1">
      <alignment horizontal="right" vertical="center"/>
    </xf>
    <xf numFmtId="165" fontId="7" fillId="2" borderId="2" xfId="1" applyNumberFormat="1" applyFont="1" applyFill="1" applyBorder="1" applyAlignment="1">
      <alignment horizontal="right" vertical="center"/>
    </xf>
    <xf numFmtId="0" fontId="5" fillId="0" borderId="0" xfId="1" applyFont="1" applyFill="1" applyAlignment="1">
      <alignment vertical="center"/>
    </xf>
    <xf numFmtId="0" fontId="5" fillId="0" borderId="0" xfId="1" applyFont="1" applyFill="1"/>
    <xf numFmtId="1" fontId="6" fillId="0" borderId="2" xfId="1" applyNumberFormat="1" applyFont="1" applyBorder="1" applyAlignment="1">
      <alignment horizontal="center" vertical="center"/>
    </xf>
    <xf numFmtId="165" fontId="6" fillId="0" borderId="2" xfId="1" applyNumberFormat="1" applyFont="1" applyBorder="1" applyAlignment="1">
      <alignment horizontal="right" vertical="center"/>
    </xf>
    <xf numFmtId="0" fontId="11" fillId="9" borderId="2" xfId="1" applyFont="1" applyFill="1" applyBorder="1" applyAlignment="1">
      <alignment horizontal="center" vertical="center"/>
    </xf>
    <xf numFmtId="1" fontId="7" fillId="9" borderId="2" xfId="1" applyNumberFormat="1" applyFont="1" applyFill="1" applyBorder="1" applyAlignment="1">
      <alignment horizontal="center" vertical="center"/>
    </xf>
    <xf numFmtId="164" fontId="11" fillId="9" borderId="2" xfId="1" applyNumberFormat="1" applyFont="1" applyFill="1" applyBorder="1" applyAlignment="1">
      <alignment horizontal="center" vertical="center"/>
    </xf>
    <xf numFmtId="1" fontId="11" fillId="0" borderId="2" xfId="1" applyNumberFormat="1" applyFont="1" applyBorder="1" applyAlignment="1">
      <alignment horizontal="center" vertical="center"/>
    </xf>
    <xf numFmtId="0" fontId="11" fillId="16" borderId="2" xfId="1" applyFont="1" applyFill="1" applyBorder="1" applyAlignment="1">
      <alignment horizontal="center" vertical="center"/>
    </xf>
    <xf numFmtId="0" fontId="3" fillId="17" borderId="0" xfId="1" applyFont="1" applyFill="1" applyAlignment="1">
      <alignment vertical="center"/>
    </xf>
    <xf numFmtId="0" fontId="3" fillId="17" borderId="0" xfId="1" applyFont="1" applyFill="1"/>
    <xf numFmtId="0" fontId="11" fillId="17" borderId="2" xfId="1" applyFont="1" applyFill="1" applyBorder="1" applyAlignment="1">
      <alignment horizontal="center" vertical="center"/>
    </xf>
    <xf numFmtId="0" fontId="5" fillId="10" borderId="2" xfId="1" applyFont="1" applyFill="1" applyBorder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/>
    <xf numFmtId="0" fontId="10" fillId="0" borderId="2" xfId="1" applyFont="1" applyBorder="1" applyAlignment="1">
      <alignment horizontal="center" vertical="center"/>
    </xf>
    <xf numFmtId="166" fontId="8" fillId="18" borderId="2" xfId="1" applyNumberFormat="1" applyFont="1" applyFill="1" applyBorder="1" applyAlignment="1">
      <alignment horizontal="center" vertical="center"/>
    </xf>
    <xf numFmtId="166" fontId="8" fillId="10" borderId="2" xfId="1" applyNumberFormat="1" applyFont="1" applyFill="1" applyBorder="1" applyAlignment="1">
      <alignment horizontal="center" vertical="center"/>
    </xf>
    <xf numFmtId="166" fontId="8" fillId="14" borderId="2" xfId="1" applyNumberFormat="1" applyFont="1" applyFill="1" applyBorder="1" applyAlignment="1">
      <alignment horizontal="center" vertical="center"/>
    </xf>
    <xf numFmtId="166" fontId="8" fillId="0" borderId="2" xfId="1" applyNumberFormat="1" applyFont="1" applyFill="1" applyBorder="1" applyAlignment="1">
      <alignment horizontal="center" vertical="center"/>
    </xf>
    <xf numFmtId="166" fontId="7" fillId="0" borderId="2" xfId="1" applyNumberFormat="1" applyFont="1" applyBorder="1" applyAlignment="1">
      <alignment horizontal="center" vertical="center"/>
    </xf>
    <xf numFmtId="166" fontId="7" fillId="11" borderId="2" xfId="1" applyNumberFormat="1" applyFont="1" applyFill="1" applyBorder="1" applyAlignment="1">
      <alignment horizontal="center" vertical="center"/>
    </xf>
    <xf numFmtId="172" fontId="11" fillId="0" borderId="2" xfId="1" applyNumberFormat="1" applyFont="1" applyFill="1" applyBorder="1" applyAlignment="1">
      <alignment horizontal="right" vertical="center"/>
    </xf>
    <xf numFmtId="1" fontId="0" fillId="0" borderId="2" xfId="1" applyNumberFormat="1" applyFont="1" applyFill="1" applyBorder="1" applyAlignment="1">
      <alignment horizontal="center" vertical="center"/>
    </xf>
    <xf numFmtId="0" fontId="6" fillId="15" borderId="2" xfId="1" applyFont="1" applyFill="1" applyBorder="1" applyAlignment="1">
      <alignment horizontal="center" vertical="center"/>
    </xf>
    <xf numFmtId="171" fontId="11" fillId="15" borderId="2" xfId="1" applyNumberFormat="1" applyFont="1" applyFill="1" applyBorder="1" applyAlignment="1">
      <alignment horizontal="center" vertical="center"/>
    </xf>
    <xf numFmtId="9" fontId="11" fillId="6" borderId="2" xfId="1" applyNumberFormat="1" applyFont="1" applyFill="1" applyBorder="1" applyAlignment="1">
      <alignment horizontal="center" vertical="center"/>
    </xf>
    <xf numFmtId="0" fontId="2" fillId="19" borderId="2" xfId="1" applyFont="1" applyFill="1" applyBorder="1"/>
    <xf numFmtId="172" fontId="2" fillId="0" borderId="7" xfId="1" applyNumberFormat="1" applyFont="1" applyBorder="1" applyAlignment="1">
      <alignment horizontal="right" vertical="center"/>
    </xf>
    <xf numFmtId="172" fontId="11" fillId="15" borderId="2" xfId="1" applyNumberFormat="1" applyFont="1" applyFill="1" applyBorder="1" applyAlignment="1">
      <alignment horizontal="right" vertical="center"/>
    </xf>
    <xf numFmtId="172" fontId="6" fillId="15" borderId="2" xfId="1" applyNumberFormat="1" applyFont="1" applyFill="1" applyBorder="1" applyAlignment="1">
      <alignment horizontal="right" vertical="center"/>
    </xf>
    <xf numFmtId="9" fontId="0" fillId="0" borderId="2" xfId="1" applyNumberFormat="1" applyFont="1" applyFill="1" applyBorder="1" applyAlignment="1">
      <alignment horizontal="center" vertical="center"/>
    </xf>
    <xf numFmtId="164" fontId="11" fillId="0" borderId="11" xfId="1" applyNumberFormat="1" applyFont="1" applyFill="1" applyBorder="1" applyAlignment="1">
      <alignment horizontal="right" vertical="center"/>
    </xf>
    <xf numFmtId="164" fontId="11" fillId="0" borderId="6" xfId="1" applyNumberFormat="1" applyFont="1" applyFill="1" applyBorder="1" applyAlignment="1">
      <alignment horizontal="right" vertical="center"/>
    </xf>
    <xf numFmtId="164" fontId="11" fillId="0" borderId="3" xfId="1" applyNumberFormat="1" applyFont="1" applyFill="1" applyBorder="1" applyAlignment="1">
      <alignment horizontal="right" vertical="center"/>
    </xf>
    <xf numFmtId="164" fontId="11" fillId="0" borderId="8" xfId="1" applyNumberFormat="1" applyFont="1" applyFill="1" applyBorder="1" applyAlignment="1">
      <alignment horizontal="right" vertical="center"/>
    </xf>
    <xf numFmtId="167" fontId="15" fillId="0" borderId="7" xfId="1" applyNumberFormat="1" applyFont="1" applyFill="1" applyBorder="1" applyAlignment="1">
      <alignment horizontal="right" vertical="center"/>
    </xf>
    <xf numFmtId="167" fontId="11" fillId="0" borderId="1" xfId="1" applyNumberFormat="1" applyFont="1" applyFill="1" applyBorder="1" applyAlignment="1">
      <alignment horizontal="right" vertical="center"/>
    </xf>
    <xf numFmtId="0" fontId="2" fillId="12" borderId="2" xfId="1" applyFont="1" applyFill="1" applyBorder="1" applyAlignment="1">
      <alignment horizontal="center" vertical="center"/>
    </xf>
    <xf numFmtId="0" fontId="3" fillId="17" borderId="0" xfId="1" applyFont="1" applyFill="1" applyBorder="1"/>
    <xf numFmtId="0" fontId="22" fillId="15" borderId="2" xfId="1" applyFont="1" applyFill="1" applyBorder="1" applyAlignment="1">
      <alignment horizontal="center" vertical="center"/>
    </xf>
    <xf numFmtId="172" fontId="6" fillId="0" borderId="2" xfId="1" applyNumberFormat="1" applyFont="1" applyFill="1" applyBorder="1" applyAlignment="1">
      <alignment horizontal="right" vertical="center" wrapText="1"/>
    </xf>
    <xf numFmtId="172" fontId="7" fillId="2" borderId="2" xfId="1" applyNumberFormat="1" applyFont="1" applyFill="1" applyBorder="1" applyAlignment="1">
      <alignment vertical="center"/>
    </xf>
    <xf numFmtId="172" fontId="11" fillId="0" borderId="1" xfId="1" applyNumberFormat="1" applyFont="1" applyFill="1" applyBorder="1" applyAlignment="1">
      <alignment vertical="center"/>
    </xf>
    <xf numFmtId="172" fontId="7" fillId="2" borderId="1" xfId="1" applyNumberFormat="1" applyFont="1" applyFill="1" applyBorder="1" applyAlignment="1">
      <alignment vertical="center"/>
    </xf>
    <xf numFmtId="172" fontId="6" fillId="0" borderId="2" xfId="1" applyNumberFormat="1" applyFont="1" applyFill="1" applyBorder="1" applyAlignment="1">
      <alignment horizontal="right" vertical="center"/>
    </xf>
    <xf numFmtId="172" fontId="6" fillId="0" borderId="1" xfId="1" applyNumberFormat="1" applyFont="1" applyFill="1" applyBorder="1" applyAlignment="1">
      <alignment horizontal="right" vertical="center"/>
    </xf>
    <xf numFmtId="172" fontId="7" fillId="5" borderId="1" xfId="1" applyNumberFormat="1" applyFont="1" applyFill="1" applyBorder="1" applyAlignment="1">
      <alignment vertical="center"/>
    </xf>
    <xf numFmtId="172" fontId="7" fillId="16" borderId="1" xfId="1" applyNumberFormat="1" applyFont="1" applyFill="1" applyBorder="1" applyAlignment="1">
      <alignment vertical="center"/>
    </xf>
    <xf numFmtId="172" fontId="6" fillId="0" borderId="2" xfId="1" applyNumberFormat="1" applyFont="1" applyBorder="1" applyAlignment="1">
      <alignment vertical="center"/>
    </xf>
    <xf numFmtId="172" fontId="7" fillId="9" borderId="2" xfId="1" applyNumberFormat="1" applyFont="1" applyFill="1" applyBorder="1" applyAlignment="1">
      <alignment vertical="center"/>
    </xf>
    <xf numFmtId="172" fontId="15" fillId="0" borderId="1" xfId="1" applyNumberFormat="1" applyFont="1" applyBorder="1" applyAlignment="1">
      <alignment vertical="center"/>
    </xf>
    <xf numFmtId="172" fontId="7" fillId="9" borderId="1" xfId="1" applyNumberFormat="1" applyFont="1" applyFill="1" applyBorder="1" applyAlignment="1">
      <alignment vertical="center"/>
    </xf>
    <xf numFmtId="172" fontId="7" fillId="3" borderId="1" xfId="1" applyNumberFormat="1" applyFont="1" applyFill="1" applyBorder="1" applyAlignment="1">
      <alignment vertical="center"/>
    </xf>
    <xf numFmtId="172" fontId="7" fillId="0" borderId="1" xfId="1" applyNumberFormat="1" applyFont="1" applyFill="1" applyBorder="1" applyAlignment="1">
      <alignment vertical="center"/>
    </xf>
    <xf numFmtId="172" fontId="7" fillId="5" borderId="2" xfId="1" applyNumberFormat="1" applyFont="1" applyFill="1" applyBorder="1" applyAlignment="1">
      <alignment vertical="center"/>
    </xf>
    <xf numFmtId="172" fontId="11" fillId="4" borderId="11" xfId="1" applyNumberFormat="1" applyFont="1" applyFill="1" applyBorder="1" applyAlignment="1">
      <alignment vertical="center"/>
    </xf>
    <xf numFmtId="172" fontId="11" fillId="4" borderId="14" xfId="1" applyNumberFormat="1" applyFont="1" applyFill="1" applyBorder="1" applyAlignment="1">
      <alignment vertical="center"/>
    </xf>
    <xf numFmtId="172" fontId="11" fillId="4" borderId="5" xfId="1" applyNumberFormat="1" applyFont="1" applyFill="1" applyBorder="1" applyAlignment="1">
      <alignment vertical="center"/>
    </xf>
    <xf numFmtId="172" fontId="11" fillId="4" borderId="12" xfId="1" applyNumberFormat="1" applyFont="1" applyFill="1" applyBorder="1" applyAlignment="1">
      <alignment vertical="center"/>
    </xf>
    <xf numFmtId="172" fontId="7" fillId="6" borderId="1" xfId="1" applyNumberFormat="1" applyFont="1" applyFill="1" applyBorder="1" applyAlignment="1">
      <alignment vertical="center"/>
    </xf>
    <xf numFmtId="172" fontId="11" fillId="0" borderId="3" xfId="1" applyNumberFormat="1" applyFont="1" applyFill="1" applyBorder="1" applyAlignment="1">
      <alignment vertical="center"/>
    </xf>
    <xf numFmtId="172" fontId="2" fillId="19" borderId="13" xfId="1" applyNumberFormat="1" applyFont="1" applyFill="1" applyBorder="1" applyAlignment="1">
      <alignment vertical="center"/>
    </xf>
    <xf numFmtId="172" fontId="7" fillId="14" borderId="7" xfId="1" applyNumberFormat="1" applyFont="1" applyFill="1" applyBorder="1" applyAlignment="1">
      <alignment vertical="center"/>
    </xf>
    <xf numFmtId="172" fontId="16" fillId="0" borderId="0" xfId="1" applyNumberFormat="1" applyFont="1" applyFill="1" applyBorder="1" applyAlignment="1">
      <alignment vertical="center"/>
    </xf>
    <xf numFmtId="172" fontId="3" fillId="0" borderId="0" xfId="1" applyNumberFormat="1" applyFont="1" applyFill="1" applyBorder="1" applyAlignment="1">
      <alignment vertical="center"/>
    </xf>
    <xf numFmtId="172" fontId="10" fillId="0" borderId="2" xfId="1" applyNumberFormat="1" applyFont="1" applyBorder="1" applyAlignment="1">
      <alignment horizontal="center" vertical="center"/>
    </xf>
    <xf numFmtId="172" fontId="8" fillId="18" borderId="2" xfId="1" applyNumberFormat="1" applyFont="1" applyFill="1" applyBorder="1" applyAlignment="1">
      <alignment horizontal="center" vertical="center"/>
    </xf>
    <xf numFmtId="172" fontId="8" fillId="10" borderId="2" xfId="1" applyNumberFormat="1" applyFont="1" applyFill="1" applyBorder="1" applyAlignment="1">
      <alignment horizontal="center" vertical="center"/>
    </xf>
    <xf numFmtId="172" fontId="8" fillId="14" borderId="2" xfId="1" applyNumberFormat="1" applyFont="1" applyFill="1" applyBorder="1" applyAlignment="1">
      <alignment horizontal="center" vertical="center"/>
    </xf>
    <xf numFmtId="172" fontId="8" fillId="0" borderId="2" xfId="1" applyNumberFormat="1" applyFont="1" applyFill="1" applyBorder="1" applyAlignment="1">
      <alignment horizontal="center" vertical="center"/>
    </xf>
    <xf numFmtId="172" fontId="7" fillId="0" borderId="2" xfId="1" applyNumberFormat="1" applyFont="1" applyBorder="1" applyAlignment="1">
      <alignment horizontal="center" vertical="center"/>
    </xf>
    <xf numFmtId="172" fontId="7" fillId="11" borderId="2" xfId="1" applyNumberFormat="1" applyFont="1" applyFill="1" applyBorder="1" applyAlignment="1">
      <alignment horizontal="center" vertical="center"/>
    </xf>
    <xf numFmtId="172" fontId="9" fillId="0" borderId="0" xfId="1" applyNumberFormat="1" applyFont="1" applyFill="1" applyAlignment="1">
      <alignment vertical="center"/>
    </xf>
    <xf numFmtId="172" fontId="2" fillId="0" borderId="0" xfId="1" applyNumberFormat="1" applyFont="1" applyAlignment="1">
      <alignment vertical="center"/>
    </xf>
    <xf numFmtId="0" fontId="6" fillId="0" borderId="13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165" fontId="6" fillId="0" borderId="2" xfId="1" applyNumberFormat="1" applyFont="1" applyFill="1" applyBorder="1" applyAlignment="1">
      <alignment horizontal="right" vertical="center"/>
    </xf>
    <xf numFmtId="1" fontId="15" fillId="0" borderId="2" xfId="1" applyNumberFormat="1" applyFont="1" applyBorder="1" applyAlignment="1">
      <alignment horizontal="center" vertical="center"/>
    </xf>
    <xf numFmtId="171" fontId="22" fillId="4" borderId="2" xfId="1" applyNumberFormat="1" applyFont="1" applyFill="1" applyBorder="1" applyAlignment="1">
      <alignment horizontal="center" vertical="center"/>
    </xf>
    <xf numFmtId="172" fontId="11" fillId="4" borderId="2" xfId="1" applyNumberFormat="1" applyFont="1" applyFill="1" applyBorder="1" applyAlignment="1">
      <alignment vertical="center"/>
    </xf>
    <xf numFmtId="165" fontId="11" fillId="4" borderId="2" xfId="1" applyNumberFormat="1" applyFont="1" applyFill="1" applyBorder="1" applyAlignment="1">
      <alignment vertical="center"/>
    </xf>
    <xf numFmtId="166" fontId="11" fillId="0" borderId="2" xfId="1" applyNumberFormat="1" applyFont="1" applyFill="1" applyBorder="1" applyAlignment="1">
      <alignment vertical="center"/>
    </xf>
    <xf numFmtId="0" fontId="20" fillId="4" borderId="0" xfId="1" applyFont="1" applyFill="1" applyAlignment="1">
      <alignment vertical="center"/>
    </xf>
    <xf numFmtId="0" fontId="20" fillId="4" borderId="0" xfId="1" applyFont="1" applyFill="1"/>
    <xf numFmtId="0" fontId="22" fillId="4" borderId="2" xfId="1" applyFont="1" applyFill="1" applyBorder="1" applyAlignment="1">
      <alignment horizontal="center" vertical="center"/>
    </xf>
    <xf numFmtId="164" fontId="22" fillId="4" borderId="2" xfId="1" applyNumberFormat="1" applyFont="1" applyFill="1" applyBorder="1" applyAlignment="1">
      <alignment horizontal="right" vertical="center"/>
    </xf>
    <xf numFmtId="166" fontId="22" fillId="4" borderId="2" xfId="1" applyNumberFormat="1" applyFont="1" applyFill="1" applyBorder="1" applyAlignment="1">
      <alignment vertical="center"/>
    </xf>
    <xf numFmtId="0" fontId="22" fillId="0" borderId="2" xfId="1" applyFont="1" applyFill="1" applyBorder="1" applyAlignment="1">
      <alignment horizontal="center" vertical="center"/>
    </xf>
    <xf numFmtId="9" fontId="22" fillId="6" borderId="2" xfId="1" applyNumberFormat="1" applyFont="1" applyFill="1" applyBorder="1" applyAlignment="1">
      <alignment horizontal="center" vertical="center"/>
    </xf>
    <xf numFmtId="1" fontId="23" fillId="6" borderId="2" xfId="1" applyNumberFormat="1" applyFont="1" applyFill="1" applyBorder="1" applyAlignment="1">
      <alignment horizontal="center" vertical="center"/>
    </xf>
    <xf numFmtId="164" fontId="22" fillId="6" borderId="2" xfId="1" applyNumberFormat="1" applyFont="1" applyFill="1" applyBorder="1" applyAlignment="1">
      <alignment horizontal="center" vertical="center"/>
    </xf>
    <xf numFmtId="166" fontId="23" fillId="6" borderId="2" xfId="1" applyNumberFormat="1" applyFont="1" applyFill="1" applyBorder="1" applyAlignment="1">
      <alignment vertical="center"/>
    </xf>
    <xf numFmtId="0" fontId="21" fillId="0" borderId="0" xfId="1" applyFont="1" applyAlignment="1">
      <alignment vertical="center"/>
    </xf>
    <xf numFmtId="0" fontId="21" fillId="0" borderId="0" xfId="1" applyFont="1"/>
    <xf numFmtId="0" fontId="11" fillId="0" borderId="1" xfId="1" applyFont="1" applyFill="1" applyBorder="1" applyAlignment="1">
      <alignment vertical="center"/>
    </xf>
    <xf numFmtId="0" fontId="15" fillId="0" borderId="11" xfId="1" applyFont="1" applyFill="1" applyBorder="1" applyAlignment="1">
      <alignment horizontal="center" vertical="center"/>
    </xf>
    <xf numFmtId="164" fontId="15" fillId="0" borderId="0" xfId="1" applyNumberFormat="1" applyFont="1" applyFill="1" applyBorder="1" applyAlignment="1">
      <alignment horizontal="right" vertical="center"/>
    </xf>
    <xf numFmtId="1" fontId="11" fillId="0" borderId="7" xfId="1" applyNumberFormat="1" applyFont="1" applyFill="1" applyBorder="1" applyAlignment="1">
      <alignment horizontal="center" vertical="center"/>
    </xf>
    <xf numFmtId="1" fontId="15" fillId="0" borderId="3" xfId="1" applyNumberFormat="1" applyFont="1" applyFill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11" fillId="0" borderId="9" xfId="1" applyFont="1" applyFill="1" applyBorder="1" applyAlignment="1">
      <alignment horizontal="center" vertical="center"/>
    </xf>
    <xf numFmtId="0" fontId="0" fillId="0" borderId="8" xfId="1" applyFont="1" applyFill="1" applyBorder="1" applyAlignment="1">
      <alignment horizontal="center" vertical="center"/>
    </xf>
    <xf numFmtId="0" fontId="0" fillId="15" borderId="2" xfId="1" applyFont="1" applyFill="1" applyBorder="1" applyAlignment="1">
      <alignment horizontal="center" vertical="center"/>
    </xf>
    <xf numFmtId="0" fontId="11" fillId="15" borderId="1" xfId="1" applyFont="1" applyFill="1" applyBorder="1" applyAlignment="1">
      <alignment horizontal="center" vertical="center"/>
    </xf>
    <xf numFmtId="0" fontId="11" fillId="15" borderId="3" xfId="1" applyFont="1" applyFill="1" applyBorder="1" applyAlignment="1">
      <alignment horizontal="center" vertical="center"/>
    </xf>
    <xf numFmtId="164" fontId="11" fillId="15" borderId="1" xfId="1" applyNumberFormat="1" applyFont="1" applyFill="1" applyBorder="1" applyAlignment="1">
      <alignment horizontal="right" vertical="center"/>
    </xf>
    <xf numFmtId="172" fontId="11" fillId="15" borderId="1" xfId="1" applyNumberFormat="1" applyFont="1" applyFill="1" applyBorder="1" applyAlignment="1">
      <alignment vertical="center"/>
    </xf>
    <xf numFmtId="0" fontId="2" fillId="15" borderId="0" xfId="1" applyFont="1" applyFill="1" applyAlignment="1">
      <alignment vertical="center"/>
    </xf>
    <xf numFmtId="0" fontId="2" fillId="15" borderId="0" xfId="1" applyFont="1" applyFill="1"/>
    <xf numFmtId="0" fontId="11" fillId="15" borderId="6" xfId="1" applyFont="1" applyFill="1" applyBorder="1" applyAlignment="1">
      <alignment horizontal="center" vertical="center"/>
    </xf>
    <xf numFmtId="164" fontId="11" fillId="15" borderId="6" xfId="1" applyNumberFormat="1" applyFont="1" applyFill="1" applyBorder="1" applyAlignment="1">
      <alignment horizontal="right" vertical="center"/>
    </xf>
    <xf numFmtId="0" fontId="7" fillId="19" borderId="10" xfId="1" applyFont="1" applyFill="1" applyBorder="1" applyAlignment="1">
      <alignment vertical="center"/>
    </xf>
    <xf numFmtId="172" fontId="7" fillId="19" borderId="2" xfId="1" applyNumberFormat="1" applyFont="1" applyFill="1" applyBorder="1" applyAlignment="1">
      <alignment vertical="center"/>
    </xf>
    <xf numFmtId="0" fontId="7" fillId="17" borderId="0" xfId="1" applyFont="1" applyFill="1" applyBorder="1"/>
    <xf numFmtId="0" fontId="7" fillId="17" borderId="0" xfId="1" applyFont="1" applyFill="1"/>
    <xf numFmtId="0" fontId="0" fillId="15" borderId="13" xfId="1" applyFont="1" applyFill="1" applyBorder="1" applyAlignment="1">
      <alignment horizontal="left" vertical="center"/>
    </xf>
    <xf numFmtId="172" fontId="0" fillId="0" borderId="1" xfId="1" applyNumberFormat="1" applyFont="1" applyFill="1" applyBorder="1" applyAlignment="1">
      <alignment vertical="center"/>
    </xf>
    <xf numFmtId="0" fontId="0" fillId="15" borderId="2" xfId="1" applyFont="1" applyFill="1" applyBorder="1"/>
    <xf numFmtId="0" fontId="0" fillId="15" borderId="0" xfId="1" applyFont="1" applyFill="1" applyBorder="1"/>
    <xf numFmtId="0" fontId="0" fillId="15" borderId="5" xfId="1" applyFont="1" applyFill="1" applyBorder="1" applyAlignment="1">
      <alignment horizontal="left" vertical="center"/>
    </xf>
    <xf numFmtId="0" fontId="0" fillId="12" borderId="2" xfId="1" applyFont="1" applyFill="1" applyBorder="1" applyAlignment="1">
      <alignment horizontal="center" vertical="center"/>
    </xf>
    <xf numFmtId="164" fontId="0" fillId="15" borderId="2" xfId="1" applyNumberFormat="1" applyFont="1" applyFill="1" applyBorder="1" applyAlignment="1">
      <alignment vertical="center"/>
    </xf>
    <xf numFmtId="166" fontId="0" fillId="15" borderId="2" xfId="1" applyNumberFormat="1" applyFont="1" applyFill="1" applyBorder="1" applyAlignment="1">
      <alignment vertical="center"/>
    </xf>
    <xf numFmtId="0" fontId="0" fillId="15" borderId="0" xfId="1" applyFont="1" applyFill="1"/>
    <xf numFmtId="164" fontId="11" fillId="15" borderId="2" xfId="1" applyNumberFormat="1" applyFont="1" applyFill="1" applyBorder="1" applyAlignment="1">
      <alignment vertical="center"/>
    </xf>
    <xf numFmtId="172" fontId="11" fillId="15" borderId="11" xfId="1" applyNumberFormat="1" applyFont="1" applyFill="1" applyBorder="1" applyAlignment="1">
      <alignment vertical="center"/>
    </xf>
    <xf numFmtId="164" fontId="15" fillId="0" borderId="2" xfId="1" applyNumberFormat="1" applyFont="1" applyFill="1" applyBorder="1" applyAlignment="1">
      <alignment horizontal="right" vertical="center"/>
    </xf>
    <xf numFmtId="0" fontId="4" fillId="21" borderId="2" xfId="1" applyFont="1" applyFill="1" applyBorder="1" applyAlignment="1">
      <alignment vertical="center"/>
    </xf>
    <xf numFmtId="172" fontId="5" fillId="21" borderId="2" xfId="1" applyNumberFormat="1" applyFont="1" applyFill="1" applyBorder="1" applyAlignment="1">
      <alignment vertical="center"/>
    </xf>
    <xf numFmtId="0" fontId="2" fillId="22" borderId="2" xfId="1" applyFont="1" applyFill="1" applyBorder="1" applyAlignment="1">
      <alignment horizontal="center" vertical="center"/>
    </xf>
    <xf numFmtId="0" fontId="2" fillId="22" borderId="0" xfId="1" applyFont="1" applyFill="1" applyAlignment="1">
      <alignment vertical="center"/>
    </xf>
    <xf numFmtId="0" fontId="2" fillId="22" borderId="0" xfId="1" applyFont="1" applyFill="1"/>
    <xf numFmtId="0" fontId="2" fillId="23" borderId="2" xfId="1" applyFont="1" applyFill="1" applyBorder="1" applyAlignment="1">
      <alignment horizontal="center" vertical="center"/>
    </xf>
    <xf numFmtId="172" fontId="3" fillId="23" borderId="3" xfId="1" applyNumberFormat="1" applyFont="1" applyFill="1" applyBorder="1" applyAlignment="1">
      <alignment vertical="center"/>
    </xf>
    <xf numFmtId="166" fontId="8" fillId="23" borderId="2" xfId="1" applyNumberFormat="1" applyFont="1" applyFill="1" applyBorder="1" applyAlignment="1">
      <alignment horizontal="center" vertical="center"/>
    </xf>
    <xf numFmtId="172" fontId="8" fillId="23" borderId="2" xfId="1" applyNumberFormat="1" applyFont="1" applyFill="1" applyBorder="1" applyAlignment="1">
      <alignment horizontal="center" vertical="center"/>
    </xf>
    <xf numFmtId="166" fontId="8" fillId="25" borderId="2" xfId="1" applyNumberFormat="1" applyFont="1" applyFill="1" applyBorder="1" applyAlignment="1">
      <alignment horizontal="center" vertical="center"/>
    </xf>
    <xf numFmtId="172" fontId="8" fillId="25" borderId="2" xfId="1" applyNumberFormat="1" applyFont="1" applyFill="1" applyBorder="1" applyAlignment="1">
      <alignment horizontal="center" vertical="center"/>
    </xf>
    <xf numFmtId="0" fontId="2" fillId="26" borderId="0" xfId="1" applyFont="1" applyFill="1" applyAlignment="1">
      <alignment vertical="center"/>
    </xf>
    <xf numFmtId="0" fontId="2" fillId="26" borderId="0" xfId="1" applyFont="1" applyFill="1"/>
    <xf numFmtId="0" fontId="0" fillId="15" borderId="13" xfId="1" applyFont="1" applyFill="1" applyBorder="1" applyAlignment="1">
      <alignment horizontal="left" vertical="center"/>
    </xf>
    <xf numFmtId="165" fontId="15" fillId="15" borderId="2" xfId="1" applyNumberFormat="1" applyFont="1" applyFill="1" applyBorder="1" applyAlignment="1">
      <alignment horizontal="right" vertical="center"/>
    </xf>
    <xf numFmtId="165" fontId="15" fillId="15" borderId="1" xfId="1" applyNumberFormat="1" applyFont="1" applyFill="1" applyBorder="1" applyAlignment="1">
      <alignment horizontal="right" vertical="center"/>
    </xf>
    <xf numFmtId="165" fontId="6" fillId="15" borderId="2" xfId="1" applyNumberFormat="1" applyFont="1" applyFill="1" applyBorder="1" applyAlignment="1">
      <alignment horizontal="right" vertical="center"/>
    </xf>
    <xf numFmtId="164" fontId="11" fillId="15" borderId="11" xfId="1" applyNumberFormat="1" applyFont="1" applyFill="1" applyBorder="1" applyAlignment="1">
      <alignment horizontal="right" vertical="center"/>
    </xf>
    <xf numFmtId="164" fontId="22" fillId="15" borderId="2" xfId="1" applyNumberFormat="1" applyFont="1" applyFill="1" applyBorder="1" applyAlignment="1">
      <alignment horizontal="right" vertical="center"/>
    </xf>
    <xf numFmtId="164" fontId="11" fillId="15" borderId="2" xfId="0" applyNumberFormat="1" applyFont="1" applyFill="1" applyBorder="1" applyAlignment="1">
      <alignment horizontal="right" vertical="center" wrapText="1"/>
    </xf>
    <xf numFmtId="167" fontId="15" fillId="15" borderId="1" xfId="1" applyNumberFormat="1" applyFont="1" applyFill="1" applyBorder="1" applyAlignment="1">
      <alignment horizontal="right" vertical="center"/>
    </xf>
    <xf numFmtId="164" fontId="15" fillId="15" borderId="1" xfId="1" applyNumberFormat="1" applyFont="1" applyFill="1" applyBorder="1" applyAlignment="1">
      <alignment horizontal="right" vertical="center"/>
    </xf>
    <xf numFmtId="167" fontId="15" fillId="15" borderId="2" xfId="1" applyNumberFormat="1" applyFont="1" applyFill="1" applyBorder="1" applyAlignment="1">
      <alignment horizontal="right" vertical="center"/>
    </xf>
    <xf numFmtId="0" fontId="0" fillId="0" borderId="9" xfId="1" applyFont="1" applyFill="1" applyBorder="1" applyAlignment="1">
      <alignment horizontal="center" vertical="center"/>
    </xf>
    <xf numFmtId="0" fontId="0" fillId="15" borderId="13" xfId="1" applyFont="1" applyFill="1" applyBorder="1" applyAlignment="1">
      <alignment horizontal="left" vertical="center"/>
    </xf>
    <xf numFmtId="0" fontId="0" fillId="15" borderId="5" xfId="1" applyFont="1" applyFill="1" applyBorder="1" applyAlignment="1">
      <alignment horizontal="left" vertical="center"/>
    </xf>
    <xf numFmtId="49" fontId="0" fillId="0" borderId="2" xfId="0" applyNumberFormat="1" applyFont="1" applyBorder="1" applyAlignment="1" applyProtection="1">
      <alignment horizontal="center" vertical="center" wrapText="1"/>
    </xf>
    <xf numFmtId="164" fontId="11" fillId="15" borderId="2" xfId="1" applyNumberFormat="1" applyFont="1" applyFill="1" applyBorder="1" applyAlignment="1">
      <alignment horizontal="right" vertical="center"/>
    </xf>
    <xf numFmtId="0" fontId="11" fillId="15" borderId="8" xfId="1" applyFont="1" applyFill="1" applyBorder="1" applyAlignment="1">
      <alignment horizontal="center"/>
    </xf>
    <xf numFmtId="173" fontId="11" fillId="15" borderId="32" xfId="1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 applyProtection="1">
      <alignment horizontal="center" vertical="center" wrapText="1"/>
    </xf>
    <xf numFmtId="0" fontId="11" fillId="15" borderId="2" xfId="1" applyFont="1" applyFill="1" applyBorder="1" applyAlignment="1">
      <alignment horizontal="center"/>
    </xf>
    <xf numFmtId="164" fontId="15" fillId="15" borderId="2" xfId="1" applyNumberFormat="1" applyFont="1" applyFill="1" applyBorder="1" applyAlignment="1">
      <alignment horizontal="right" vertical="center"/>
    </xf>
    <xf numFmtId="172" fontId="0" fillId="15" borderId="2" xfId="1" applyNumberFormat="1" applyFont="1" applyFill="1" applyBorder="1" applyAlignment="1">
      <alignment vertical="center"/>
    </xf>
    <xf numFmtId="0" fontId="0" fillId="0" borderId="5" xfId="0" applyBorder="1" applyAlignment="1" applyProtection="1">
      <alignment horizontal="left" vertical="center" wrapText="1"/>
    </xf>
    <xf numFmtId="166" fontId="11" fillId="0" borderId="1" xfId="1" applyNumberFormat="1" applyFont="1" applyFill="1" applyBorder="1" applyAlignment="1">
      <alignment horizontal="right" vertical="center"/>
    </xf>
    <xf numFmtId="0" fontId="6" fillId="0" borderId="1" xfId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right" vertical="center" wrapText="1"/>
    </xf>
    <xf numFmtId="0" fontId="7" fillId="2" borderId="1" xfId="1" applyFont="1" applyFill="1" applyBorder="1" applyAlignment="1">
      <alignment horizontal="center" vertical="center"/>
    </xf>
    <xf numFmtId="0" fontId="8" fillId="2" borderId="1" xfId="1" applyNumberFormat="1" applyFont="1" applyFill="1" applyBorder="1" applyAlignment="1">
      <alignment horizontal="center" vertical="center"/>
    </xf>
    <xf numFmtId="166" fontId="7" fillId="2" borderId="1" xfId="1" applyNumberFormat="1" applyFont="1" applyFill="1" applyBorder="1" applyAlignment="1">
      <alignment horizontal="right" vertical="center"/>
    </xf>
    <xf numFmtId="172" fontId="11" fillId="0" borderId="6" xfId="1" applyNumberFormat="1" applyFont="1" applyFill="1" applyBorder="1" applyAlignment="1">
      <alignment vertical="center"/>
    </xf>
    <xf numFmtId="0" fontId="11" fillId="4" borderId="0" xfId="1" applyFont="1" applyFill="1" applyAlignment="1">
      <alignment vertical="center"/>
    </xf>
    <xf numFmtId="0" fontId="11" fillId="4" borderId="0" xfId="1" applyFont="1" applyFill="1"/>
    <xf numFmtId="49" fontId="11" fillId="0" borderId="2" xfId="1" applyNumberFormat="1" applyFont="1" applyFill="1" applyBorder="1" applyAlignment="1">
      <alignment horizontal="center" vertical="center" wrapText="1"/>
    </xf>
    <xf numFmtId="0" fontId="11" fillId="0" borderId="0" xfId="1" applyFont="1" applyFill="1"/>
    <xf numFmtId="0" fontId="0" fillId="15" borderId="2" xfId="0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horizontal="center" vertical="center"/>
    </xf>
    <xf numFmtId="172" fontId="7" fillId="19" borderId="7" xfId="1" applyNumberFormat="1" applyFont="1" applyFill="1" applyBorder="1" applyAlignment="1">
      <alignment vertical="center"/>
    </xf>
    <xf numFmtId="170" fontId="6" fillId="0" borderId="1" xfId="1" applyNumberFormat="1" applyFont="1" applyFill="1" applyBorder="1" applyAlignment="1">
      <alignment horizontal="center" vertical="center"/>
    </xf>
    <xf numFmtId="170" fontId="6" fillId="0" borderId="3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right" vertical="center"/>
    </xf>
    <xf numFmtId="0" fontId="6" fillId="0" borderId="6" xfId="1" applyFont="1" applyFill="1" applyBorder="1" applyAlignment="1">
      <alignment horizontal="center" vertical="center"/>
    </xf>
    <xf numFmtId="170" fontId="11" fillId="0" borderId="1" xfId="1" applyNumberFormat="1" applyFont="1" applyFill="1" applyBorder="1" applyAlignment="1">
      <alignment horizontal="center" vertical="center"/>
    </xf>
    <xf numFmtId="166" fontId="11" fillId="0" borderId="1" xfId="1" applyNumberFormat="1" applyFont="1" applyFill="1" applyBorder="1" applyAlignment="1">
      <alignment vertical="center"/>
    </xf>
    <xf numFmtId="171" fontId="11" fillId="0" borderId="3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164" fontId="11" fillId="0" borderId="2" xfId="1" applyNumberFormat="1" applyFont="1" applyFill="1" applyBorder="1" applyAlignment="1">
      <alignment horizontal="right" vertical="center" wrapText="1"/>
    </xf>
    <xf numFmtId="166" fontId="11" fillId="0" borderId="1" xfId="1" applyNumberFormat="1" applyFont="1" applyFill="1" applyBorder="1" applyAlignment="1">
      <alignment vertical="center" wrapText="1"/>
    </xf>
    <xf numFmtId="0" fontId="0" fillId="15" borderId="13" xfId="1" applyFont="1" applyFill="1" applyBorder="1" applyAlignment="1">
      <alignment horizontal="left" vertical="center"/>
    </xf>
    <xf numFmtId="0" fontId="0" fillId="15" borderId="5" xfId="1" applyFont="1" applyFill="1" applyBorder="1" applyAlignment="1">
      <alignment horizontal="left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3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19" borderId="10" xfId="1" applyFont="1" applyFill="1" applyBorder="1" applyAlignment="1">
      <alignment horizontal="center" vertical="center"/>
    </xf>
    <xf numFmtId="14" fontId="11" fillId="27" borderId="2" xfId="1" applyNumberFormat="1" applyFont="1" applyFill="1" applyBorder="1" applyAlignment="1">
      <alignment horizontal="center" vertical="center"/>
    </xf>
    <xf numFmtId="0" fontId="11" fillId="13" borderId="2" xfId="1" applyFont="1" applyFill="1" applyBorder="1" applyAlignment="1">
      <alignment horizontal="left" vertical="center"/>
    </xf>
    <xf numFmtId="0" fontId="11" fillId="13" borderId="2" xfId="1" applyFont="1" applyFill="1" applyBorder="1" applyAlignment="1">
      <alignment horizontal="center" vertical="center"/>
    </xf>
    <xf numFmtId="0" fontId="0" fillId="13" borderId="2" xfId="1" applyFont="1" applyFill="1" applyBorder="1" applyAlignment="1">
      <alignment horizontal="left" vertical="center"/>
    </xf>
    <xf numFmtId="49" fontId="22" fillId="0" borderId="2" xfId="4" applyNumberFormat="1" applyFont="1" applyBorder="1" applyAlignment="1">
      <alignment vertical="center"/>
    </xf>
    <xf numFmtId="0" fontId="22" fillId="0" borderId="2" xfId="4" applyNumberFormat="1" applyFont="1" applyBorder="1" applyAlignment="1">
      <alignment horizontal="center" vertical="center"/>
    </xf>
    <xf numFmtId="49" fontId="22" fillId="15" borderId="2" xfId="4" applyNumberFormat="1" applyFont="1" applyFill="1" applyBorder="1" applyAlignment="1">
      <alignment vertical="center"/>
    </xf>
    <xf numFmtId="0" fontId="22" fillId="15" borderId="2" xfId="4" applyNumberFormat="1" applyFont="1" applyFill="1" applyBorder="1" applyAlignment="1">
      <alignment horizontal="center" vertical="center"/>
    </xf>
    <xf numFmtId="172" fontId="11" fillId="13" borderId="2" xfId="1" applyNumberFormat="1" applyFont="1" applyFill="1" applyBorder="1" applyAlignment="1">
      <alignment horizontal="right" vertical="center"/>
    </xf>
    <xf numFmtId="0" fontId="0" fillId="0" borderId="0" xfId="0"/>
    <xf numFmtId="0" fontId="6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164" fontId="11" fillId="0" borderId="1" xfId="1" applyNumberFormat="1" applyFont="1" applyFill="1" applyBorder="1" applyAlignment="1">
      <alignment horizontal="right" vertical="center"/>
    </xf>
    <xf numFmtId="0" fontId="6" fillId="0" borderId="2" xfId="1" applyFont="1" applyFill="1" applyBorder="1" applyAlignment="1">
      <alignment horizontal="center" vertical="center"/>
    </xf>
    <xf numFmtId="164" fontId="6" fillId="0" borderId="2" xfId="1" applyNumberFormat="1" applyFont="1" applyFill="1" applyBorder="1" applyAlignment="1">
      <alignment horizontal="right" vertical="center"/>
    </xf>
    <xf numFmtId="164" fontId="6" fillId="0" borderId="1" xfId="1" applyNumberFormat="1" applyFont="1" applyFill="1" applyBorder="1" applyAlignment="1">
      <alignment horizontal="right" vertical="center"/>
    </xf>
    <xf numFmtId="0" fontId="6" fillId="0" borderId="6" xfId="1" applyFont="1" applyFill="1" applyBorder="1" applyAlignment="1">
      <alignment horizontal="center" vertical="center"/>
    </xf>
    <xf numFmtId="0" fontId="2" fillId="8" borderId="0" xfId="1" applyFont="1" applyFill="1" applyAlignment="1">
      <alignment vertical="center"/>
    </xf>
    <xf numFmtId="1" fontId="11" fillId="0" borderId="2" xfId="1" applyNumberFormat="1" applyFont="1" applyFill="1" applyBorder="1" applyAlignment="1">
      <alignment horizontal="center" vertical="center"/>
    </xf>
    <xf numFmtId="164" fontId="6" fillId="0" borderId="6" xfId="1" applyNumberFormat="1" applyFont="1" applyFill="1" applyBorder="1" applyAlignment="1">
      <alignment horizontal="right" vertical="center"/>
    </xf>
    <xf numFmtId="172" fontId="11" fillId="0" borderId="1" xfId="1" applyNumberFormat="1" applyFont="1" applyFill="1" applyBorder="1" applyAlignment="1">
      <alignment vertical="center"/>
    </xf>
    <xf numFmtId="171" fontId="6" fillId="0" borderId="1" xfId="1" applyNumberFormat="1" applyFont="1" applyFill="1" applyBorder="1" applyAlignment="1">
      <alignment horizontal="center" vertical="center"/>
    </xf>
    <xf numFmtId="171" fontId="22" fillId="0" borderId="1" xfId="1" applyNumberFormat="1" applyFont="1" applyFill="1" applyBorder="1" applyAlignment="1">
      <alignment horizontal="center" vertical="center"/>
    </xf>
    <xf numFmtId="1" fontId="15" fillId="0" borderId="1" xfId="1" applyNumberFormat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vertical="center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11" fillId="0" borderId="2" xfId="1" applyNumberFormat="1" applyFont="1" applyFill="1" applyBorder="1" applyAlignment="1">
      <alignment horizontal="center" vertical="center"/>
    </xf>
    <xf numFmtId="165" fontId="6" fillId="0" borderId="11" xfId="1" applyNumberFormat="1" applyFont="1" applyFill="1" applyBorder="1" applyAlignment="1">
      <alignment horizontal="right" vertical="center" wrapText="1"/>
    </xf>
    <xf numFmtId="172" fontId="7" fillId="0" borderId="2" xfId="1" applyNumberFormat="1" applyFont="1" applyFill="1" applyBorder="1" applyAlignment="1">
      <alignment vertical="center"/>
    </xf>
    <xf numFmtId="165" fontId="6" fillId="0" borderId="14" xfId="1" applyNumberFormat="1" applyFont="1" applyFill="1" applyBorder="1" applyAlignment="1">
      <alignment horizontal="right" vertical="center" wrapText="1"/>
    </xf>
    <xf numFmtId="0" fontId="0" fillId="29" borderId="2" xfId="1" applyFont="1" applyFill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165" fontId="11" fillId="0" borderId="1" xfId="1" applyNumberFormat="1" applyFont="1" applyFill="1" applyBorder="1" applyAlignment="1">
      <alignment horizontal="right" vertical="center"/>
    </xf>
    <xf numFmtId="165" fontId="7" fillId="2" borderId="1" xfId="1" applyNumberFormat="1" applyFont="1" applyFill="1" applyBorder="1" applyAlignment="1">
      <alignment horizontal="right" vertical="center"/>
    </xf>
    <xf numFmtId="0" fontId="11" fillId="29" borderId="2" xfId="1" applyFont="1" applyFill="1" applyBorder="1" applyAlignment="1">
      <alignment horizontal="center" vertical="center"/>
    </xf>
    <xf numFmtId="0" fontId="7" fillId="2" borderId="10" xfId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26" fillId="0" borderId="36" xfId="7" applyFont="1" applyBorder="1" applyAlignment="1">
      <alignment horizontal="center" vertical="center" wrapText="1"/>
    </xf>
    <xf numFmtId="171" fontId="15" fillId="0" borderId="1" xfId="1" applyNumberFormat="1" applyFont="1" applyBorder="1" applyAlignment="1">
      <alignment horizontal="center" vertical="center"/>
    </xf>
    <xf numFmtId="0" fontId="11" fillId="20" borderId="2" xfId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" fontId="15" fillId="0" borderId="3" xfId="1" applyNumberFormat="1" applyFont="1" applyBorder="1" applyAlignment="1">
      <alignment horizontal="center" vertical="center"/>
    </xf>
    <xf numFmtId="0" fontId="7" fillId="15" borderId="0" xfId="1" applyFont="1" applyFill="1" applyBorder="1"/>
    <xf numFmtId="0" fontId="7" fillId="15" borderId="0" xfId="1" applyFont="1" applyFill="1"/>
    <xf numFmtId="0" fontId="0" fillId="20" borderId="2" xfId="1" applyFont="1" applyFill="1" applyBorder="1" applyAlignment="1">
      <alignment horizontal="center" vertical="center"/>
    </xf>
    <xf numFmtId="0" fontId="7" fillId="15" borderId="2" xfId="1" applyFont="1" applyFill="1" applyBorder="1" applyAlignment="1">
      <alignment horizontal="center" vertical="center"/>
    </xf>
    <xf numFmtId="0" fontId="7" fillId="15" borderId="2" xfId="1" applyFont="1" applyFill="1" applyBorder="1" applyAlignment="1">
      <alignment vertical="center"/>
    </xf>
    <xf numFmtId="172" fontId="7" fillId="15" borderId="2" xfId="1" applyNumberFormat="1" applyFont="1" applyFill="1" applyBorder="1" applyAlignment="1">
      <alignment vertical="center"/>
    </xf>
    <xf numFmtId="172" fontId="3" fillId="10" borderId="2" xfId="1" applyNumberFormat="1" applyFont="1" applyFill="1" applyBorder="1" applyAlignment="1">
      <alignment vertical="center"/>
    </xf>
    <xf numFmtId="0" fontId="2" fillId="30" borderId="8" xfId="0" applyFont="1" applyFill="1" applyBorder="1" applyAlignment="1">
      <alignment horizontal="center" vertical="center"/>
    </xf>
    <xf numFmtId="0" fontId="2" fillId="30" borderId="0" xfId="1" applyFont="1" applyFill="1" applyAlignment="1">
      <alignment vertical="center"/>
    </xf>
    <xf numFmtId="0" fontId="2" fillId="30" borderId="0" xfId="1" applyFont="1" applyFill="1"/>
    <xf numFmtId="0" fontId="7" fillId="30" borderId="0" xfId="1" applyFont="1" applyFill="1" applyBorder="1"/>
    <xf numFmtId="0" fontId="7" fillId="30" borderId="0" xfId="1" applyFont="1" applyFill="1"/>
    <xf numFmtId="0" fontId="0" fillId="31" borderId="2" xfId="1" applyFont="1" applyFill="1" applyBorder="1" applyAlignment="1">
      <alignment horizontal="center" vertical="center"/>
    </xf>
    <xf numFmtId="172" fontId="7" fillId="30" borderId="2" xfId="1" applyNumberFormat="1" applyFont="1" applyFill="1" applyBorder="1" applyAlignment="1">
      <alignment vertical="center"/>
    </xf>
    <xf numFmtId="166" fontId="8" fillId="31" borderId="2" xfId="1" applyNumberFormat="1" applyFont="1" applyFill="1" applyBorder="1" applyAlignment="1">
      <alignment horizontal="center" vertical="center"/>
    </xf>
    <xf numFmtId="172" fontId="8" fillId="31" borderId="2" xfId="1" applyNumberFormat="1" applyFont="1" applyFill="1" applyBorder="1" applyAlignment="1">
      <alignment horizontal="center" vertical="center"/>
    </xf>
    <xf numFmtId="0" fontId="28" fillId="15" borderId="2" xfId="0" applyFont="1" applyFill="1" applyBorder="1" applyAlignment="1">
      <alignment horizontal="center" vertical="center"/>
    </xf>
    <xf numFmtId="0" fontId="27" fillId="15" borderId="2" xfId="0" applyFont="1" applyFill="1" applyBorder="1" applyAlignment="1">
      <alignment horizontal="center" vertical="center" wrapText="1"/>
    </xf>
    <xf numFmtId="0" fontId="28" fillId="15" borderId="2" xfId="0" applyFont="1" applyFill="1" applyBorder="1" applyAlignment="1">
      <alignment horizontal="center" vertical="center" wrapText="1"/>
    </xf>
    <xf numFmtId="0" fontId="11" fillId="15" borderId="0" xfId="1" applyFont="1" applyFill="1" applyBorder="1" applyAlignment="1">
      <alignment vertical="center"/>
    </xf>
    <xf numFmtId="0" fontId="7" fillId="30" borderId="2" xfId="1" applyFont="1" applyFill="1" applyBorder="1" applyAlignment="1">
      <alignment horizontal="left" vertical="center"/>
    </xf>
    <xf numFmtId="0" fontId="6" fillId="31" borderId="13" xfId="1" applyFont="1" applyFill="1" applyBorder="1" applyAlignment="1">
      <alignment horizontal="left" vertical="center"/>
    </xf>
    <xf numFmtId="0" fontId="6" fillId="31" borderId="10" xfId="1" applyFont="1" applyFill="1" applyBorder="1" applyAlignment="1">
      <alignment horizontal="left" vertical="center"/>
    </xf>
    <xf numFmtId="0" fontId="6" fillId="31" borderId="5" xfId="1" applyFont="1" applyFill="1" applyBorder="1" applyAlignment="1">
      <alignment horizontal="left" vertical="center"/>
    </xf>
    <xf numFmtId="0" fontId="27" fillId="15" borderId="2" xfId="0" applyFont="1" applyFill="1" applyBorder="1" applyAlignment="1">
      <alignment vertical="center" wrapText="1"/>
    </xf>
    <xf numFmtId="0" fontId="28" fillId="15" borderId="2" xfId="0" applyFont="1" applyFill="1" applyBorder="1" applyAlignment="1">
      <alignment vertical="center" wrapText="1"/>
    </xf>
    <xf numFmtId="0" fontId="7" fillId="19" borderId="13" xfId="1" applyFont="1" applyFill="1" applyBorder="1" applyAlignment="1">
      <alignment horizontal="left" vertical="center"/>
    </xf>
    <xf numFmtId="0" fontId="7" fillId="19" borderId="10" xfId="1" applyFont="1" applyFill="1" applyBorder="1" applyAlignment="1">
      <alignment horizontal="left" vertical="center"/>
    </xf>
    <xf numFmtId="0" fontId="7" fillId="19" borderId="5" xfId="1" applyFont="1" applyFill="1" applyBorder="1" applyAlignment="1">
      <alignment horizontal="left" vertical="center"/>
    </xf>
    <xf numFmtId="0" fontId="7" fillId="15" borderId="13" xfId="1" applyFont="1" applyFill="1" applyBorder="1" applyAlignment="1">
      <alignment horizontal="left" vertical="center"/>
    </xf>
    <xf numFmtId="0" fontId="7" fillId="15" borderId="10" xfId="1" applyFont="1" applyFill="1" applyBorder="1" applyAlignment="1">
      <alignment horizontal="left" vertical="center"/>
    </xf>
    <xf numFmtId="0" fontId="7" fillId="15" borderId="5" xfId="1" applyFont="1" applyFill="1" applyBorder="1" applyAlignment="1">
      <alignment horizontal="left" vertical="center"/>
    </xf>
    <xf numFmtId="0" fontId="0" fillId="0" borderId="13" xfId="1" applyFont="1" applyFill="1" applyBorder="1" applyAlignment="1">
      <alignment horizontal="left" vertical="center"/>
    </xf>
    <xf numFmtId="0" fontId="0" fillId="0" borderId="5" xfId="1" applyFont="1" applyFill="1" applyBorder="1" applyAlignment="1">
      <alignment horizontal="left" vertical="center"/>
    </xf>
    <xf numFmtId="0" fontId="7" fillId="0" borderId="9" xfId="1" applyFont="1" applyFill="1" applyBorder="1" applyAlignment="1">
      <alignment vertical="center"/>
    </xf>
    <xf numFmtId="0" fontId="7" fillId="0" borderId="18" xfId="1" applyFont="1" applyFill="1" applyBorder="1" applyAlignment="1">
      <alignment vertical="center"/>
    </xf>
    <xf numFmtId="0" fontId="7" fillId="0" borderId="11" xfId="1" applyFont="1" applyFill="1" applyBorder="1" applyAlignment="1">
      <alignment vertical="center"/>
    </xf>
    <xf numFmtId="0" fontId="2" fillId="4" borderId="8" xfId="1" applyFont="1" applyFill="1" applyBorder="1" applyAlignment="1">
      <alignment horizontal="center" vertical="center"/>
    </xf>
    <xf numFmtId="0" fontId="2" fillId="4" borderId="7" xfId="1" applyFont="1" applyFill="1" applyBorder="1" applyAlignment="1">
      <alignment horizontal="center" vertical="center"/>
    </xf>
    <xf numFmtId="0" fontId="5" fillId="0" borderId="23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25" xfId="1" applyFont="1" applyFill="1" applyBorder="1" applyAlignment="1">
      <alignment horizontal="center" vertical="center" wrapText="1"/>
    </xf>
    <xf numFmtId="49" fontId="8" fillId="0" borderId="21" xfId="1" applyNumberFormat="1" applyFont="1" applyFill="1" applyBorder="1" applyAlignment="1">
      <alignment horizontal="center" vertical="center" wrapText="1"/>
    </xf>
    <xf numFmtId="49" fontId="8" fillId="0" borderId="26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164" fontId="5" fillId="0" borderId="14" xfId="1" applyNumberFormat="1" applyFont="1" applyFill="1" applyBorder="1" applyAlignment="1">
      <alignment horizontal="center" vertical="center" wrapText="1"/>
    </xf>
    <xf numFmtId="164" fontId="5" fillId="0" borderId="22" xfId="1" applyNumberFormat="1" applyFont="1" applyFill="1" applyBorder="1" applyAlignment="1">
      <alignment horizontal="center" vertical="center" wrapText="1"/>
    </xf>
    <xf numFmtId="172" fontId="5" fillId="0" borderId="6" xfId="1" applyNumberFormat="1" applyFont="1" applyFill="1" applyBorder="1" applyAlignment="1">
      <alignment horizontal="center" vertical="center" wrapText="1"/>
    </xf>
    <xf numFmtId="172" fontId="5" fillId="0" borderId="25" xfId="1" applyNumberFormat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vertical="center"/>
    </xf>
    <xf numFmtId="0" fontId="7" fillId="2" borderId="2" xfId="1" applyFont="1" applyFill="1" applyBorder="1" applyAlignment="1">
      <alignment vertical="center"/>
    </xf>
    <xf numFmtId="0" fontId="11" fillId="0" borderId="11" xfId="1" applyFont="1" applyFill="1" applyBorder="1" applyAlignment="1">
      <alignment vertical="center" wrapText="1"/>
    </xf>
    <xf numFmtId="0" fontId="11" fillId="0" borderId="1" xfId="1" applyFont="1" applyFill="1" applyBorder="1" applyAlignment="1">
      <alignment vertical="center" wrapText="1"/>
    </xf>
    <xf numFmtId="0" fontId="0" fillId="0" borderId="2" xfId="1" applyFont="1" applyFill="1" applyBorder="1" applyAlignment="1">
      <alignment horizontal="left" vertical="center"/>
    </xf>
    <xf numFmtId="0" fontId="11" fillId="0" borderId="2" xfId="1" applyFont="1" applyFill="1" applyBorder="1" applyAlignment="1">
      <alignment horizontal="left" vertical="center"/>
    </xf>
    <xf numFmtId="4" fontId="0" fillId="4" borderId="2" xfId="0" applyNumberFormat="1" applyFill="1" applyBorder="1" applyAlignment="1">
      <alignment vertical="center"/>
    </xf>
    <xf numFmtId="4" fontId="0" fillId="4" borderId="2" xfId="0" applyNumberFormat="1" applyFont="1" applyFill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7" fillId="0" borderId="2" xfId="1" applyFont="1" applyFill="1" applyBorder="1" applyAlignment="1">
      <alignment vertical="center"/>
    </xf>
    <xf numFmtId="0" fontId="7" fillId="13" borderId="13" xfId="1" applyFont="1" applyFill="1" applyBorder="1" applyAlignment="1">
      <alignment horizontal="left" vertical="center"/>
    </xf>
    <xf numFmtId="0" fontId="7" fillId="13" borderId="10" xfId="1" applyFont="1" applyFill="1" applyBorder="1" applyAlignment="1">
      <alignment horizontal="left" vertical="center"/>
    </xf>
    <xf numFmtId="0" fontId="6" fillId="0" borderId="2" xfId="1" applyFont="1" applyBorder="1" applyAlignment="1">
      <alignment vertical="center"/>
    </xf>
    <xf numFmtId="0" fontId="0" fillId="15" borderId="13" xfId="1" applyFont="1" applyFill="1" applyBorder="1" applyAlignment="1">
      <alignment horizontal="left" vertical="center"/>
    </xf>
    <xf numFmtId="0" fontId="0" fillId="15" borderId="5" xfId="1" applyFont="1" applyFill="1" applyBorder="1" applyAlignment="1">
      <alignment horizontal="left" vertical="center"/>
    </xf>
    <xf numFmtId="0" fontId="0" fillId="15" borderId="13" xfId="1" applyFont="1" applyFill="1" applyBorder="1" applyAlignment="1">
      <alignment horizontal="left" vertical="center" wrapText="1"/>
    </xf>
    <xf numFmtId="0" fontId="0" fillId="15" borderId="5" xfId="1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vertical="center" wrapText="1"/>
    </xf>
    <xf numFmtId="0" fontId="6" fillId="0" borderId="9" xfId="1" applyFont="1" applyFill="1" applyBorder="1" applyAlignment="1">
      <alignment horizontal="left" vertical="center" wrapText="1"/>
    </xf>
    <xf numFmtId="0" fontId="6" fillId="0" borderId="11" xfId="1" applyFont="1" applyFill="1" applyBorder="1" applyAlignment="1">
      <alignment horizontal="left" vertical="center" wrapText="1"/>
    </xf>
    <xf numFmtId="0" fontId="11" fillId="0" borderId="2" xfId="1" applyFont="1" applyFill="1" applyBorder="1" applyAlignment="1">
      <alignment vertical="center"/>
    </xf>
    <xf numFmtId="0" fontId="11" fillId="0" borderId="4" xfId="1" applyFont="1" applyFill="1" applyBorder="1" applyAlignment="1">
      <alignment horizontal="left" vertical="center" wrapText="1"/>
    </xf>
    <xf numFmtId="0" fontId="11" fillId="0" borderId="12" xfId="1" applyFont="1" applyFill="1" applyBorder="1" applyAlignment="1">
      <alignment horizontal="left" vertical="center" wrapText="1"/>
    </xf>
    <xf numFmtId="0" fontId="0" fillId="15" borderId="13" xfId="1" applyFont="1" applyFill="1" applyBorder="1" applyAlignment="1">
      <alignment vertical="center" wrapText="1"/>
    </xf>
    <xf numFmtId="0" fontId="11" fillId="15" borderId="5" xfId="1" applyFont="1" applyFill="1" applyBorder="1" applyAlignment="1">
      <alignment vertical="center" wrapText="1"/>
    </xf>
    <xf numFmtId="164" fontId="6" fillId="0" borderId="14" xfId="1" applyNumberFormat="1" applyFont="1" applyFill="1" applyBorder="1" applyAlignment="1">
      <alignment horizontal="center" vertical="center" wrapText="1"/>
    </xf>
    <xf numFmtId="164" fontId="6" fillId="0" borderId="22" xfId="1" applyNumberFormat="1" applyFont="1" applyFill="1" applyBorder="1" applyAlignment="1">
      <alignment horizontal="center" vertical="center" wrapText="1"/>
    </xf>
    <xf numFmtId="172" fontId="6" fillId="0" borderId="6" xfId="1" applyNumberFormat="1" applyFont="1" applyFill="1" applyBorder="1" applyAlignment="1">
      <alignment horizontal="center" vertical="center" wrapText="1"/>
    </xf>
    <xf numFmtId="172" fontId="6" fillId="0" borderId="25" xfId="1" applyNumberFormat="1" applyFont="1" applyFill="1" applyBorder="1" applyAlignment="1">
      <alignment horizontal="center" vertical="center" wrapText="1"/>
    </xf>
    <xf numFmtId="0" fontId="0" fillId="0" borderId="9" xfId="1" applyFont="1" applyFill="1" applyBorder="1" applyAlignment="1">
      <alignment horizontal="left" vertical="center" wrapText="1"/>
    </xf>
    <xf numFmtId="0" fontId="11" fillId="0" borderId="11" xfId="1" applyFont="1" applyFill="1" applyBorder="1" applyAlignment="1">
      <alignment horizontal="left" vertical="center" wrapText="1"/>
    </xf>
    <xf numFmtId="0" fontId="0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left" vertical="center"/>
    </xf>
    <xf numFmtId="0" fontId="11" fillId="4" borderId="1" xfId="1" applyFont="1" applyFill="1" applyBorder="1" applyAlignment="1">
      <alignment vertical="center" wrapText="1"/>
    </xf>
    <xf numFmtId="0" fontId="0" fillId="0" borderId="1" xfId="1" applyFont="1" applyFill="1" applyBorder="1" applyAlignment="1">
      <alignment vertical="center"/>
    </xf>
    <xf numFmtId="0" fontId="7" fillId="3" borderId="1" xfId="1" applyFont="1" applyFill="1" applyBorder="1" applyAlignment="1">
      <alignment vertical="center"/>
    </xf>
    <xf numFmtId="0" fontId="11" fillId="0" borderId="2" xfId="1" applyFont="1" applyFill="1" applyBorder="1" applyAlignment="1">
      <alignment vertical="center" wrapText="1"/>
    </xf>
    <xf numFmtId="0" fontId="11" fillId="0" borderId="17" xfId="1" applyFont="1" applyFill="1" applyBorder="1" applyAlignment="1">
      <alignment horizontal="left" vertical="center"/>
    </xf>
    <xf numFmtId="0" fontId="11" fillId="0" borderId="18" xfId="1" applyFont="1" applyFill="1" applyBorder="1" applyAlignment="1">
      <alignment horizontal="left" vertical="center"/>
    </xf>
    <xf numFmtId="0" fontId="11" fillId="4" borderId="18" xfId="1" applyFont="1" applyFill="1" applyBorder="1" applyAlignment="1">
      <alignment horizontal="left" vertical="center" wrapText="1"/>
    </xf>
    <xf numFmtId="0" fontId="11" fillId="4" borderId="11" xfId="0" applyFont="1" applyFill="1" applyBorder="1" applyAlignment="1">
      <alignment vertical="center"/>
    </xf>
    <xf numFmtId="0" fontId="0" fillId="4" borderId="18" xfId="1" applyFont="1" applyFill="1" applyBorder="1" applyAlignment="1">
      <alignment horizontal="left" vertical="center" wrapText="1"/>
    </xf>
    <xf numFmtId="0" fontId="11" fillId="4" borderId="11" xfId="1" applyFont="1" applyFill="1" applyBorder="1" applyAlignment="1">
      <alignment horizontal="left" vertical="center" wrapText="1"/>
    </xf>
    <xf numFmtId="0" fontId="11" fillId="4" borderId="20" xfId="1" applyFont="1" applyFill="1" applyBorder="1" applyAlignment="1">
      <alignment horizontal="left" vertical="center" wrapText="1"/>
    </xf>
    <xf numFmtId="0" fontId="11" fillId="4" borderId="14" xfId="1" applyFont="1" applyFill="1" applyBorder="1" applyAlignment="1">
      <alignment horizontal="left" vertical="center" wrapText="1"/>
    </xf>
    <xf numFmtId="0" fontId="11" fillId="4" borderId="13" xfId="1" applyFont="1" applyFill="1" applyBorder="1" applyAlignment="1">
      <alignment horizontal="left" vertical="center" wrapText="1"/>
    </xf>
    <xf numFmtId="0" fontId="11" fillId="4" borderId="5" xfId="1" applyFont="1" applyFill="1" applyBorder="1" applyAlignment="1">
      <alignment horizontal="left" vertical="center" wrapText="1"/>
    </xf>
    <xf numFmtId="0" fontId="11" fillId="4" borderId="19" xfId="1" applyFont="1" applyFill="1" applyBorder="1" applyAlignment="1">
      <alignment horizontal="left" vertical="center"/>
    </xf>
    <xf numFmtId="0" fontId="11" fillId="4" borderId="12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 wrapText="1"/>
    </xf>
    <xf numFmtId="0" fontId="7" fillId="0" borderId="30" xfId="1" applyFont="1" applyFill="1" applyBorder="1" applyAlignment="1">
      <alignment horizontal="left" vertical="center"/>
    </xf>
    <xf numFmtId="0" fontId="7" fillId="0" borderId="31" xfId="1" applyFont="1" applyFill="1" applyBorder="1" applyAlignment="1">
      <alignment horizontal="left" vertical="center"/>
    </xf>
    <xf numFmtId="0" fontId="0" fillId="0" borderId="13" xfId="1" applyFont="1" applyFill="1" applyBorder="1" applyAlignment="1">
      <alignment vertical="center"/>
    </xf>
    <xf numFmtId="0" fontId="11" fillId="0" borderId="5" xfId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0" fillId="4" borderId="2" xfId="0" applyFill="1" applyBorder="1" applyAlignment="1">
      <alignment horizontal="left" vertical="center"/>
    </xf>
    <xf numFmtId="0" fontId="11" fillId="4" borderId="2" xfId="0" applyFont="1" applyFill="1" applyBorder="1" applyAlignment="1">
      <alignment horizontal="left" vertical="center"/>
    </xf>
    <xf numFmtId="4" fontId="11" fillId="0" borderId="5" xfId="0" applyNumberFormat="1" applyFont="1" applyBorder="1" applyAlignment="1">
      <alignment vertical="center"/>
    </xf>
    <xf numFmtId="4" fontId="11" fillId="0" borderId="2" xfId="0" applyNumberFormat="1" applyFont="1" applyBorder="1" applyAlignment="1">
      <alignment vertical="center"/>
    </xf>
    <xf numFmtId="0" fontId="11" fillId="4" borderId="13" xfId="0" applyFont="1" applyFill="1" applyBorder="1" applyAlignment="1">
      <alignment horizontal="left" vertical="center"/>
    </xf>
    <xf numFmtId="0" fontId="11" fillId="4" borderId="5" xfId="0" applyFont="1" applyFill="1" applyBorder="1" applyAlignment="1">
      <alignment horizontal="left" vertical="center"/>
    </xf>
    <xf numFmtId="0" fontId="0" fillId="0" borderId="2" xfId="1" applyFont="1" applyFill="1" applyBorder="1" applyAlignment="1">
      <alignment vertical="center"/>
    </xf>
    <xf numFmtId="0" fontId="5" fillId="10" borderId="28" xfId="1" applyFont="1" applyFill="1" applyBorder="1" applyAlignment="1">
      <alignment horizontal="left" vertical="center"/>
    </xf>
    <xf numFmtId="0" fontId="5" fillId="10" borderId="19" xfId="1" applyFont="1" applyFill="1" applyBorder="1" applyAlignment="1">
      <alignment horizontal="left" vertical="center"/>
    </xf>
    <xf numFmtId="0" fontId="5" fillId="10" borderId="29" xfId="1" applyFont="1" applyFill="1" applyBorder="1" applyAlignment="1">
      <alignment horizontal="left" vertical="center"/>
    </xf>
    <xf numFmtId="0" fontId="0" fillId="4" borderId="13" xfId="1" applyFont="1" applyFill="1" applyBorder="1" applyAlignment="1">
      <alignment horizontal="left" vertical="center" wrapText="1"/>
    </xf>
    <xf numFmtId="0" fontId="6" fillId="0" borderId="17" xfId="1" applyFont="1" applyBorder="1" applyAlignment="1">
      <alignment horizontal="left" vertical="center"/>
    </xf>
    <xf numFmtId="0" fontId="6" fillId="0" borderId="11" xfId="1" applyFont="1" applyBorder="1" applyAlignment="1">
      <alignment horizontal="left" vertical="center"/>
    </xf>
    <xf numFmtId="0" fontId="7" fillId="9" borderId="2" xfId="1" applyFont="1" applyFill="1" applyBorder="1" applyAlignment="1">
      <alignment vertical="center"/>
    </xf>
    <xf numFmtId="0" fontId="0" fillId="15" borderId="2" xfId="1" applyFont="1" applyFill="1" applyBorder="1" applyAlignment="1">
      <alignment horizontal="left" vertical="center"/>
    </xf>
    <xf numFmtId="0" fontId="0" fillId="0" borderId="9" xfId="1" applyFont="1" applyFill="1" applyBorder="1" applyAlignment="1">
      <alignment vertical="center" wrapText="1"/>
    </xf>
    <xf numFmtId="0" fontId="0" fillId="0" borderId="1" xfId="1" applyFont="1" applyFill="1" applyBorder="1" applyAlignment="1">
      <alignment vertical="center" wrapText="1"/>
    </xf>
    <xf numFmtId="0" fontId="0" fillId="0" borderId="17" xfId="1" applyFont="1" applyFill="1" applyBorder="1" applyAlignment="1">
      <alignment horizontal="left" vertical="center" wrapText="1"/>
    </xf>
    <xf numFmtId="0" fontId="0" fillId="0" borderId="33" xfId="1" applyFont="1" applyFill="1" applyBorder="1" applyAlignment="1">
      <alignment horizontal="left" vertical="center" wrapText="1"/>
    </xf>
    <xf numFmtId="0" fontId="11" fillId="0" borderId="11" xfId="0" applyFont="1" applyBorder="1" applyAlignment="1">
      <alignment vertical="center"/>
    </xf>
    <xf numFmtId="0" fontId="3" fillId="30" borderId="13" xfId="1" applyFont="1" applyFill="1" applyBorder="1" applyAlignment="1">
      <alignment horizontal="left" vertical="center"/>
    </xf>
    <xf numFmtId="0" fontId="3" fillId="30" borderId="10" xfId="1" applyFont="1" applyFill="1" applyBorder="1" applyAlignment="1">
      <alignment horizontal="left" vertical="center"/>
    </xf>
    <xf numFmtId="0" fontId="3" fillId="30" borderId="5" xfId="1" applyFont="1" applyFill="1" applyBorder="1" applyAlignment="1">
      <alignment horizontal="left" vertical="center"/>
    </xf>
    <xf numFmtId="0" fontId="11" fillId="0" borderId="27" xfId="1" applyFont="1" applyFill="1" applyBorder="1" applyAlignment="1">
      <alignment horizontal="center" vertical="center"/>
    </xf>
    <xf numFmtId="0" fontId="11" fillId="0" borderId="14" xfId="1" applyFont="1" applyFill="1" applyBorder="1" applyAlignment="1">
      <alignment horizontal="center" vertical="center"/>
    </xf>
    <xf numFmtId="0" fontId="11" fillId="0" borderId="28" xfId="1" applyFont="1" applyFill="1" applyBorder="1" applyAlignment="1">
      <alignment horizontal="center" vertical="center"/>
    </xf>
    <xf numFmtId="0" fontId="11" fillId="0" borderId="12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3" xfId="1" applyFont="1" applyFill="1" applyBorder="1" applyAlignment="1">
      <alignment horizontal="center" vertical="center"/>
    </xf>
    <xf numFmtId="0" fontId="11" fillId="12" borderId="9" xfId="1" applyFont="1" applyFill="1" applyBorder="1" applyAlignment="1">
      <alignment horizontal="center" vertical="center"/>
    </xf>
    <xf numFmtId="0" fontId="11" fillId="12" borderId="11" xfId="1" applyFont="1" applyFill="1" applyBorder="1" applyAlignment="1">
      <alignment horizontal="center" vertical="center"/>
    </xf>
    <xf numFmtId="0" fontId="11" fillId="12" borderId="8" xfId="1" applyFont="1" applyFill="1" applyBorder="1" applyAlignment="1">
      <alignment horizontal="center" vertical="center"/>
    </xf>
    <xf numFmtId="0" fontId="11" fillId="12" borderId="7" xfId="1" applyFont="1" applyFill="1" applyBorder="1" applyAlignment="1">
      <alignment horizontal="center" vertical="center"/>
    </xf>
    <xf numFmtId="0" fontId="0" fillId="0" borderId="2" xfId="0" applyFont="1" applyBorder="1" applyAlignment="1" applyProtection="1">
      <alignment horizontal="left" vertical="center" wrapText="1"/>
    </xf>
    <xf numFmtId="4" fontId="0" fillId="0" borderId="2" xfId="0" applyNumberFormat="1" applyFill="1" applyBorder="1" applyAlignment="1">
      <alignment vertical="center"/>
    </xf>
    <xf numFmtId="4" fontId="11" fillId="0" borderId="2" xfId="0" applyNumberFormat="1" applyFont="1" applyFill="1" applyBorder="1" applyAlignment="1">
      <alignment vertical="center"/>
    </xf>
    <xf numFmtId="0" fontId="11" fillId="0" borderId="9" xfId="1" applyFont="1" applyFill="1" applyBorder="1" applyAlignment="1">
      <alignment horizontal="left" vertical="center" wrapText="1"/>
    </xf>
    <xf numFmtId="0" fontId="0" fillId="0" borderId="21" xfId="1" applyFont="1" applyFill="1" applyBorder="1" applyAlignment="1">
      <alignment horizontal="left" vertical="center" wrapText="1"/>
    </xf>
    <xf numFmtId="0" fontId="11" fillId="0" borderId="14" xfId="1" applyFont="1" applyFill="1" applyBorder="1" applyAlignment="1">
      <alignment horizontal="left" vertical="center" wrapText="1"/>
    </xf>
    <xf numFmtId="0" fontId="7" fillId="14" borderId="13" xfId="1" applyFont="1" applyFill="1" applyBorder="1" applyAlignment="1">
      <alignment horizontal="left" vertical="center"/>
    </xf>
    <xf numFmtId="0" fontId="7" fillId="14" borderId="10" xfId="1" applyFont="1" applyFill="1" applyBorder="1" applyAlignment="1">
      <alignment horizontal="left" vertical="center"/>
    </xf>
    <xf numFmtId="0" fontId="7" fillId="14" borderId="5" xfId="1" applyFont="1" applyFill="1" applyBorder="1" applyAlignment="1">
      <alignment horizontal="left" vertical="center"/>
    </xf>
    <xf numFmtId="0" fontId="6" fillId="0" borderId="13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left" vertical="center"/>
    </xf>
    <xf numFmtId="0" fontId="11" fillId="0" borderId="13" xfId="1" applyFont="1" applyFill="1" applyBorder="1" applyAlignment="1">
      <alignment horizontal="left" vertical="center"/>
    </xf>
    <xf numFmtId="0" fontId="11" fillId="0" borderId="5" xfId="1" applyFont="1" applyFill="1" applyBorder="1" applyAlignment="1">
      <alignment horizontal="left" vertical="center"/>
    </xf>
    <xf numFmtId="0" fontId="11" fillId="0" borderId="18" xfId="1" applyFont="1" applyFill="1" applyBorder="1" applyAlignment="1">
      <alignment vertical="center" wrapText="1"/>
    </xf>
    <xf numFmtId="0" fontId="0" fillId="0" borderId="2" xfId="1" applyFont="1" applyBorder="1" applyAlignment="1">
      <alignment vertical="center"/>
    </xf>
    <xf numFmtId="0" fontId="11" fillId="0" borderId="2" xfId="1" applyFont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6" fillId="0" borderId="5" xfId="1" applyFont="1" applyBorder="1" applyAlignment="1">
      <alignment vertical="center"/>
    </xf>
    <xf numFmtId="0" fontId="7" fillId="20" borderId="13" xfId="1" applyFont="1" applyFill="1" applyBorder="1" applyAlignment="1">
      <alignment horizontal="left" vertical="center"/>
    </xf>
    <xf numFmtId="0" fontId="7" fillId="20" borderId="10" xfId="1" applyFont="1" applyFill="1" applyBorder="1" applyAlignment="1">
      <alignment horizontal="left" vertical="center"/>
    </xf>
    <xf numFmtId="0" fontId="7" fillId="20" borderId="5" xfId="1" applyFont="1" applyFill="1" applyBorder="1" applyAlignment="1">
      <alignment horizontal="left" vertical="center"/>
    </xf>
    <xf numFmtId="0" fontId="7" fillId="5" borderId="5" xfId="1" applyFont="1" applyFill="1" applyBorder="1" applyAlignment="1">
      <alignment horizontal="left" vertical="center"/>
    </xf>
    <xf numFmtId="0" fontId="7" fillId="5" borderId="2" xfId="1" applyFont="1" applyFill="1" applyBorder="1" applyAlignment="1">
      <alignment horizontal="left" vertical="center"/>
    </xf>
    <xf numFmtId="0" fontId="11" fillId="0" borderId="20" xfId="1" applyFont="1" applyFill="1" applyBorder="1" applyAlignment="1">
      <alignment horizontal="left" vertical="center"/>
    </xf>
    <xf numFmtId="0" fontId="11" fillId="0" borderId="14" xfId="1" applyFont="1" applyFill="1" applyBorder="1" applyAlignment="1">
      <alignment horizontal="left" vertical="center"/>
    </xf>
    <xf numFmtId="0" fontId="22" fillId="4" borderId="2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vertical="center"/>
    </xf>
    <xf numFmtId="0" fontId="7" fillId="0" borderId="6" xfId="1" applyFont="1" applyFill="1" applyBorder="1" applyAlignment="1">
      <alignment vertical="center"/>
    </xf>
    <xf numFmtId="0" fontId="15" fillId="0" borderId="5" xfId="1" applyFont="1" applyFill="1" applyBorder="1" applyAlignment="1">
      <alignment vertical="center" wrapText="1"/>
    </xf>
    <xf numFmtId="0" fontId="15" fillId="0" borderId="2" xfId="1" applyFont="1" applyFill="1" applyBorder="1" applyAlignment="1">
      <alignment vertical="center" wrapText="1"/>
    </xf>
    <xf numFmtId="0" fontId="5" fillId="21" borderId="2" xfId="1" applyFont="1" applyFill="1" applyBorder="1" applyAlignment="1">
      <alignment horizontal="left" vertical="center"/>
    </xf>
    <xf numFmtId="0" fontId="6" fillId="24" borderId="13" xfId="1" applyFont="1" applyFill="1" applyBorder="1" applyAlignment="1">
      <alignment horizontal="left" vertical="center"/>
    </xf>
    <xf numFmtId="0" fontId="6" fillId="24" borderId="10" xfId="1" applyFont="1" applyFill="1" applyBorder="1" applyAlignment="1">
      <alignment horizontal="left" vertical="center"/>
    </xf>
    <xf numFmtId="0" fontId="6" fillId="24" borderId="5" xfId="1" applyFont="1" applyFill="1" applyBorder="1" applyAlignment="1">
      <alignment horizontal="left" vertical="center"/>
    </xf>
    <xf numFmtId="0" fontId="7" fillId="11" borderId="2" xfId="1" applyFont="1" applyFill="1" applyBorder="1" applyAlignment="1">
      <alignment vertical="center"/>
    </xf>
    <xf numFmtId="0" fontId="10" fillId="0" borderId="2" xfId="1" applyFont="1" applyBorder="1" applyAlignment="1">
      <alignment horizontal="center" vertical="center"/>
    </xf>
    <xf numFmtId="0" fontId="6" fillId="23" borderId="2" xfId="1" applyFont="1" applyFill="1" applyBorder="1" applyAlignment="1">
      <alignment vertical="center"/>
    </xf>
    <xf numFmtId="0" fontId="6" fillId="16" borderId="2" xfId="1" applyFont="1" applyFill="1" applyBorder="1" applyAlignment="1">
      <alignment vertical="center"/>
    </xf>
    <xf numFmtId="0" fontId="6" fillId="10" borderId="2" xfId="1" applyFont="1" applyFill="1" applyBorder="1" applyAlignment="1">
      <alignment vertical="center"/>
    </xf>
    <xf numFmtId="0" fontId="0" fillId="14" borderId="2" xfId="1" applyFont="1" applyFill="1" applyBorder="1" applyAlignment="1">
      <alignment vertical="center"/>
    </xf>
    <xf numFmtId="0" fontId="11" fillId="14" borderId="2" xfId="1" applyFont="1" applyFill="1" applyBorder="1" applyAlignment="1">
      <alignment vertical="center"/>
    </xf>
    <xf numFmtId="0" fontId="10" fillId="0" borderId="13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7" fillId="0" borderId="21" xfId="1" applyFont="1" applyFill="1" applyBorder="1" applyAlignment="1">
      <alignment vertical="center"/>
    </xf>
    <xf numFmtId="0" fontId="7" fillId="0" borderId="20" xfId="1" applyFont="1" applyFill="1" applyBorder="1" applyAlignment="1">
      <alignment vertical="center"/>
    </xf>
    <xf numFmtId="0" fontId="7" fillId="0" borderId="14" xfId="1" applyFont="1" applyFill="1" applyBorder="1" applyAlignment="1">
      <alignment vertical="center"/>
    </xf>
    <xf numFmtId="0" fontId="7" fillId="14" borderId="30" xfId="1" applyFont="1" applyFill="1" applyBorder="1" applyAlignment="1">
      <alignment horizontal="left" vertical="center"/>
    </xf>
    <xf numFmtId="0" fontId="7" fillId="14" borderId="31" xfId="1" applyFont="1" applyFill="1" applyBorder="1" applyAlignment="1">
      <alignment horizontal="left" vertical="center"/>
    </xf>
    <xf numFmtId="0" fontId="7" fillId="14" borderId="39" xfId="1" applyFont="1" applyFill="1" applyBorder="1" applyAlignment="1">
      <alignment horizontal="left" vertical="center"/>
    </xf>
    <xf numFmtId="0" fontId="7" fillId="28" borderId="2" xfId="1" applyFont="1" applyFill="1" applyBorder="1" applyAlignment="1">
      <alignment vertical="center"/>
    </xf>
    <xf numFmtId="0" fontId="7" fillId="9" borderId="11" xfId="1" applyFont="1" applyFill="1" applyBorder="1" applyAlignment="1">
      <alignment vertical="center"/>
    </xf>
    <xf numFmtId="0" fontId="7" fillId="9" borderId="1" xfId="1" applyFont="1" applyFill="1" applyBorder="1" applyAlignment="1">
      <alignment vertical="center"/>
    </xf>
    <xf numFmtId="0" fontId="11" fillId="4" borderId="2" xfId="1" applyFont="1" applyFill="1" applyBorder="1" applyAlignment="1">
      <alignment horizontal="left" vertical="center" wrapText="1"/>
    </xf>
    <xf numFmtId="0" fontId="8" fillId="0" borderId="17" xfId="1" applyFont="1" applyFill="1" applyBorder="1" applyAlignment="1">
      <alignment horizontal="left" vertical="center"/>
    </xf>
    <xf numFmtId="0" fontId="17" fillId="0" borderId="18" xfId="1" applyFont="1" applyFill="1" applyBorder="1" applyAlignment="1">
      <alignment horizontal="left" vertical="center"/>
    </xf>
    <xf numFmtId="0" fontId="17" fillId="0" borderId="11" xfId="1" applyFont="1" applyFill="1" applyBorder="1" applyAlignment="1">
      <alignment horizontal="left" vertical="center"/>
    </xf>
    <xf numFmtId="0" fontId="7" fillId="16" borderId="27" xfId="1" applyFont="1" applyFill="1" applyBorder="1" applyAlignment="1">
      <alignment horizontal="left" vertical="center"/>
    </xf>
    <xf numFmtId="0" fontId="7" fillId="16" borderId="20" xfId="1" applyFont="1" applyFill="1" applyBorder="1" applyAlignment="1">
      <alignment horizontal="left" vertical="center"/>
    </xf>
    <xf numFmtId="0" fontId="7" fillId="16" borderId="14" xfId="1" applyFont="1" applyFill="1" applyBorder="1" applyAlignment="1">
      <alignment horizontal="left" vertical="center"/>
    </xf>
    <xf numFmtId="0" fontId="5" fillId="21" borderId="28" xfId="1" applyFont="1" applyFill="1" applyBorder="1" applyAlignment="1">
      <alignment horizontal="left" vertical="center"/>
    </xf>
    <xf numFmtId="0" fontId="5" fillId="21" borderId="19" xfId="1" applyFont="1" applyFill="1" applyBorder="1" applyAlignment="1">
      <alignment horizontal="left" vertical="center"/>
    </xf>
    <xf numFmtId="0" fontId="5" fillId="21" borderId="29" xfId="1" applyFont="1" applyFill="1" applyBorder="1" applyAlignment="1">
      <alignment horizontal="left" vertical="center"/>
    </xf>
    <xf numFmtId="0" fontId="7" fillId="6" borderId="2" xfId="1" applyFont="1" applyFill="1" applyBorder="1" applyAlignment="1">
      <alignment horizontal="left" vertical="center"/>
    </xf>
    <xf numFmtId="0" fontId="23" fillId="6" borderId="2" xfId="1" applyFont="1" applyFill="1" applyBorder="1" applyAlignment="1">
      <alignment vertical="center"/>
    </xf>
    <xf numFmtId="0" fontId="6" fillId="15" borderId="2" xfId="1" applyFont="1" applyFill="1" applyBorder="1" applyAlignment="1">
      <alignment vertical="center"/>
    </xf>
    <xf numFmtId="0" fontId="6" fillId="0" borderId="11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0" fontId="11" fillId="0" borderId="11" xfId="1" applyFont="1" applyFill="1" applyBorder="1" applyAlignment="1">
      <alignment horizontal="left" vertical="center"/>
    </xf>
    <xf numFmtId="0" fontId="12" fillId="0" borderId="0" xfId="1" applyFont="1" applyBorder="1" applyAlignment="1">
      <alignment horizontal="center" vertical="center"/>
    </xf>
    <xf numFmtId="0" fontId="5" fillId="23" borderId="11" xfId="1" applyFont="1" applyFill="1" applyBorder="1" applyAlignment="1">
      <alignment horizontal="left" vertical="center"/>
    </xf>
    <xf numFmtId="0" fontId="5" fillId="23" borderId="1" xfId="1" applyFont="1" applyFill="1" applyBorder="1" applyAlignment="1">
      <alignment horizontal="left" vertical="center"/>
    </xf>
    <xf numFmtId="0" fontId="5" fillId="23" borderId="6" xfId="1" applyFont="1" applyFill="1" applyBorder="1" applyAlignment="1">
      <alignment horizontal="left" vertical="center"/>
    </xf>
    <xf numFmtId="0" fontId="8" fillId="0" borderId="5" xfId="1" applyFont="1" applyFill="1" applyBorder="1" applyAlignment="1">
      <alignment horizontal="left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7" fillId="0" borderId="18" xfId="1" applyFont="1" applyFill="1" applyBorder="1" applyAlignment="1">
      <alignment horizontal="left" vertical="center"/>
    </xf>
    <xf numFmtId="0" fontId="7" fillId="0" borderId="11" xfId="1" applyFont="1" applyFill="1" applyBorder="1" applyAlignment="1">
      <alignment horizontal="left" vertical="center"/>
    </xf>
    <xf numFmtId="0" fontId="3" fillId="23" borderId="12" xfId="1" applyFont="1" applyFill="1" applyBorder="1" applyAlignment="1">
      <alignment vertical="center"/>
    </xf>
    <xf numFmtId="0" fontId="3" fillId="23" borderId="3" xfId="1" applyFont="1" applyFill="1" applyBorder="1" applyAlignment="1">
      <alignment vertical="center"/>
    </xf>
    <xf numFmtId="0" fontId="0" fillId="0" borderId="11" xfId="1" applyFont="1" applyBorder="1" applyAlignment="1">
      <alignment vertical="center"/>
    </xf>
    <xf numFmtId="0" fontId="11" fillId="0" borderId="1" xfId="1" applyFont="1" applyBorder="1" applyAlignment="1">
      <alignment vertical="center"/>
    </xf>
    <xf numFmtId="0" fontId="7" fillId="17" borderId="11" xfId="1" applyFont="1" applyFill="1" applyBorder="1" applyAlignment="1">
      <alignment vertical="center"/>
    </xf>
    <xf numFmtId="0" fontId="7" fillId="17" borderId="1" xfId="1" applyFont="1" applyFill="1" applyBorder="1" applyAlignment="1">
      <alignment vertical="center"/>
    </xf>
    <xf numFmtId="0" fontId="7" fillId="16" borderId="12" xfId="1" applyFont="1" applyFill="1" applyBorder="1" applyAlignment="1">
      <alignment vertical="center"/>
    </xf>
    <xf numFmtId="0" fontId="7" fillId="16" borderId="3" xfId="1" applyFont="1" applyFill="1" applyBorder="1" applyAlignment="1">
      <alignment vertical="center"/>
    </xf>
    <xf numFmtId="0" fontId="7" fillId="9" borderId="17" xfId="1" applyFont="1" applyFill="1" applyBorder="1" applyAlignment="1">
      <alignment horizontal="left" vertical="center"/>
    </xf>
    <xf numFmtId="0" fontId="7" fillId="9" borderId="11" xfId="1" applyFont="1" applyFill="1" applyBorder="1" applyAlignment="1">
      <alignment horizontal="left" vertical="center"/>
    </xf>
    <xf numFmtId="0" fontId="7" fillId="0" borderId="16" xfId="1" applyFont="1" applyFill="1" applyBorder="1" applyAlignment="1">
      <alignment vertical="center"/>
    </xf>
    <xf numFmtId="0" fontId="7" fillId="0" borderId="0" xfId="1" applyFont="1" applyFill="1" applyBorder="1" applyAlignment="1">
      <alignment vertical="center"/>
    </xf>
    <xf numFmtId="0" fontId="15" fillId="0" borderId="11" xfId="1" applyFont="1" applyFill="1" applyBorder="1" applyAlignment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5" fillId="0" borderId="18" xfId="1" applyFont="1" applyFill="1" applyBorder="1" applyAlignment="1">
      <alignment horizontal="left" vertical="center" wrapText="1"/>
    </xf>
    <xf numFmtId="0" fontId="15" fillId="0" borderId="11" xfId="1" applyFont="1" applyFill="1" applyBorder="1" applyAlignment="1">
      <alignment vertical="center" wrapText="1"/>
    </xf>
    <xf numFmtId="0" fontId="15" fillId="0" borderId="1" xfId="1" applyFont="1" applyFill="1" applyBorder="1" applyAlignment="1">
      <alignment vertical="center" wrapText="1"/>
    </xf>
    <xf numFmtId="0" fontId="15" fillId="0" borderId="1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6" xfId="1" applyFont="1" applyFill="1" applyBorder="1" applyAlignment="1">
      <alignment vertical="center"/>
    </xf>
    <xf numFmtId="0" fontId="22" fillId="4" borderId="13" xfId="1" applyFont="1" applyFill="1" applyBorder="1" applyAlignment="1">
      <alignment horizontal="left" vertical="center"/>
    </xf>
    <xf numFmtId="0" fontId="22" fillId="4" borderId="5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vertical="center"/>
    </xf>
    <xf numFmtId="4" fontId="0" fillId="0" borderId="2" xfId="0" applyNumberFormat="1" applyFont="1" applyFill="1" applyBorder="1" applyAlignment="1">
      <alignment vertical="center"/>
    </xf>
    <xf numFmtId="0" fontId="7" fillId="6" borderId="2" xfId="1" applyFont="1" applyFill="1" applyBorder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8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left" vertical="center"/>
    </xf>
    <xf numFmtId="165" fontId="7" fillId="0" borderId="11" xfId="1" applyNumberFormat="1" applyFont="1" applyFill="1" applyBorder="1" applyAlignment="1">
      <alignment vertical="center"/>
    </xf>
    <xf numFmtId="0" fontId="7" fillId="0" borderId="17" xfId="1" applyFont="1" applyFill="1" applyBorder="1" applyAlignment="1">
      <alignment horizontal="left" vertical="center"/>
    </xf>
    <xf numFmtId="0" fontId="11" fillId="4" borderId="18" xfId="1" applyFont="1" applyFill="1" applyBorder="1" applyAlignment="1">
      <alignment vertical="center" wrapText="1"/>
    </xf>
    <xf numFmtId="0" fontId="11" fillId="4" borderId="11" xfId="1" applyFont="1" applyFill="1" applyBorder="1" applyAlignment="1">
      <alignment vertical="center" wrapText="1"/>
    </xf>
    <xf numFmtId="0" fontId="6" fillId="0" borderId="37" xfId="1" applyFont="1" applyBorder="1" applyAlignment="1">
      <alignment horizontal="left" vertical="center"/>
    </xf>
    <xf numFmtId="0" fontId="6" fillId="0" borderId="38" xfId="1" applyFont="1" applyBorder="1" applyAlignment="1">
      <alignment horizontal="left" vertical="center"/>
    </xf>
    <xf numFmtId="0" fontId="15" fillId="0" borderId="11" xfId="1" applyFont="1" applyFill="1" applyBorder="1" applyAlignment="1">
      <alignment vertical="center"/>
    </xf>
    <xf numFmtId="0" fontId="6" fillId="0" borderId="9" xfId="1" applyFont="1" applyFill="1" applyBorder="1" applyAlignment="1">
      <alignment vertical="center" wrapText="1"/>
    </xf>
    <xf numFmtId="4" fontId="6" fillId="0" borderId="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18" xfId="1" applyFont="1" applyFill="1" applyBorder="1" applyAlignment="1">
      <alignment horizontal="left" vertical="center" wrapText="1"/>
    </xf>
    <xf numFmtId="0" fontId="8" fillId="0" borderId="13" xfId="1" applyFont="1" applyFill="1" applyBorder="1" applyAlignment="1">
      <alignment horizontal="left" vertical="center"/>
    </xf>
    <xf numFmtId="0" fontId="8" fillId="0" borderId="10" xfId="1" applyFont="1" applyFill="1" applyBorder="1" applyAlignment="1">
      <alignment horizontal="left" vertical="center"/>
    </xf>
    <xf numFmtId="0" fontId="8" fillId="2" borderId="17" xfId="1" applyFont="1" applyFill="1" applyBorder="1" applyAlignment="1">
      <alignment horizontal="left" vertical="center"/>
    </xf>
    <xf numFmtId="0" fontId="8" fillId="2" borderId="11" xfId="1" applyFont="1" applyFill="1" applyBorder="1" applyAlignment="1">
      <alignment horizontal="left" vertical="center"/>
    </xf>
    <xf numFmtId="0" fontId="7" fillId="5" borderId="11" xfId="1" applyFont="1" applyFill="1" applyBorder="1" applyAlignment="1">
      <alignment vertical="center"/>
    </xf>
    <xf numFmtId="0" fontId="7" fillId="5" borderId="1" xfId="1" applyFont="1" applyFill="1" applyBorder="1" applyAlignment="1">
      <alignment vertical="center"/>
    </xf>
    <xf numFmtId="0" fontId="8" fillId="0" borderId="2" xfId="1" applyFont="1" applyFill="1" applyBorder="1" applyAlignment="1">
      <alignment horizontal="left" vertical="center"/>
    </xf>
    <xf numFmtId="0" fontId="7" fillId="6" borderId="11" xfId="1" applyFont="1" applyFill="1" applyBorder="1" applyAlignment="1">
      <alignment vertical="center"/>
    </xf>
    <xf numFmtId="0" fontId="7" fillId="6" borderId="1" xfId="1" applyFont="1" applyFill="1" applyBorder="1" applyAlignment="1">
      <alignment vertical="center"/>
    </xf>
    <xf numFmtId="0" fontId="7" fillId="0" borderId="2" xfId="1" applyFont="1" applyFill="1" applyBorder="1" applyAlignment="1">
      <alignment horizontal="left" vertical="center"/>
    </xf>
    <xf numFmtId="0" fontId="0" fillId="0" borderId="2" xfId="0" applyBorder="1" applyAlignment="1" applyProtection="1">
      <alignment horizontal="left" vertical="center" wrapText="1"/>
    </xf>
    <xf numFmtId="0" fontId="0" fillId="0" borderId="13" xfId="0" applyBorder="1" applyAlignment="1" applyProtection="1">
      <alignment horizontal="left" vertical="center" wrapText="1"/>
    </xf>
    <xf numFmtId="0" fontId="0" fillId="0" borderId="5" xfId="0" applyBorder="1" applyAlignment="1" applyProtection="1">
      <alignment horizontal="left" vertical="center" wrapText="1"/>
    </xf>
    <xf numFmtId="0" fontId="0" fillId="0" borderId="17" xfId="1" applyFont="1" applyFill="1" applyBorder="1" applyAlignment="1">
      <alignment vertical="center"/>
    </xf>
    <xf numFmtId="0" fontId="11" fillId="0" borderId="11" xfId="1" applyFont="1" applyFill="1" applyBorder="1" applyAlignment="1">
      <alignment vertical="center"/>
    </xf>
    <xf numFmtId="0" fontId="7" fillId="0" borderId="5" xfId="1" applyFont="1" applyFill="1" applyBorder="1" applyAlignment="1">
      <alignment vertical="center"/>
    </xf>
    <xf numFmtId="0" fontId="7" fillId="9" borderId="2" xfId="1" applyFont="1" applyFill="1" applyBorder="1" applyAlignment="1">
      <alignment horizontal="left" vertical="center"/>
    </xf>
    <xf numFmtId="0" fontId="5" fillId="10" borderId="13" xfId="1" applyFont="1" applyFill="1" applyBorder="1" applyAlignment="1">
      <alignment horizontal="left" vertical="center"/>
    </xf>
    <xf numFmtId="0" fontId="5" fillId="10" borderId="10" xfId="1" applyFont="1" applyFill="1" applyBorder="1" applyAlignment="1">
      <alignment horizontal="left" vertical="center"/>
    </xf>
    <xf numFmtId="0" fontId="5" fillId="10" borderId="5" xfId="1" applyFont="1" applyFill="1" applyBorder="1" applyAlignment="1">
      <alignment horizontal="left" vertical="center"/>
    </xf>
    <xf numFmtId="0" fontId="6" fillId="0" borderId="14" xfId="1" applyFont="1" applyFill="1" applyBorder="1" applyAlignment="1">
      <alignment vertical="center" wrapText="1"/>
    </xf>
    <xf numFmtId="0" fontId="6" fillId="0" borderId="6" xfId="1" applyFont="1" applyFill="1" applyBorder="1" applyAlignment="1">
      <alignment vertical="center" wrapText="1"/>
    </xf>
    <xf numFmtId="0" fontId="11" fillId="15" borderId="2" xfId="1" applyFont="1" applyFill="1" applyBorder="1" applyAlignment="1">
      <alignment vertical="center" wrapText="1"/>
    </xf>
    <xf numFmtId="0" fontId="0" fillId="15" borderId="5" xfId="1" applyFont="1" applyFill="1" applyBorder="1" applyAlignment="1">
      <alignment vertical="center" wrapText="1"/>
    </xf>
    <xf numFmtId="0" fontId="11" fillId="0" borderId="13" xfId="1" applyFont="1" applyBorder="1" applyAlignment="1">
      <alignment horizontal="left" vertical="center" wrapText="1"/>
    </xf>
    <xf numFmtId="0" fontId="11" fillId="0" borderId="5" xfId="1" applyFont="1" applyBorder="1" applyAlignment="1">
      <alignment horizontal="left" vertical="center" wrapText="1"/>
    </xf>
    <xf numFmtId="0" fontId="11" fillId="4" borderId="18" xfId="1" applyFont="1" applyFill="1" applyBorder="1" applyAlignment="1">
      <alignment horizontal="left" vertical="center"/>
    </xf>
    <xf numFmtId="0" fontId="11" fillId="4" borderId="11" xfId="1" applyFont="1" applyFill="1" applyBorder="1" applyAlignment="1">
      <alignment horizontal="left" vertical="center"/>
    </xf>
    <xf numFmtId="0" fontId="0" fillId="0" borderId="20" xfId="1" applyFont="1" applyFill="1" applyBorder="1" applyAlignment="1">
      <alignment horizontal="left" vertical="center"/>
    </xf>
    <xf numFmtId="0" fontId="0" fillId="0" borderId="5" xfId="1" applyFont="1" applyBorder="1" applyAlignment="1">
      <alignment vertical="center"/>
    </xf>
    <xf numFmtId="0" fontId="7" fillId="2" borderId="34" xfId="1" applyFont="1" applyFill="1" applyBorder="1" applyAlignment="1">
      <alignment vertical="center"/>
    </xf>
    <xf numFmtId="0" fontId="7" fillId="2" borderId="35" xfId="1" applyFont="1" applyFill="1" applyBorder="1" applyAlignment="1">
      <alignment vertical="center"/>
    </xf>
    <xf numFmtId="0" fontId="0" fillId="0" borderId="11" xfId="1" applyFont="1" applyFill="1" applyBorder="1" applyAlignment="1">
      <alignment vertical="center"/>
    </xf>
    <xf numFmtId="0" fontId="7" fillId="2" borderId="11" xfId="1" applyFont="1" applyFill="1" applyBorder="1" applyAlignment="1">
      <alignment vertical="center"/>
    </xf>
    <xf numFmtId="0" fontId="7" fillId="2" borderId="1" xfId="1" applyFont="1" applyFill="1" applyBorder="1" applyAlignment="1">
      <alignment vertical="center"/>
    </xf>
    <xf numFmtId="0" fontId="0" fillId="0" borderId="17" xfId="1" applyFont="1" applyFill="1" applyBorder="1" applyAlignment="1">
      <alignment horizontal="left" vertical="center"/>
    </xf>
    <xf numFmtId="0" fontId="7" fillId="2" borderId="2" xfId="1" applyFont="1" applyFill="1" applyBorder="1" applyAlignment="1">
      <alignment horizontal="left" vertical="center"/>
    </xf>
  </cellXfs>
  <cellStyles count="8">
    <cellStyle name="Excel Built-in Normal" xfId="1"/>
    <cellStyle name="Normal 2" xfId="4"/>
    <cellStyle name="normální" xfId="0" builtinId="0"/>
    <cellStyle name="Normální 10" xfId="2"/>
    <cellStyle name="Normální 10 2" xfId="5"/>
    <cellStyle name="Normální 2" xfId="3"/>
    <cellStyle name="Normální 2 2" xfId="6"/>
    <cellStyle name="Vysvětlující text" xfId="7" builtinId="5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E6E64C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E725"/>
  <sheetViews>
    <sheetView tabSelected="1" view="pageBreakPreview" topLeftCell="A323" zoomScale="75" zoomScaleNormal="75" zoomScaleSheetLayoutView="75" workbookViewId="0">
      <selection activeCell="I323" sqref="I1:K1048576"/>
    </sheetView>
  </sheetViews>
  <sheetFormatPr defaultColWidth="9.140625" defaultRowHeight="14.25"/>
  <cols>
    <col min="1" max="1" width="14.140625" style="3" customWidth="1"/>
    <col min="2" max="2" width="47.140625" style="1" customWidth="1"/>
    <col min="3" max="3" width="75" style="1" customWidth="1"/>
    <col min="4" max="4" width="11.28515625" style="73" customWidth="1"/>
    <col min="5" max="5" width="13.140625" style="3" customWidth="1"/>
    <col min="6" max="6" width="13" style="3" customWidth="1"/>
    <col min="7" max="7" width="16.85546875" style="4" customWidth="1"/>
    <col min="8" max="8" width="21.28515625" style="230" customWidth="1"/>
    <col min="9" max="9" width="9.140625" style="1"/>
    <col min="10" max="16384" width="9.140625" style="2"/>
  </cols>
  <sheetData>
    <row r="1" spans="1:9" ht="24.95" customHeight="1">
      <c r="A1" s="602" t="s">
        <v>701</v>
      </c>
      <c r="B1" s="602"/>
      <c r="C1" s="602"/>
      <c r="D1" s="602"/>
      <c r="E1" s="602"/>
      <c r="F1" s="602"/>
      <c r="G1" s="602"/>
      <c r="H1" s="602"/>
    </row>
    <row r="2" spans="1:9" s="288" customFormat="1" ht="35.1" customHeight="1">
      <c r="A2" s="286"/>
      <c r="B2" s="603" t="s">
        <v>0</v>
      </c>
      <c r="C2" s="604"/>
      <c r="D2" s="604"/>
      <c r="E2" s="605"/>
      <c r="F2" s="605"/>
      <c r="G2" s="604"/>
      <c r="H2" s="604"/>
      <c r="I2" s="287"/>
    </row>
    <row r="3" spans="1:9" s="100" customFormat="1" ht="24.95" customHeight="1">
      <c r="A3" s="430"/>
      <c r="B3" s="432" t="s">
        <v>1</v>
      </c>
      <c r="C3" s="434" t="s">
        <v>2</v>
      </c>
      <c r="D3" s="436" t="s">
        <v>3</v>
      </c>
      <c r="E3" s="438" t="s">
        <v>87</v>
      </c>
      <c r="F3" s="438"/>
      <c r="G3" s="439" t="s">
        <v>4</v>
      </c>
      <c r="H3" s="441" t="s">
        <v>88</v>
      </c>
      <c r="I3" s="99"/>
    </row>
    <row r="4" spans="1:9" ht="24.95" customHeight="1">
      <c r="A4" s="431"/>
      <c r="B4" s="433"/>
      <c r="C4" s="435"/>
      <c r="D4" s="437"/>
      <c r="E4" s="147" t="s">
        <v>10</v>
      </c>
      <c r="F4" s="101" t="s">
        <v>11</v>
      </c>
      <c r="G4" s="440"/>
      <c r="H4" s="442"/>
    </row>
    <row r="5" spans="1:9" ht="24.95" customHeight="1">
      <c r="A5" s="96"/>
      <c r="B5" s="606" t="s">
        <v>5</v>
      </c>
      <c r="C5" s="607"/>
      <c r="D5" s="607"/>
      <c r="E5" s="607"/>
      <c r="F5" s="607"/>
      <c r="G5" s="607"/>
      <c r="H5" s="607"/>
    </row>
    <row r="6" spans="1:9" s="1" customFormat="1" ht="24.95" customHeight="1">
      <c r="A6" s="96"/>
      <c r="B6" s="354" t="s">
        <v>324</v>
      </c>
      <c r="C6" s="354" t="s">
        <v>311</v>
      </c>
      <c r="D6" s="52" t="s">
        <v>331</v>
      </c>
      <c r="E6" s="355">
        <v>3</v>
      </c>
      <c r="F6" s="355">
        <v>3</v>
      </c>
      <c r="G6" s="197"/>
      <c r="H6" s="197">
        <f>F6*G6</f>
        <v>0</v>
      </c>
    </row>
    <row r="7" spans="1:9" s="1" customFormat="1" ht="24.95" customHeight="1">
      <c r="A7" s="96"/>
      <c r="B7" s="354" t="s">
        <v>312</v>
      </c>
      <c r="C7" s="354" t="s">
        <v>311</v>
      </c>
      <c r="D7" s="52" t="s">
        <v>331</v>
      </c>
      <c r="E7" s="355">
        <v>3</v>
      </c>
      <c r="F7" s="355">
        <v>3</v>
      </c>
      <c r="G7" s="197"/>
      <c r="H7" s="197">
        <f t="shared" ref="H7:H16" si="0">F7*G7</f>
        <v>0</v>
      </c>
    </row>
    <row r="8" spans="1:9" s="1" customFormat="1" ht="24.95" customHeight="1">
      <c r="A8" s="96"/>
      <c r="B8" s="354" t="s">
        <v>325</v>
      </c>
      <c r="C8" s="354" t="s">
        <v>313</v>
      </c>
      <c r="D8" s="52" t="s">
        <v>331</v>
      </c>
      <c r="E8" s="355">
        <v>2</v>
      </c>
      <c r="F8" s="355">
        <v>2</v>
      </c>
      <c r="G8" s="197"/>
      <c r="H8" s="197">
        <f t="shared" si="0"/>
        <v>0</v>
      </c>
    </row>
    <row r="9" spans="1:9" s="1" customFormat="1" ht="24.95" customHeight="1">
      <c r="A9" s="96"/>
      <c r="B9" s="354" t="s">
        <v>326</v>
      </c>
      <c r="C9" s="354" t="s">
        <v>314</v>
      </c>
      <c r="D9" s="52" t="s">
        <v>331</v>
      </c>
      <c r="E9" s="355">
        <v>4</v>
      </c>
      <c r="F9" s="355">
        <v>4</v>
      </c>
      <c r="G9" s="197"/>
      <c r="H9" s="197">
        <f t="shared" si="0"/>
        <v>0</v>
      </c>
    </row>
    <row r="10" spans="1:9" s="1" customFormat="1" ht="24.95" customHeight="1">
      <c r="A10" s="96"/>
      <c r="B10" s="354" t="s">
        <v>315</v>
      </c>
      <c r="C10" s="354" t="s">
        <v>316</v>
      </c>
      <c r="D10" s="52" t="s">
        <v>331</v>
      </c>
      <c r="E10" s="355">
        <v>1</v>
      </c>
      <c r="F10" s="355">
        <v>1</v>
      </c>
      <c r="G10" s="197"/>
      <c r="H10" s="197">
        <f t="shared" si="0"/>
        <v>0</v>
      </c>
    </row>
    <row r="11" spans="1:9" s="1" customFormat="1" ht="24.95" customHeight="1">
      <c r="A11" s="96"/>
      <c r="B11" s="354" t="s">
        <v>327</v>
      </c>
      <c r="C11" s="354" t="s">
        <v>317</v>
      </c>
      <c r="D11" s="52" t="s">
        <v>331</v>
      </c>
      <c r="E11" s="355">
        <v>1</v>
      </c>
      <c r="F11" s="355">
        <v>1</v>
      </c>
      <c r="G11" s="197"/>
      <c r="H11" s="197">
        <f t="shared" si="0"/>
        <v>0</v>
      </c>
    </row>
    <row r="12" spans="1:9" s="1" customFormat="1" ht="24.95" customHeight="1">
      <c r="A12" s="96"/>
      <c r="B12" s="354" t="s">
        <v>328</v>
      </c>
      <c r="C12" s="354" t="s">
        <v>318</v>
      </c>
      <c r="D12" s="52" t="s">
        <v>331</v>
      </c>
      <c r="E12" s="355">
        <v>4</v>
      </c>
      <c r="F12" s="355">
        <v>4</v>
      </c>
      <c r="G12" s="197"/>
      <c r="H12" s="197">
        <f t="shared" si="0"/>
        <v>0</v>
      </c>
    </row>
    <row r="13" spans="1:9" s="1" customFormat="1" ht="24.95" customHeight="1">
      <c r="A13" s="96"/>
      <c r="B13" s="354" t="s">
        <v>319</v>
      </c>
      <c r="C13" s="354" t="s">
        <v>320</v>
      </c>
      <c r="D13" s="52" t="s">
        <v>331</v>
      </c>
      <c r="E13" s="355">
        <v>1</v>
      </c>
      <c r="F13" s="355">
        <v>1</v>
      </c>
      <c r="G13" s="197"/>
      <c r="H13" s="197">
        <f t="shared" si="0"/>
        <v>0</v>
      </c>
    </row>
    <row r="14" spans="1:9" s="1" customFormat="1" ht="24.95" customHeight="1">
      <c r="A14" s="96"/>
      <c r="B14" s="354" t="s">
        <v>329</v>
      </c>
      <c r="C14" s="354" t="s">
        <v>321</v>
      </c>
      <c r="D14" s="52" t="s">
        <v>331</v>
      </c>
      <c r="E14" s="355">
        <v>1</v>
      </c>
      <c r="F14" s="355">
        <v>1</v>
      </c>
      <c r="G14" s="197"/>
      <c r="H14" s="197">
        <f t="shared" si="0"/>
        <v>0</v>
      </c>
    </row>
    <row r="15" spans="1:9" s="1" customFormat="1" ht="24.95" customHeight="1">
      <c r="A15" s="96"/>
      <c r="B15" s="354" t="s">
        <v>330</v>
      </c>
      <c r="C15" s="354" t="s">
        <v>322</v>
      </c>
      <c r="D15" s="52" t="s">
        <v>331</v>
      </c>
      <c r="E15" s="355">
        <v>2</v>
      </c>
      <c r="F15" s="355">
        <v>2</v>
      </c>
      <c r="G15" s="197"/>
      <c r="H15" s="197">
        <f t="shared" si="0"/>
        <v>0</v>
      </c>
    </row>
    <row r="16" spans="1:9" s="1" customFormat="1" ht="24.95" customHeight="1">
      <c r="A16" s="96"/>
      <c r="B16" s="354" t="s">
        <v>323</v>
      </c>
      <c r="C16" s="354" t="s">
        <v>322</v>
      </c>
      <c r="D16" s="52" t="s">
        <v>331</v>
      </c>
      <c r="E16" s="355">
        <v>3</v>
      </c>
      <c r="F16" s="355">
        <v>3</v>
      </c>
      <c r="G16" s="197"/>
      <c r="H16" s="197">
        <f t="shared" si="0"/>
        <v>0</v>
      </c>
    </row>
    <row r="17" spans="1:9" ht="24.95" customHeight="1">
      <c r="A17" s="96"/>
      <c r="B17" s="443" t="s">
        <v>6</v>
      </c>
      <c r="C17" s="444"/>
      <c r="D17" s="74"/>
      <c r="E17" s="145">
        <f>SUM(E6:E16)</f>
        <v>25</v>
      </c>
      <c r="F17" s="80"/>
      <c r="G17" s="146"/>
      <c r="H17" s="198">
        <f>SUM(H6:H16)</f>
        <v>0</v>
      </c>
      <c r="I17" s="2"/>
    </row>
    <row r="18" spans="1:9" ht="24.95" customHeight="1">
      <c r="A18" s="96"/>
      <c r="B18" s="649" t="s">
        <v>351</v>
      </c>
      <c r="C18" s="650"/>
      <c r="D18" s="650"/>
      <c r="E18" s="650"/>
      <c r="F18" s="650"/>
      <c r="G18" s="650"/>
      <c r="H18" s="650"/>
      <c r="I18" s="2"/>
    </row>
    <row r="19" spans="1:9" ht="24.95" customHeight="1">
      <c r="A19" s="96"/>
      <c r="B19" s="356" t="s">
        <v>332</v>
      </c>
      <c r="C19" s="356" t="s">
        <v>333</v>
      </c>
      <c r="D19" s="259" t="s">
        <v>519</v>
      </c>
      <c r="E19" s="357">
        <v>1194</v>
      </c>
      <c r="F19" s="357">
        <v>1194</v>
      </c>
      <c r="G19" s="197"/>
      <c r="H19" s="201">
        <f>F19*G19</f>
        <v>0</v>
      </c>
      <c r="I19" s="2"/>
    </row>
    <row r="20" spans="1:9" ht="24.95" customHeight="1">
      <c r="A20" s="96"/>
      <c r="B20" s="356" t="s">
        <v>516</v>
      </c>
      <c r="C20" s="356" t="s">
        <v>334</v>
      </c>
      <c r="D20" s="259" t="s">
        <v>519</v>
      </c>
      <c r="E20" s="357">
        <v>264</v>
      </c>
      <c r="F20" s="357">
        <v>264</v>
      </c>
      <c r="G20" s="197"/>
      <c r="H20" s="201">
        <f t="shared" ref="H20:H29" si="1">F20*G20</f>
        <v>0</v>
      </c>
      <c r="I20" s="2"/>
    </row>
    <row r="21" spans="1:9" ht="24.95" customHeight="1">
      <c r="A21" s="96"/>
      <c r="B21" s="356" t="s">
        <v>517</v>
      </c>
      <c r="C21" s="356" t="s">
        <v>335</v>
      </c>
      <c r="D21" s="259" t="s">
        <v>519</v>
      </c>
      <c r="E21" s="357">
        <v>136</v>
      </c>
      <c r="F21" s="357">
        <v>136</v>
      </c>
      <c r="G21" s="197"/>
      <c r="H21" s="201">
        <f t="shared" si="1"/>
        <v>0</v>
      </c>
      <c r="I21" s="2"/>
    </row>
    <row r="22" spans="1:9" ht="24.95" customHeight="1">
      <c r="A22" s="96"/>
      <c r="B22" s="356" t="s">
        <v>336</v>
      </c>
      <c r="C22" s="356" t="s">
        <v>337</v>
      </c>
      <c r="D22" s="259" t="s">
        <v>519</v>
      </c>
      <c r="E22" s="357">
        <v>684</v>
      </c>
      <c r="F22" s="357">
        <v>684</v>
      </c>
      <c r="G22" s="197"/>
      <c r="H22" s="201">
        <f t="shared" si="1"/>
        <v>0</v>
      </c>
      <c r="I22" s="2"/>
    </row>
    <row r="23" spans="1:9" ht="24.95" customHeight="1">
      <c r="A23" s="96"/>
      <c r="B23" s="356" t="s">
        <v>338</v>
      </c>
      <c r="C23" s="356" t="s">
        <v>339</v>
      </c>
      <c r="D23" s="259" t="s">
        <v>519</v>
      </c>
      <c r="E23" s="357">
        <v>316</v>
      </c>
      <c r="F23" s="357">
        <v>316</v>
      </c>
      <c r="G23" s="197"/>
      <c r="H23" s="201">
        <f t="shared" si="1"/>
        <v>0</v>
      </c>
      <c r="I23" s="2"/>
    </row>
    <row r="24" spans="1:9" ht="24.95" customHeight="1">
      <c r="A24" s="96"/>
      <c r="B24" s="356" t="s">
        <v>340</v>
      </c>
      <c r="C24" s="356" t="s">
        <v>341</v>
      </c>
      <c r="D24" s="259" t="s">
        <v>519</v>
      </c>
      <c r="E24" s="357">
        <v>234</v>
      </c>
      <c r="F24" s="357">
        <v>234</v>
      </c>
      <c r="G24" s="197"/>
      <c r="H24" s="201">
        <f t="shared" si="1"/>
        <v>0</v>
      </c>
      <c r="I24" s="2"/>
    </row>
    <row r="25" spans="1:9" ht="24.95" customHeight="1">
      <c r="A25" s="96"/>
      <c r="B25" s="356" t="s">
        <v>342</v>
      </c>
      <c r="C25" s="356" t="s">
        <v>343</v>
      </c>
      <c r="D25" s="259" t="s">
        <v>519</v>
      </c>
      <c r="E25" s="357">
        <v>616</v>
      </c>
      <c r="F25" s="357">
        <v>616</v>
      </c>
      <c r="G25" s="197"/>
      <c r="H25" s="201">
        <f t="shared" si="1"/>
        <v>0</v>
      </c>
      <c r="I25" s="2"/>
    </row>
    <row r="26" spans="1:9" ht="24.95" customHeight="1">
      <c r="A26" s="96"/>
      <c r="B26" s="356" t="s">
        <v>518</v>
      </c>
      <c r="C26" s="356" t="s">
        <v>344</v>
      </c>
      <c r="D26" s="259" t="s">
        <v>519</v>
      </c>
      <c r="E26" s="357">
        <v>58</v>
      </c>
      <c r="F26" s="357">
        <v>58</v>
      </c>
      <c r="G26" s="197"/>
      <c r="H26" s="201">
        <f t="shared" si="1"/>
        <v>0</v>
      </c>
      <c r="I26" s="2"/>
    </row>
    <row r="27" spans="1:9" ht="24.95" customHeight="1">
      <c r="A27" s="96"/>
      <c r="B27" s="356" t="s">
        <v>345</v>
      </c>
      <c r="C27" s="356" t="s">
        <v>346</v>
      </c>
      <c r="D27" s="259" t="s">
        <v>520</v>
      </c>
      <c r="E27" s="357">
        <v>32</v>
      </c>
      <c r="F27" s="357">
        <v>32</v>
      </c>
      <c r="G27" s="197"/>
      <c r="H27" s="201">
        <f t="shared" si="1"/>
        <v>0</v>
      </c>
      <c r="I27" s="2"/>
    </row>
    <row r="28" spans="1:9" ht="24.95" customHeight="1">
      <c r="A28" s="96"/>
      <c r="B28" s="356" t="s">
        <v>347</v>
      </c>
      <c r="C28" s="356" t="s">
        <v>348</v>
      </c>
      <c r="D28" s="259" t="s">
        <v>519</v>
      </c>
      <c r="E28" s="357">
        <v>314</v>
      </c>
      <c r="F28" s="357">
        <v>314</v>
      </c>
      <c r="G28" s="197"/>
      <c r="H28" s="201">
        <f t="shared" si="1"/>
        <v>0</v>
      </c>
      <c r="I28" s="2"/>
    </row>
    <row r="29" spans="1:9" ht="24.95" customHeight="1">
      <c r="A29" s="96"/>
      <c r="B29" s="356" t="s">
        <v>349</v>
      </c>
      <c r="C29" s="356" t="s">
        <v>350</v>
      </c>
      <c r="D29" s="259" t="s">
        <v>520</v>
      </c>
      <c r="E29" s="357">
        <v>9</v>
      </c>
      <c r="F29" s="357">
        <v>9</v>
      </c>
      <c r="G29" s="197"/>
      <c r="H29" s="201">
        <f t="shared" si="1"/>
        <v>0</v>
      </c>
      <c r="I29" s="2"/>
    </row>
    <row r="30" spans="1:9" ht="24.95" customHeight="1">
      <c r="A30" s="96"/>
      <c r="B30" s="583" t="s">
        <v>352</v>
      </c>
      <c r="C30" s="583"/>
      <c r="D30" s="350"/>
      <c r="E30" s="80">
        <f>SUM(E19:E29)</f>
        <v>3857</v>
      </c>
      <c r="F30" s="81"/>
      <c r="G30" s="81"/>
      <c r="H30" s="198">
        <f>SUM(H19:H29)</f>
        <v>0</v>
      </c>
      <c r="I30" s="2"/>
    </row>
    <row r="31" spans="1:9" s="100" customFormat="1" ht="24.95" customHeight="1">
      <c r="A31" s="430"/>
      <c r="B31" s="432" t="s">
        <v>1</v>
      </c>
      <c r="C31" s="434" t="s">
        <v>2</v>
      </c>
      <c r="D31" s="436" t="s">
        <v>3</v>
      </c>
      <c r="E31" s="438" t="s">
        <v>87</v>
      </c>
      <c r="F31" s="438"/>
      <c r="G31" s="439" t="s">
        <v>4</v>
      </c>
      <c r="H31" s="441" t="s">
        <v>88</v>
      </c>
      <c r="I31" s="99"/>
    </row>
    <row r="32" spans="1:9" ht="24.95" customHeight="1">
      <c r="A32" s="431"/>
      <c r="B32" s="433"/>
      <c r="C32" s="435"/>
      <c r="D32" s="437"/>
      <c r="E32" s="147" t="s">
        <v>10</v>
      </c>
      <c r="F32" s="101" t="s">
        <v>11</v>
      </c>
      <c r="G32" s="440"/>
      <c r="H32" s="442"/>
    </row>
    <row r="33" spans="1:9" ht="24.95" customHeight="1">
      <c r="A33" s="96"/>
      <c r="B33" s="454" t="s">
        <v>353</v>
      </c>
      <c r="C33" s="455"/>
      <c r="D33" s="455"/>
      <c r="E33" s="455"/>
      <c r="F33" s="455"/>
      <c r="G33" s="455"/>
      <c r="H33" s="455"/>
      <c r="I33" s="2"/>
    </row>
    <row r="34" spans="1:9" ht="24.95" customHeight="1">
      <c r="A34" s="96"/>
      <c r="B34" s="356" t="s">
        <v>355</v>
      </c>
      <c r="C34" s="356" t="s">
        <v>356</v>
      </c>
      <c r="D34" s="259" t="s">
        <v>520</v>
      </c>
      <c r="E34" s="357">
        <v>7</v>
      </c>
      <c r="F34" s="357">
        <v>7</v>
      </c>
      <c r="G34" s="197"/>
      <c r="H34" s="358">
        <f>F34*G34</f>
        <v>0</v>
      </c>
      <c r="I34" s="2"/>
    </row>
    <row r="35" spans="1:9" ht="24.95" customHeight="1">
      <c r="A35" s="96"/>
      <c r="B35" s="356" t="s">
        <v>357</v>
      </c>
      <c r="C35" s="356" t="s">
        <v>358</v>
      </c>
      <c r="D35" s="259" t="s">
        <v>520</v>
      </c>
      <c r="E35" s="357">
        <v>22</v>
      </c>
      <c r="F35" s="357">
        <v>22</v>
      </c>
      <c r="G35" s="197"/>
      <c r="H35" s="358">
        <f t="shared" ref="H35:H39" si="2">F35*G35</f>
        <v>0</v>
      </c>
      <c r="I35" s="2"/>
    </row>
    <row r="36" spans="1:9" ht="24.95" customHeight="1">
      <c r="A36" s="96"/>
      <c r="B36" s="356" t="s">
        <v>359</v>
      </c>
      <c r="C36" s="356" t="s">
        <v>360</v>
      </c>
      <c r="D36" s="259" t="s">
        <v>520</v>
      </c>
      <c r="E36" s="357">
        <v>45</v>
      </c>
      <c r="F36" s="357">
        <v>45</v>
      </c>
      <c r="G36" s="197"/>
      <c r="H36" s="358">
        <f t="shared" si="2"/>
        <v>0</v>
      </c>
      <c r="I36" s="2"/>
    </row>
    <row r="37" spans="1:9" ht="24.95" customHeight="1">
      <c r="A37" s="96"/>
      <c r="B37" s="356" t="s">
        <v>361</v>
      </c>
      <c r="C37" s="356" t="s">
        <v>362</v>
      </c>
      <c r="D37" s="259" t="s">
        <v>520</v>
      </c>
      <c r="E37" s="357">
        <v>18</v>
      </c>
      <c r="F37" s="357">
        <v>18</v>
      </c>
      <c r="G37" s="197"/>
      <c r="H37" s="358">
        <f t="shared" si="2"/>
        <v>0</v>
      </c>
      <c r="I37" s="2"/>
    </row>
    <row r="38" spans="1:9" ht="24.95" customHeight="1">
      <c r="A38" s="96"/>
      <c r="B38" s="356" t="s">
        <v>363</v>
      </c>
      <c r="C38" s="356" t="s">
        <v>364</v>
      </c>
      <c r="D38" s="259" t="s">
        <v>520</v>
      </c>
      <c r="E38" s="357">
        <v>22</v>
      </c>
      <c r="F38" s="357">
        <v>22</v>
      </c>
      <c r="G38" s="197"/>
      <c r="H38" s="358">
        <f t="shared" si="2"/>
        <v>0</v>
      </c>
      <c r="I38" s="2"/>
    </row>
    <row r="39" spans="1:9" s="1" customFormat="1" ht="24.95" customHeight="1">
      <c r="A39" s="96"/>
      <c r="B39" s="356" t="s">
        <v>365</v>
      </c>
      <c r="C39" s="356" t="s">
        <v>366</v>
      </c>
      <c r="D39" s="259" t="s">
        <v>520</v>
      </c>
      <c r="E39" s="357">
        <v>5</v>
      </c>
      <c r="F39" s="357">
        <v>5</v>
      </c>
      <c r="G39" s="197"/>
      <c r="H39" s="358">
        <f t="shared" si="2"/>
        <v>0</v>
      </c>
    </row>
    <row r="40" spans="1:9" ht="24.95" customHeight="1">
      <c r="A40" s="96"/>
      <c r="B40" s="443" t="s">
        <v>354</v>
      </c>
      <c r="C40" s="444"/>
      <c r="D40" s="81"/>
      <c r="E40" s="145">
        <f>SUM(E34:E39)</f>
        <v>119</v>
      </c>
      <c r="F40" s="81"/>
      <c r="G40" s="81"/>
      <c r="H40" s="198">
        <f>SUM(H34:H39)</f>
        <v>0</v>
      </c>
      <c r="I40" s="2"/>
    </row>
    <row r="41" spans="1:9" ht="24.95" customHeight="1">
      <c r="A41" s="96"/>
      <c r="B41" s="454" t="s">
        <v>367</v>
      </c>
      <c r="C41" s="455"/>
      <c r="D41" s="455"/>
      <c r="E41" s="455"/>
      <c r="F41" s="455"/>
      <c r="G41" s="455"/>
      <c r="H41" s="455"/>
      <c r="I41" s="2"/>
    </row>
    <row r="42" spans="1:9" ht="24.95" customHeight="1">
      <c r="A42" s="96"/>
      <c r="B42" s="356" t="s">
        <v>369</v>
      </c>
      <c r="C42" s="356" t="s">
        <v>370</v>
      </c>
      <c r="D42" s="52" t="s">
        <v>521</v>
      </c>
      <c r="E42" s="355">
        <v>19</v>
      </c>
      <c r="F42" s="355">
        <v>19</v>
      </c>
      <c r="G42" s="197"/>
      <c r="H42" s="358">
        <f>F42*G42</f>
        <v>0</v>
      </c>
      <c r="I42" s="2"/>
    </row>
    <row r="43" spans="1:9" ht="24.95" customHeight="1">
      <c r="A43" s="96"/>
      <c r="B43" s="356" t="s">
        <v>371</v>
      </c>
      <c r="C43" s="356" t="s">
        <v>372</v>
      </c>
      <c r="D43" s="52" t="s">
        <v>521</v>
      </c>
      <c r="E43" s="355">
        <v>12</v>
      </c>
      <c r="F43" s="355">
        <v>12</v>
      </c>
      <c r="G43" s="197"/>
      <c r="H43" s="358">
        <f t="shared" ref="H43:H56" si="3">F43*G43</f>
        <v>0</v>
      </c>
      <c r="I43" s="2"/>
    </row>
    <row r="44" spans="1:9" ht="24.95" customHeight="1">
      <c r="A44" s="96"/>
      <c r="B44" s="356" t="s">
        <v>373</v>
      </c>
      <c r="C44" s="356" t="s">
        <v>374</v>
      </c>
      <c r="D44" s="52" t="s">
        <v>521</v>
      </c>
      <c r="E44" s="355">
        <v>97</v>
      </c>
      <c r="F44" s="355">
        <v>97</v>
      </c>
      <c r="G44" s="197"/>
      <c r="H44" s="358">
        <f t="shared" si="3"/>
        <v>0</v>
      </c>
      <c r="I44" s="2"/>
    </row>
    <row r="45" spans="1:9" ht="24.95" customHeight="1">
      <c r="A45" s="96"/>
      <c r="B45" s="356" t="s">
        <v>375</v>
      </c>
      <c r="C45" s="356" t="s">
        <v>376</v>
      </c>
      <c r="D45" s="52" t="s">
        <v>521</v>
      </c>
      <c r="E45" s="355">
        <v>16</v>
      </c>
      <c r="F45" s="355">
        <v>16</v>
      </c>
      <c r="G45" s="197"/>
      <c r="H45" s="358">
        <f t="shared" si="3"/>
        <v>0</v>
      </c>
      <c r="I45" s="2"/>
    </row>
    <row r="46" spans="1:9" ht="24.95" customHeight="1">
      <c r="A46" s="96"/>
      <c r="B46" s="356" t="s">
        <v>377</v>
      </c>
      <c r="C46" s="356" t="s">
        <v>378</v>
      </c>
      <c r="D46" s="52" t="s">
        <v>521</v>
      </c>
      <c r="E46" s="355">
        <v>29</v>
      </c>
      <c r="F46" s="355">
        <v>29</v>
      </c>
      <c r="G46" s="197"/>
      <c r="H46" s="358">
        <f t="shared" si="3"/>
        <v>0</v>
      </c>
      <c r="I46" s="2"/>
    </row>
    <row r="47" spans="1:9" ht="24.95" customHeight="1">
      <c r="A47" s="96"/>
      <c r="B47" s="356" t="s">
        <v>379</v>
      </c>
      <c r="C47" s="356" t="s">
        <v>380</v>
      </c>
      <c r="D47" s="52" t="s">
        <v>521</v>
      </c>
      <c r="E47" s="355">
        <v>788</v>
      </c>
      <c r="F47" s="355">
        <v>788</v>
      </c>
      <c r="G47" s="197"/>
      <c r="H47" s="358">
        <f t="shared" si="3"/>
        <v>0</v>
      </c>
      <c r="I47" s="2"/>
    </row>
    <row r="48" spans="1:9" ht="24.95" customHeight="1">
      <c r="A48" s="96"/>
      <c r="B48" s="356" t="s">
        <v>381</v>
      </c>
      <c r="C48" s="356" t="s">
        <v>382</v>
      </c>
      <c r="D48" s="52" t="s">
        <v>521</v>
      </c>
      <c r="E48" s="355">
        <v>151</v>
      </c>
      <c r="F48" s="355">
        <v>151</v>
      </c>
      <c r="G48" s="197"/>
      <c r="H48" s="358">
        <f t="shared" si="3"/>
        <v>0</v>
      </c>
      <c r="I48" s="2"/>
    </row>
    <row r="49" spans="1:9" ht="24.95" customHeight="1">
      <c r="A49" s="96"/>
      <c r="B49" s="356" t="s">
        <v>383</v>
      </c>
      <c r="C49" s="356" t="s">
        <v>382</v>
      </c>
      <c r="D49" s="52" t="s">
        <v>521</v>
      </c>
      <c r="E49" s="355">
        <v>707</v>
      </c>
      <c r="F49" s="355">
        <v>707</v>
      </c>
      <c r="G49" s="197"/>
      <c r="H49" s="358">
        <f t="shared" si="3"/>
        <v>0</v>
      </c>
      <c r="I49" s="2"/>
    </row>
    <row r="50" spans="1:9" ht="24.95" customHeight="1">
      <c r="A50" s="96"/>
      <c r="B50" s="356" t="s">
        <v>384</v>
      </c>
      <c r="C50" s="356" t="s">
        <v>385</v>
      </c>
      <c r="D50" s="52" t="s">
        <v>521</v>
      </c>
      <c r="E50" s="355">
        <v>94</v>
      </c>
      <c r="F50" s="355">
        <v>94</v>
      </c>
      <c r="G50" s="197"/>
      <c r="H50" s="358">
        <f t="shared" si="3"/>
        <v>0</v>
      </c>
      <c r="I50" s="2"/>
    </row>
    <row r="51" spans="1:9" ht="24.95" customHeight="1">
      <c r="A51" s="96"/>
      <c r="B51" s="356" t="s">
        <v>386</v>
      </c>
      <c r="C51" s="356" t="s">
        <v>387</v>
      </c>
      <c r="D51" s="52" t="s">
        <v>521</v>
      </c>
      <c r="E51" s="355">
        <v>15</v>
      </c>
      <c r="F51" s="355">
        <v>15</v>
      </c>
      <c r="G51" s="197"/>
      <c r="H51" s="358">
        <f t="shared" si="3"/>
        <v>0</v>
      </c>
      <c r="I51" s="2"/>
    </row>
    <row r="52" spans="1:9" ht="24.95" customHeight="1">
      <c r="A52" s="96"/>
      <c r="B52" s="356" t="s">
        <v>388</v>
      </c>
      <c r="C52" s="356" t="s">
        <v>8</v>
      </c>
      <c r="D52" s="52" t="s">
        <v>521</v>
      </c>
      <c r="E52" s="355">
        <v>159</v>
      </c>
      <c r="F52" s="355">
        <v>159</v>
      </c>
      <c r="G52" s="197"/>
      <c r="H52" s="358">
        <f t="shared" si="3"/>
        <v>0</v>
      </c>
      <c r="I52" s="2"/>
    </row>
    <row r="53" spans="1:9" ht="24.95" customHeight="1">
      <c r="A53" s="96"/>
      <c r="B53" s="356" t="s">
        <v>389</v>
      </c>
      <c r="C53" s="356" t="s">
        <v>390</v>
      </c>
      <c r="D53" s="52" t="s">
        <v>521</v>
      </c>
      <c r="E53" s="355">
        <v>8</v>
      </c>
      <c r="F53" s="355">
        <v>8</v>
      </c>
      <c r="G53" s="197"/>
      <c r="H53" s="358">
        <f t="shared" si="3"/>
        <v>0</v>
      </c>
      <c r="I53" s="2"/>
    </row>
    <row r="54" spans="1:9" ht="24.95" customHeight="1">
      <c r="A54" s="96"/>
      <c r="B54" s="356" t="s">
        <v>391</v>
      </c>
      <c r="C54" s="356" t="s">
        <v>392</v>
      </c>
      <c r="D54" s="52" t="s">
        <v>521</v>
      </c>
      <c r="E54" s="355">
        <v>17</v>
      </c>
      <c r="F54" s="355">
        <v>17</v>
      </c>
      <c r="G54" s="197"/>
      <c r="H54" s="358">
        <f t="shared" si="3"/>
        <v>0</v>
      </c>
      <c r="I54" s="2"/>
    </row>
    <row r="55" spans="1:9" ht="24.95" customHeight="1">
      <c r="A55" s="96"/>
      <c r="B55" s="356" t="s">
        <v>393</v>
      </c>
      <c r="C55" s="356" t="s">
        <v>394</v>
      </c>
      <c r="D55" s="52" t="s">
        <v>521</v>
      </c>
      <c r="E55" s="355">
        <v>55</v>
      </c>
      <c r="F55" s="355">
        <v>55</v>
      </c>
      <c r="G55" s="197"/>
      <c r="H55" s="358">
        <f t="shared" si="3"/>
        <v>0</v>
      </c>
      <c r="I55" s="2"/>
    </row>
    <row r="56" spans="1:9" s="1" customFormat="1" ht="24.95" customHeight="1">
      <c r="A56" s="96"/>
      <c r="B56" s="356" t="s">
        <v>395</v>
      </c>
      <c r="C56" s="356" t="s">
        <v>396</v>
      </c>
      <c r="D56" s="52" t="s">
        <v>521</v>
      </c>
      <c r="E56" s="355">
        <v>800</v>
      </c>
      <c r="F56" s="355">
        <v>800</v>
      </c>
      <c r="G56" s="197"/>
      <c r="H56" s="358">
        <f t="shared" si="3"/>
        <v>0</v>
      </c>
    </row>
    <row r="57" spans="1:9" ht="24.95" customHeight="1">
      <c r="A57" s="96"/>
      <c r="B57" s="443" t="s">
        <v>368</v>
      </c>
      <c r="C57" s="444"/>
      <c r="D57" s="81"/>
      <c r="E57" s="145">
        <f>SUM(E42:E56)</f>
        <v>2967</v>
      </c>
      <c r="F57" s="81"/>
      <c r="G57" s="81"/>
      <c r="H57" s="198">
        <f>SUM(H42:H56)</f>
        <v>0</v>
      </c>
      <c r="I57" s="2"/>
    </row>
    <row r="58" spans="1:9" s="100" customFormat="1" ht="24.95" customHeight="1">
      <c r="A58" s="430"/>
      <c r="B58" s="432" t="s">
        <v>1</v>
      </c>
      <c r="C58" s="434" t="s">
        <v>2</v>
      </c>
      <c r="D58" s="436" t="s">
        <v>3</v>
      </c>
      <c r="E58" s="438" t="s">
        <v>87</v>
      </c>
      <c r="F58" s="438"/>
      <c r="G58" s="439" t="s">
        <v>4</v>
      </c>
      <c r="H58" s="441" t="s">
        <v>88</v>
      </c>
      <c r="I58" s="99"/>
    </row>
    <row r="59" spans="1:9" ht="24.95" customHeight="1">
      <c r="A59" s="431"/>
      <c r="B59" s="433"/>
      <c r="C59" s="435"/>
      <c r="D59" s="437"/>
      <c r="E59" s="147" t="s">
        <v>10</v>
      </c>
      <c r="F59" s="101" t="s">
        <v>11</v>
      </c>
      <c r="G59" s="440"/>
      <c r="H59" s="442"/>
    </row>
    <row r="60" spans="1:9" ht="24.95" customHeight="1">
      <c r="A60" s="96"/>
      <c r="B60" s="454" t="s">
        <v>397</v>
      </c>
      <c r="C60" s="455"/>
      <c r="D60" s="455"/>
      <c r="E60" s="455"/>
      <c r="F60" s="455"/>
      <c r="G60" s="455"/>
      <c r="H60" s="455"/>
      <c r="I60" s="2"/>
    </row>
    <row r="61" spans="1:9" ht="24.95" customHeight="1">
      <c r="A61" s="96"/>
      <c r="B61" s="351" t="s">
        <v>400</v>
      </c>
      <c r="C61" s="351" t="s">
        <v>416</v>
      </c>
      <c r="D61" s="52" t="s">
        <v>521</v>
      </c>
      <c r="E61" s="352">
        <v>36</v>
      </c>
      <c r="F61" s="352">
        <v>36</v>
      </c>
      <c r="G61" s="197"/>
      <c r="H61" s="358">
        <f>F61*G61</f>
        <v>0</v>
      </c>
      <c r="I61" s="2"/>
    </row>
    <row r="62" spans="1:9" ht="24.95" customHeight="1">
      <c r="A62" s="96"/>
      <c r="B62" s="351" t="s">
        <v>408</v>
      </c>
      <c r="C62" s="351" t="s">
        <v>422</v>
      </c>
      <c r="D62" s="52" t="s">
        <v>521</v>
      </c>
      <c r="E62" s="352">
        <v>44</v>
      </c>
      <c r="F62" s="352">
        <v>44</v>
      </c>
      <c r="G62" s="197"/>
      <c r="H62" s="358">
        <f t="shared" ref="H62:H76" si="4">F62*G62</f>
        <v>0</v>
      </c>
      <c r="I62" s="2"/>
    </row>
    <row r="63" spans="1:9" ht="24.95" customHeight="1">
      <c r="A63" s="96"/>
      <c r="B63" s="351" t="s">
        <v>402</v>
      </c>
      <c r="C63" s="351" t="s">
        <v>417</v>
      </c>
      <c r="D63" s="52" t="s">
        <v>521</v>
      </c>
      <c r="E63" s="352">
        <v>26</v>
      </c>
      <c r="F63" s="352">
        <v>26</v>
      </c>
      <c r="G63" s="197"/>
      <c r="H63" s="358">
        <f t="shared" si="4"/>
        <v>0</v>
      </c>
      <c r="I63" s="2"/>
    </row>
    <row r="64" spans="1:9" ht="24.95" customHeight="1">
      <c r="A64" s="96"/>
      <c r="B64" s="351" t="s">
        <v>401</v>
      </c>
      <c r="C64" s="351" t="s">
        <v>417</v>
      </c>
      <c r="D64" s="52" t="s">
        <v>521</v>
      </c>
      <c r="E64" s="352">
        <v>26</v>
      </c>
      <c r="F64" s="352">
        <v>26</v>
      </c>
      <c r="G64" s="197"/>
      <c r="H64" s="358">
        <f t="shared" si="4"/>
        <v>0</v>
      </c>
      <c r="I64" s="2"/>
    </row>
    <row r="65" spans="1:9" ht="24.95" customHeight="1">
      <c r="A65" s="96"/>
      <c r="B65" s="351" t="s">
        <v>398</v>
      </c>
      <c r="C65" s="351" t="s">
        <v>415</v>
      </c>
      <c r="D65" s="52" t="s">
        <v>521</v>
      </c>
      <c r="E65" s="352">
        <v>9</v>
      </c>
      <c r="F65" s="352">
        <v>9</v>
      </c>
      <c r="G65" s="197"/>
      <c r="H65" s="358">
        <f t="shared" si="4"/>
        <v>0</v>
      </c>
      <c r="I65" s="2"/>
    </row>
    <row r="66" spans="1:9" ht="24.95" customHeight="1">
      <c r="A66" s="96"/>
      <c r="B66" s="351" t="s">
        <v>399</v>
      </c>
      <c r="C66" s="351" t="s">
        <v>415</v>
      </c>
      <c r="D66" s="52" t="s">
        <v>521</v>
      </c>
      <c r="E66" s="352">
        <v>5</v>
      </c>
      <c r="F66" s="352">
        <v>5</v>
      </c>
      <c r="G66" s="197"/>
      <c r="H66" s="358">
        <f t="shared" si="4"/>
        <v>0</v>
      </c>
      <c r="I66" s="2"/>
    </row>
    <row r="67" spans="1:9" ht="24.95" customHeight="1">
      <c r="A67" s="96"/>
      <c r="B67" s="351" t="s">
        <v>403</v>
      </c>
      <c r="C67" s="351" t="s">
        <v>418</v>
      </c>
      <c r="D67" s="52" t="s">
        <v>521</v>
      </c>
      <c r="E67" s="352">
        <v>36</v>
      </c>
      <c r="F67" s="352">
        <v>36</v>
      </c>
      <c r="G67" s="197"/>
      <c r="H67" s="358">
        <f t="shared" si="4"/>
        <v>0</v>
      </c>
      <c r="I67" s="2"/>
    </row>
    <row r="68" spans="1:9" ht="24.95" customHeight="1">
      <c r="A68" s="96"/>
      <c r="B68" s="351" t="s">
        <v>412</v>
      </c>
      <c r="C68" s="351" t="s">
        <v>426</v>
      </c>
      <c r="D68" s="52" t="s">
        <v>521</v>
      </c>
      <c r="E68" s="352">
        <v>13</v>
      </c>
      <c r="F68" s="352">
        <v>13</v>
      </c>
      <c r="G68" s="197"/>
      <c r="H68" s="358">
        <f t="shared" si="4"/>
        <v>0</v>
      </c>
      <c r="I68" s="2"/>
    </row>
    <row r="69" spans="1:9" ht="24.95" customHeight="1">
      <c r="A69" s="96"/>
      <c r="B69" s="351" t="s">
        <v>404</v>
      </c>
      <c r="C69" s="351" t="s">
        <v>419</v>
      </c>
      <c r="D69" s="52" t="s">
        <v>521</v>
      </c>
      <c r="E69" s="352">
        <v>31</v>
      </c>
      <c r="F69" s="352">
        <v>31</v>
      </c>
      <c r="G69" s="197"/>
      <c r="H69" s="358">
        <f t="shared" si="4"/>
        <v>0</v>
      </c>
      <c r="I69" s="2"/>
    </row>
    <row r="70" spans="1:9" ht="24.95" customHeight="1">
      <c r="A70" s="96"/>
      <c r="B70" s="351" t="s">
        <v>410</v>
      </c>
      <c r="C70" s="351" t="s">
        <v>424</v>
      </c>
      <c r="D70" s="52" t="s">
        <v>521</v>
      </c>
      <c r="E70" s="352">
        <v>26</v>
      </c>
      <c r="F70" s="352">
        <v>26</v>
      </c>
      <c r="G70" s="197"/>
      <c r="H70" s="358">
        <f t="shared" si="4"/>
        <v>0</v>
      </c>
      <c r="I70" s="2"/>
    </row>
    <row r="71" spans="1:9" ht="24.95" customHeight="1">
      <c r="A71" s="96"/>
      <c r="B71" s="351" t="s">
        <v>411</v>
      </c>
      <c r="C71" s="351" t="s">
        <v>425</v>
      </c>
      <c r="D71" s="52" t="s">
        <v>521</v>
      </c>
      <c r="E71" s="352">
        <v>44</v>
      </c>
      <c r="F71" s="352">
        <v>44</v>
      </c>
      <c r="G71" s="197"/>
      <c r="H71" s="358">
        <f t="shared" si="4"/>
        <v>0</v>
      </c>
      <c r="I71" s="2"/>
    </row>
    <row r="72" spans="1:9" ht="24.95" customHeight="1">
      <c r="A72" s="96"/>
      <c r="B72" s="351" t="s">
        <v>413</v>
      </c>
      <c r="C72" s="351" t="s">
        <v>427</v>
      </c>
      <c r="D72" s="52" t="s">
        <v>521</v>
      </c>
      <c r="E72" s="352">
        <v>13</v>
      </c>
      <c r="F72" s="352">
        <v>13</v>
      </c>
      <c r="G72" s="197"/>
      <c r="H72" s="358">
        <f t="shared" si="4"/>
        <v>0</v>
      </c>
      <c r="I72" s="2"/>
    </row>
    <row r="73" spans="1:9" ht="24.95" customHeight="1">
      <c r="A73" s="96"/>
      <c r="B73" s="351" t="s">
        <v>405</v>
      </c>
      <c r="C73" s="351" t="s">
        <v>420</v>
      </c>
      <c r="D73" s="52" t="s">
        <v>521</v>
      </c>
      <c r="E73" s="352">
        <v>22</v>
      </c>
      <c r="F73" s="352">
        <v>22</v>
      </c>
      <c r="G73" s="197"/>
      <c r="H73" s="358">
        <f t="shared" si="4"/>
        <v>0</v>
      </c>
      <c r="I73" s="2"/>
    </row>
    <row r="74" spans="1:9" ht="24.95" customHeight="1">
      <c r="A74" s="96"/>
      <c r="B74" s="351" t="s">
        <v>406</v>
      </c>
      <c r="C74" s="351" t="s">
        <v>421</v>
      </c>
      <c r="D74" s="52" t="s">
        <v>521</v>
      </c>
      <c r="E74" s="352">
        <v>44</v>
      </c>
      <c r="F74" s="352">
        <v>44</v>
      </c>
      <c r="G74" s="197"/>
      <c r="H74" s="358">
        <f t="shared" si="4"/>
        <v>0</v>
      </c>
      <c r="I74" s="2"/>
    </row>
    <row r="75" spans="1:9" ht="24.95" customHeight="1">
      <c r="A75" s="96"/>
      <c r="B75" s="351" t="s">
        <v>407</v>
      </c>
      <c r="C75" s="351" t="s">
        <v>421</v>
      </c>
      <c r="D75" s="52" t="s">
        <v>521</v>
      </c>
      <c r="E75" s="352">
        <v>22</v>
      </c>
      <c r="F75" s="352">
        <v>22</v>
      </c>
      <c r="G75" s="197"/>
      <c r="H75" s="358">
        <f t="shared" si="4"/>
        <v>0</v>
      </c>
      <c r="I75" s="2"/>
    </row>
    <row r="76" spans="1:9" ht="24.95" customHeight="1">
      <c r="A76" s="96"/>
      <c r="B76" s="351" t="s">
        <v>409</v>
      </c>
      <c r="C76" s="351" t="s">
        <v>423</v>
      </c>
      <c r="D76" s="52" t="s">
        <v>521</v>
      </c>
      <c r="E76" s="352">
        <v>44</v>
      </c>
      <c r="F76" s="352">
        <v>44</v>
      </c>
      <c r="G76" s="197"/>
      <c r="H76" s="358">
        <f t="shared" si="4"/>
        <v>0</v>
      </c>
      <c r="I76" s="2"/>
    </row>
    <row r="77" spans="1:9" ht="24.95" customHeight="1">
      <c r="A77" s="96"/>
      <c r="B77" s="443" t="s">
        <v>414</v>
      </c>
      <c r="C77" s="444"/>
      <c r="D77" s="81"/>
      <c r="E77" s="145">
        <f>SUM(E61:E76)</f>
        <v>441</v>
      </c>
      <c r="F77" s="81"/>
      <c r="G77" s="81"/>
      <c r="H77" s="198">
        <f>SUM(H61:H76)</f>
        <v>0</v>
      </c>
      <c r="I77" s="2"/>
    </row>
    <row r="78" spans="1:9" ht="24.95" customHeight="1">
      <c r="A78" s="96"/>
      <c r="B78" s="454" t="s">
        <v>428</v>
      </c>
      <c r="C78" s="455"/>
      <c r="D78" s="455"/>
      <c r="E78" s="455"/>
      <c r="F78" s="455"/>
      <c r="G78" s="455"/>
      <c r="H78" s="455"/>
      <c r="I78" s="2"/>
    </row>
    <row r="79" spans="1:9" ht="24.95" customHeight="1">
      <c r="A79" s="96"/>
      <c r="B79" s="353" t="s">
        <v>430</v>
      </c>
      <c r="C79" s="353" t="s">
        <v>436</v>
      </c>
      <c r="D79" s="352" t="s">
        <v>440</v>
      </c>
      <c r="E79" s="352">
        <v>49</v>
      </c>
      <c r="F79" s="352">
        <v>49</v>
      </c>
      <c r="G79" s="197"/>
      <c r="H79" s="358">
        <f>F79*G79</f>
        <v>0</v>
      </c>
      <c r="I79" s="2"/>
    </row>
    <row r="80" spans="1:9" ht="24.95" customHeight="1">
      <c r="A80" s="96"/>
      <c r="B80" s="351" t="s">
        <v>432</v>
      </c>
      <c r="C80" s="353" t="s">
        <v>437</v>
      </c>
      <c r="D80" s="352" t="s">
        <v>440</v>
      </c>
      <c r="E80" s="352">
        <v>245</v>
      </c>
      <c r="F80" s="352">
        <v>245</v>
      </c>
      <c r="G80" s="197"/>
      <c r="H80" s="358">
        <f t="shared" ref="H80:H84" si="5">F80*G80</f>
        <v>0</v>
      </c>
      <c r="I80" s="2"/>
    </row>
    <row r="81" spans="1:9" ht="24.95" customHeight="1">
      <c r="A81" s="96"/>
      <c r="B81" s="351" t="s">
        <v>431</v>
      </c>
      <c r="C81" s="353" t="s">
        <v>437</v>
      </c>
      <c r="D81" s="352" t="s">
        <v>440</v>
      </c>
      <c r="E81" s="352">
        <v>245</v>
      </c>
      <c r="F81" s="352">
        <v>245</v>
      </c>
      <c r="G81" s="197"/>
      <c r="H81" s="358">
        <f t="shared" si="5"/>
        <v>0</v>
      </c>
      <c r="I81" s="2"/>
    </row>
    <row r="82" spans="1:9" ht="24.95" customHeight="1">
      <c r="A82" s="96"/>
      <c r="B82" s="351" t="s">
        <v>434</v>
      </c>
      <c r="C82" s="353" t="s">
        <v>439</v>
      </c>
      <c r="D82" s="352" t="s">
        <v>440</v>
      </c>
      <c r="E82" s="352">
        <v>245</v>
      </c>
      <c r="F82" s="352">
        <v>245</v>
      </c>
      <c r="G82" s="197"/>
      <c r="H82" s="358">
        <f t="shared" si="5"/>
        <v>0</v>
      </c>
      <c r="I82" s="2"/>
    </row>
    <row r="83" spans="1:9" ht="24.95" customHeight="1">
      <c r="A83" s="96"/>
      <c r="B83" s="351" t="s">
        <v>435</v>
      </c>
      <c r="C83" s="353" t="s">
        <v>438</v>
      </c>
      <c r="D83" s="352" t="s">
        <v>440</v>
      </c>
      <c r="E83" s="352">
        <v>245</v>
      </c>
      <c r="F83" s="352">
        <v>245</v>
      </c>
      <c r="G83" s="197"/>
      <c r="H83" s="358">
        <f t="shared" si="5"/>
        <v>0</v>
      </c>
      <c r="I83" s="2"/>
    </row>
    <row r="84" spans="1:9" ht="24.95" customHeight="1">
      <c r="A84" s="96"/>
      <c r="B84" s="351" t="s">
        <v>433</v>
      </c>
      <c r="C84" s="353" t="s">
        <v>438</v>
      </c>
      <c r="D84" s="352" t="s">
        <v>440</v>
      </c>
      <c r="E84" s="352">
        <v>294</v>
      </c>
      <c r="F84" s="352">
        <v>294</v>
      </c>
      <c r="G84" s="197"/>
      <c r="H84" s="358">
        <f t="shared" si="5"/>
        <v>0</v>
      </c>
      <c r="I84" s="2"/>
    </row>
    <row r="85" spans="1:9" ht="24.95" customHeight="1">
      <c r="A85" s="96"/>
      <c r="B85" s="443" t="s">
        <v>429</v>
      </c>
      <c r="C85" s="444"/>
      <c r="D85" s="81"/>
      <c r="E85" s="145">
        <f>SUM(E79:E84)</f>
        <v>1323</v>
      </c>
      <c r="F85" s="81"/>
      <c r="G85" s="81"/>
      <c r="H85" s="198">
        <f>SUM(H79:H84)</f>
        <v>0</v>
      </c>
      <c r="I85" s="2"/>
    </row>
    <row r="86" spans="1:9" s="100" customFormat="1" ht="24.95" customHeight="1">
      <c r="A86" s="430"/>
      <c r="B86" s="432" t="s">
        <v>1</v>
      </c>
      <c r="C86" s="434" t="s">
        <v>2</v>
      </c>
      <c r="D86" s="436" t="s">
        <v>3</v>
      </c>
      <c r="E86" s="438" t="s">
        <v>87</v>
      </c>
      <c r="F86" s="438"/>
      <c r="G86" s="439" t="s">
        <v>4</v>
      </c>
      <c r="H86" s="441" t="s">
        <v>88</v>
      </c>
      <c r="I86" s="99"/>
    </row>
    <row r="87" spans="1:9" ht="24.95" customHeight="1">
      <c r="A87" s="431"/>
      <c r="B87" s="433"/>
      <c r="C87" s="435"/>
      <c r="D87" s="437"/>
      <c r="E87" s="147" t="s">
        <v>10</v>
      </c>
      <c r="F87" s="101" t="s">
        <v>11</v>
      </c>
      <c r="G87" s="440"/>
      <c r="H87" s="442"/>
    </row>
    <row r="88" spans="1:9" ht="24.95" customHeight="1">
      <c r="A88" s="96"/>
      <c r="B88" s="454" t="s">
        <v>441</v>
      </c>
      <c r="C88" s="455"/>
      <c r="D88" s="455"/>
      <c r="E88" s="455"/>
      <c r="F88" s="455"/>
      <c r="G88" s="455"/>
      <c r="H88" s="455"/>
      <c r="I88" s="2"/>
    </row>
    <row r="89" spans="1:9" ht="24.95" customHeight="1">
      <c r="A89" s="96"/>
      <c r="B89" s="351" t="s">
        <v>443</v>
      </c>
      <c r="C89" s="353" t="s">
        <v>466</v>
      </c>
      <c r="D89" s="52" t="s">
        <v>521</v>
      </c>
      <c r="E89" s="352">
        <v>15</v>
      </c>
      <c r="F89" s="352">
        <v>15</v>
      </c>
      <c r="G89" s="197"/>
      <c r="H89" s="358">
        <f>F89*G89</f>
        <v>0</v>
      </c>
      <c r="I89" s="2"/>
    </row>
    <row r="90" spans="1:9" ht="24.95" customHeight="1">
      <c r="A90" s="96"/>
      <c r="B90" s="351" t="s">
        <v>448</v>
      </c>
      <c r="C90" s="353" t="s">
        <v>417</v>
      </c>
      <c r="D90" s="52" t="s">
        <v>521</v>
      </c>
      <c r="E90" s="352">
        <v>37</v>
      </c>
      <c r="F90" s="352">
        <v>37</v>
      </c>
      <c r="G90" s="197"/>
      <c r="H90" s="358">
        <f t="shared" ref="H90:H111" si="6">F90*G90</f>
        <v>0</v>
      </c>
      <c r="I90" s="2"/>
    </row>
    <row r="91" spans="1:9" ht="24.95" customHeight="1">
      <c r="A91" s="96"/>
      <c r="B91" s="351" t="s">
        <v>444</v>
      </c>
      <c r="C91" s="353" t="s">
        <v>417</v>
      </c>
      <c r="D91" s="52" t="s">
        <v>521</v>
      </c>
      <c r="E91" s="352">
        <v>21</v>
      </c>
      <c r="F91" s="352">
        <v>21</v>
      </c>
      <c r="G91" s="197"/>
      <c r="H91" s="358">
        <f t="shared" si="6"/>
        <v>0</v>
      </c>
      <c r="I91" s="2"/>
    </row>
    <row r="92" spans="1:9" ht="24.95" customHeight="1">
      <c r="A92" s="96"/>
      <c r="B92" s="351" t="s">
        <v>458</v>
      </c>
      <c r="C92" s="353" t="s">
        <v>467</v>
      </c>
      <c r="D92" s="52" t="s">
        <v>521</v>
      </c>
      <c r="E92" s="352">
        <v>28</v>
      </c>
      <c r="F92" s="352">
        <v>28</v>
      </c>
      <c r="G92" s="197"/>
      <c r="H92" s="358">
        <f t="shared" si="6"/>
        <v>0</v>
      </c>
      <c r="I92" s="2"/>
    </row>
    <row r="93" spans="1:9" ht="24.95" customHeight="1">
      <c r="A93" s="96"/>
      <c r="B93" s="351" t="s">
        <v>445</v>
      </c>
      <c r="C93" s="353" t="s">
        <v>419</v>
      </c>
      <c r="D93" s="52" t="s">
        <v>521</v>
      </c>
      <c r="E93" s="352">
        <v>28</v>
      </c>
      <c r="F93" s="352">
        <v>28</v>
      </c>
      <c r="G93" s="197"/>
      <c r="H93" s="358">
        <f t="shared" si="6"/>
        <v>0</v>
      </c>
      <c r="I93" s="2"/>
    </row>
    <row r="94" spans="1:9" ht="24.95" customHeight="1">
      <c r="A94" s="96"/>
      <c r="B94" s="351" t="s">
        <v>449</v>
      </c>
      <c r="C94" s="353" t="s">
        <v>424</v>
      </c>
      <c r="D94" s="52" t="s">
        <v>521</v>
      </c>
      <c r="E94" s="352">
        <v>37</v>
      </c>
      <c r="F94" s="352">
        <v>37</v>
      </c>
      <c r="G94" s="197"/>
      <c r="H94" s="358">
        <f t="shared" si="6"/>
        <v>0</v>
      </c>
      <c r="I94" s="2"/>
    </row>
    <row r="95" spans="1:9" ht="24.95" customHeight="1">
      <c r="A95" s="96"/>
      <c r="B95" s="351" t="s">
        <v>464</v>
      </c>
      <c r="C95" s="353" t="s">
        <v>468</v>
      </c>
      <c r="D95" s="52" t="s">
        <v>521</v>
      </c>
      <c r="E95" s="352">
        <v>15</v>
      </c>
      <c r="F95" s="352">
        <v>15</v>
      </c>
      <c r="G95" s="197"/>
      <c r="H95" s="358">
        <f t="shared" si="6"/>
        <v>0</v>
      </c>
      <c r="I95" s="2"/>
    </row>
    <row r="96" spans="1:9" ht="24.95" customHeight="1">
      <c r="A96" s="96"/>
      <c r="B96" s="351" t="s">
        <v>459</v>
      </c>
      <c r="C96" s="353" t="s">
        <v>382</v>
      </c>
      <c r="D96" s="52" t="s">
        <v>521</v>
      </c>
      <c r="E96" s="352">
        <v>58</v>
      </c>
      <c r="F96" s="352">
        <v>58</v>
      </c>
      <c r="G96" s="197"/>
      <c r="H96" s="358">
        <f t="shared" si="6"/>
        <v>0</v>
      </c>
      <c r="I96" s="2"/>
    </row>
    <row r="97" spans="1:9" ht="24.95" customHeight="1">
      <c r="A97" s="96"/>
      <c r="B97" s="351" t="s">
        <v>460</v>
      </c>
      <c r="C97" s="353" t="s">
        <v>425</v>
      </c>
      <c r="D97" s="52" t="s">
        <v>521</v>
      </c>
      <c r="E97" s="352">
        <v>37</v>
      </c>
      <c r="F97" s="352">
        <v>37</v>
      </c>
      <c r="G97" s="197"/>
      <c r="H97" s="358">
        <f t="shared" si="6"/>
        <v>0</v>
      </c>
      <c r="I97" s="2"/>
    </row>
    <row r="98" spans="1:9" ht="24.95" customHeight="1">
      <c r="A98" s="96"/>
      <c r="B98" s="351" t="s">
        <v>450</v>
      </c>
      <c r="C98" s="353" t="s">
        <v>469</v>
      </c>
      <c r="D98" s="52" t="s">
        <v>521</v>
      </c>
      <c r="E98" s="352">
        <v>37</v>
      </c>
      <c r="F98" s="352">
        <v>37</v>
      </c>
      <c r="G98" s="197"/>
      <c r="H98" s="358">
        <f t="shared" si="6"/>
        <v>0</v>
      </c>
      <c r="I98" s="2"/>
    </row>
    <row r="99" spans="1:9" ht="24.95" customHeight="1">
      <c r="A99" s="96"/>
      <c r="B99" s="351" t="s">
        <v>446</v>
      </c>
      <c r="C99" s="353" t="s">
        <v>470</v>
      </c>
      <c r="D99" s="52" t="s">
        <v>521</v>
      </c>
      <c r="E99" s="352">
        <v>28</v>
      </c>
      <c r="F99" s="352">
        <v>28</v>
      </c>
      <c r="G99" s="197"/>
      <c r="H99" s="358">
        <f t="shared" si="6"/>
        <v>0</v>
      </c>
      <c r="I99" s="2"/>
    </row>
    <row r="100" spans="1:9" ht="24.95" customHeight="1">
      <c r="A100" s="96"/>
      <c r="B100" s="351" t="s">
        <v>465</v>
      </c>
      <c r="C100" s="353" t="s">
        <v>471</v>
      </c>
      <c r="D100" s="52" t="s">
        <v>521</v>
      </c>
      <c r="E100" s="352">
        <v>36</v>
      </c>
      <c r="F100" s="352">
        <v>36</v>
      </c>
      <c r="G100" s="197"/>
      <c r="H100" s="358">
        <f t="shared" si="6"/>
        <v>0</v>
      </c>
      <c r="I100" s="2"/>
    </row>
    <row r="101" spans="1:9" ht="24.95" customHeight="1">
      <c r="A101" s="96"/>
      <c r="B101" s="351" t="s">
        <v>447</v>
      </c>
      <c r="C101" s="353" t="s">
        <v>472</v>
      </c>
      <c r="D101" s="52" t="s">
        <v>521</v>
      </c>
      <c r="E101" s="352">
        <v>15</v>
      </c>
      <c r="F101" s="352">
        <v>15</v>
      </c>
      <c r="G101" s="197"/>
      <c r="H101" s="358">
        <f t="shared" si="6"/>
        <v>0</v>
      </c>
      <c r="I101" s="2"/>
    </row>
    <row r="102" spans="1:9" ht="24.95" customHeight="1">
      <c r="A102" s="96"/>
      <c r="B102" s="351" t="s">
        <v>451</v>
      </c>
      <c r="C102" s="353" t="s">
        <v>473</v>
      </c>
      <c r="D102" s="52" t="s">
        <v>521</v>
      </c>
      <c r="E102" s="352">
        <v>28</v>
      </c>
      <c r="F102" s="352">
        <v>28</v>
      </c>
      <c r="G102" s="197"/>
      <c r="H102" s="358">
        <f t="shared" si="6"/>
        <v>0</v>
      </c>
      <c r="I102" s="2"/>
    </row>
    <row r="103" spans="1:9" ht="24.95" customHeight="1">
      <c r="A103" s="96"/>
      <c r="B103" s="351" t="s">
        <v>452</v>
      </c>
      <c r="C103" s="353" t="s">
        <v>474</v>
      </c>
      <c r="D103" s="52" t="s">
        <v>521</v>
      </c>
      <c r="E103" s="352">
        <v>28</v>
      </c>
      <c r="F103" s="352">
        <v>28</v>
      </c>
      <c r="G103" s="197"/>
      <c r="H103" s="358">
        <f t="shared" si="6"/>
        <v>0</v>
      </c>
      <c r="I103" s="2"/>
    </row>
    <row r="104" spans="1:9" ht="24.95" customHeight="1">
      <c r="A104" s="96"/>
      <c r="B104" s="351" t="s">
        <v>453</v>
      </c>
      <c r="C104" s="353" t="s">
        <v>421</v>
      </c>
      <c r="D104" s="52" t="s">
        <v>521</v>
      </c>
      <c r="E104" s="352">
        <v>28</v>
      </c>
      <c r="F104" s="352">
        <v>28</v>
      </c>
      <c r="G104" s="197"/>
      <c r="H104" s="358">
        <f t="shared" si="6"/>
        <v>0</v>
      </c>
      <c r="I104" s="2"/>
    </row>
    <row r="105" spans="1:9" ht="24.95" customHeight="1">
      <c r="A105" s="96"/>
      <c r="B105" s="351" t="s">
        <v>454</v>
      </c>
      <c r="C105" s="353" t="s">
        <v>421</v>
      </c>
      <c r="D105" s="52" t="s">
        <v>521</v>
      </c>
      <c r="E105" s="352">
        <v>22</v>
      </c>
      <c r="F105" s="352">
        <v>22</v>
      </c>
      <c r="G105" s="197"/>
      <c r="H105" s="358">
        <f t="shared" si="6"/>
        <v>0</v>
      </c>
      <c r="I105" s="2"/>
    </row>
    <row r="106" spans="1:9" ht="24.95" customHeight="1">
      <c r="A106" s="96"/>
      <c r="B106" s="351" t="s">
        <v>455</v>
      </c>
      <c r="C106" s="353" t="s">
        <v>423</v>
      </c>
      <c r="D106" s="52" t="s">
        <v>521</v>
      </c>
      <c r="E106" s="352">
        <v>43</v>
      </c>
      <c r="F106" s="352">
        <v>43</v>
      </c>
      <c r="G106" s="197"/>
      <c r="H106" s="358">
        <f t="shared" si="6"/>
        <v>0</v>
      </c>
      <c r="I106" s="2"/>
    </row>
    <row r="107" spans="1:9" ht="24.95" customHeight="1">
      <c r="A107" s="96"/>
      <c r="B107" s="351" t="s">
        <v>461</v>
      </c>
      <c r="C107" s="353" t="s">
        <v>475</v>
      </c>
      <c r="D107" s="52" t="s">
        <v>521</v>
      </c>
      <c r="E107" s="352">
        <v>22</v>
      </c>
      <c r="F107" s="352">
        <v>22</v>
      </c>
      <c r="G107" s="197"/>
      <c r="H107" s="358">
        <f t="shared" si="6"/>
        <v>0</v>
      </c>
      <c r="I107" s="2"/>
    </row>
    <row r="108" spans="1:9" ht="24.95" customHeight="1">
      <c r="A108" s="96"/>
      <c r="B108" s="351" t="s">
        <v>462</v>
      </c>
      <c r="C108" s="353" t="s">
        <v>476</v>
      </c>
      <c r="D108" s="52" t="s">
        <v>521</v>
      </c>
      <c r="E108" s="352">
        <v>37</v>
      </c>
      <c r="F108" s="352">
        <v>37</v>
      </c>
      <c r="G108" s="197"/>
      <c r="H108" s="358">
        <f t="shared" si="6"/>
        <v>0</v>
      </c>
      <c r="I108" s="2"/>
    </row>
    <row r="109" spans="1:9" ht="24.95" customHeight="1">
      <c r="A109" s="96"/>
      <c r="B109" s="351" t="s">
        <v>463</v>
      </c>
      <c r="C109" s="353" t="s">
        <v>477</v>
      </c>
      <c r="D109" s="52" t="s">
        <v>521</v>
      </c>
      <c r="E109" s="352">
        <v>58</v>
      </c>
      <c r="F109" s="352">
        <v>58</v>
      </c>
      <c r="G109" s="197"/>
      <c r="H109" s="358">
        <f t="shared" si="6"/>
        <v>0</v>
      </c>
      <c r="I109" s="2"/>
    </row>
    <row r="110" spans="1:9" ht="24.95" customHeight="1">
      <c r="A110" s="96"/>
      <c r="B110" s="351" t="s">
        <v>456</v>
      </c>
      <c r="C110" s="353" t="s">
        <v>478</v>
      </c>
      <c r="D110" s="52" t="s">
        <v>521</v>
      </c>
      <c r="E110" s="352">
        <v>37</v>
      </c>
      <c r="F110" s="352">
        <v>37</v>
      </c>
      <c r="G110" s="197"/>
      <c r="H110" s="358">
        <f t="shared" si="6"/>
        <v>0</v>
      </c>
      <c r="I110" s="2"/>
    </row>
    <row r="111" spans="1:9" ht="24.95" customHeight="1">
      <c r="A111" s="96"/>
      <c r="B111" s="351" t="s">
        <v>457</v>
      </c>
      <c r="C111" s="353" t="s">
        <v>478</v>
      </c>
      <c r="D111" s="52" t="s">
        <v>521</v>
      </c>
      <c r="E111" s="352">
        <v>20</v>
      </c>
      <c r="F111" s="352">
        <v>20</v>
      </c>
      <c r="G111" s="197"/>
      <c r="H111" s="358">
        <f t="shared" si="6"/>
        <v>0</v>
      </c>
      <c r="I111" s="2"/>
    </row>
    <row r="112" spans="1:9" ht="24.95" customHeight="1">
      <c r="A112" s="96"/>
      <c r="B112" s="443" t="s">
        <v>442</v>
      </c>
      <c r="C112" s="444"/>
      <c r="D112" s="81"/>
      <c r="E112" s="145">
        <f>SUM(E89:E111)</f>
        <v>715</v>
      </c>
      <c r="F112" s="81"/>
      <c r="G112" s="81"/>
      <c r="H112" s="198">
        <f>SUM(H89:H111)</f>
        <v>0</v>
      </c>
      <c r="I112" s="2"/>
    </row>
    <row r="113" spans="1:9" s="100" customFormat="1" ht="24.95" customHeight="1">
      <c r="A113" s="430"/>
      <c r="B113" s="432" t="s">
        <v>1</v>
      </c>
      <c r="C113" s="434" t="s">
        <v>2</v>
      </c>
      <c r="D113" s="436" t="s">
        <v>3</v>
      </c>
      <c r="E113" s="438" t="s">
        <v>87</v>
      </c>
      <c r="F113" s="438"/>
      <c r="G113" s="439" t="s">
        <v>4</v>
      </c>
      <c r="H113" s="441" t="s">
        <v>88</v>
      </c>
      <c r="I113" s="99"/>
    </row>
    <row r="114" spans="1:9" ht="24.95" customHeight="1">
      <c r="A114" s="431"/>
      <c r="B114" s="433"/>
      <c r="C114" s="435"/>
      <c r="D114" s="437"/>
      <c r="E114" s="147" t="s">
        <v>10</v>
      </c>
      <c r="F114" s="101" t="s">
        <v>11</v>
      </c>
      <c r="G114" s="440"/>
      <c r="H114" s="442"/>
    </row>
    <row r="115" spans="1:9" ht="24.95" customHeight="1">
      <c r="A115" s="96"/>
      <c r="B115" s="454" t="s">
        <v>515</v>
      </c>
      <c r="C115" s="455"/>
      <c r="D115" s="455"/>
      <c r="E115" s="455"/>
      <c r="F115" s="455"/>
      <c r="G115" s="455"/>
      <c r="H115" s="455"/>
      <c r="I115" s="2"/>
    </row>
    <row r="116" spans="1:9" ht="24.95" customHeight="1">
      <c r="A116" s="96"/>
      <c r="B116" s="351" t="s">
        <v>430</v>
      </c>
      <c r="C116" s="353" t="s">
        <v>436</v>
      </c>
      <c r="D116" s="352" t="s">
        <v>440</v>
      </c>
      <c r="E116" s="352">
        <v>159</v>
      </c>
      <c r="F116" s="352">
        <v>159</v>
      </c>
      <c r="G116" s="197"/>
      <c r="H116" s="358">
        <f>F116*G116</f>
        <v>0</v>
      </c>
      <c r="I116" s="2"/>
    </row>
    <row r="117" spans="1:9" ht="24.95" customHeight="1">
      <c r="A117" s="96"/>
      <c r="B117" s="351" t="s">
        <v>480</v>
      </c>
      <c r="C117" s="353" t="s">
        <v>437</v>
      </c>
      <c r="D117" s="352" t="s">
        <v>440</v>
      </c>
      <c r="E117" s="352">
        <v>398</v>
      </c>
      <c r="F117" s="352">
        <v>398</v>
      </c>
      <c r="G117" s="197"/>
      <c r="H117" s="358">
        <f t="shared" ref="H117:H121" si="7">F117*G117</f>
        <v>0</v>
      </c>
      <c r="I117" s="2"/>
    </row>
    <row r="118" spans="1:9" ht="24.95" customHeight="1">
      <c r="A118" s="96"/>
      <c r="B118" s="351" t="s">
        <v>481</v>
      </c>
      <c r="C118" s="353" t="s">
        <v>439</v>
      </c>
      <c r="D118" s="352" t="s">
        <v>440</v>
      </c>
      <c r="E118" s="352">
        <v>717</v>
      </c>
      <c r="F118" s="352">
        <v>717</v>
      </c>
      <c r="G118" s="197"/>
      <c r="H118" s="358">
        <f t="shared" si="7"/>
        <v>0</v>
      </c>
      <c r="I118" s="2"/>
    </row>
    <row r="119" spans="1:9" ht="24.95" customHeight="1">
      <c r="A119" s="96"/>
      <c r="B119" s="351" t="s">
        <v>482</v>
      </c>
      <c r="C119" s="353" t="s">
        <v>485</v>
      </c>
      <c r="D119" s="352" t="s">
        <v>440</v>
      </c>
      <c r="E119" s="352">
        <v>319</v>
      </c>
      <c r="F119" s="352">
        <v>319</v>
      </c>
      <c r="G119" s="197"/>
      <c r="H119" s="358">
        <f t="shared" si="7"/>
        <v>0</v>
      </c>
      <c r="I119" s="2"/>
    </row>
    <row r="120" spans="1:9" ht="24.95" customHeight="1">
      <c r="A120" s="96"/>
      <c r="B120" s="351" t="s">
        <v>483</v>
      </c>
      <c r="C120" s="353" t="s">
        <v>438</v>
      </c>
      <c r="D120" s="352" t="s">
        <v>440</v>
      </c>
      <c r="E120" s="352">
        <v>319</v>
      </c>
      <c r="F120" s="352">
        <v>319</v>
      </c>
      <c r="G120" s="197"/>
      <c r="H120" s="358">
        <f t="shared" si="7"/>
        <v>0</v>
      </c>
      <c r="I120" s="2"/>
    </row>
    <row r="121" spans="1:9" ht="24.95" customHeight="1">
      <c r="A121" s="96"/>
      <c r="B121" s="351" t="s">
        <v>484</v>
      </c>
      <c r="C121" s="353" t="s">
        <v>438</v>
      </c>
      <c r="D121" s="352" t="s">
        <v>440</v>
      </c>
      <c r="E121" s="352">
        <v>239</v>
      </c>
      <c r="F121" s="352">
        <v>239</v>
      </c>
      <c r="G121" s="197"/>
      <c r="H121" s="358">
        <f t="shared" si="7"/>
        <v>0</v>
      </c>
      <c r="I121" s="2"/>
    </row>
    <row r="122" spans="1:9" ht="24.95" customHeight="1">
      <c r="A122" s="96"/>
      <c r="B122" s="443" t="s">
        <v>479</v>
      </c>
      <c r="C122" s="444"/>
      <c r="D122" s="81"/>
      <c r="E122" s="145">
        <f>SUM(E116:E121)</f>
        <v>2151</v>
      </c>
      <c r="F122" s="81"/>
      <c r="G122" s="81"/>
      <c r="H122" s="198">
        <f>SUM(H116:H121)</f>
        <v>0</v>
      </c>
      <c r="I122" s="2"/>
    </row>
    <row r="123" spans="1:9" s="100" customFormat="1" ht="24.95" customHeight="1">
      <c r="A123" s="430"/>
      <c r="B123" s="432" t="s">
        <v>1</v>
      </c>
      <c r="C123" s="434" t="s">
        <v>2</v>
      </c>
      <c r="D123" s="436" t="s">
        <v>3</v>
      </c>
      <c r="E123" s="438" t="s">
        <v>87</v>
      </c>
      <c r="F123" s="438"/>
      <c r="G123" s="439" t="s">
        <v>4</v>
      </c>
      <c r="H123" s="441" t="s">
        <v>88</v>
      </c>
      <c r="I123" s="99"/>
    </row>
    <row r="124" spans="1:9" ht="24.95" customHeight="1">
      <c r="A124" s="431"/>
      <c r="B124" s="433"/>
      <c r="C124" s="435"/>
      <c r="D124" s="437"/>
      <c r="E124" s="147" t="s">
        <v>10</v>
      </c>
      <c r="F124" s="101" t="s">
        <v>11</v>
      </c>
      <c r="G124" s="440"/>
      <c r="H124" s="442"/>
    </row>
    <row r="125" spans="1:9" ht="24.95" customHeight="1">
      <c r="A125" s="96"/>
      <c r="B125" s="454" t="s">
        <v>486</v>
      </c>
      <c r="C125" s="455"/>
      <c r="D125" s="455"/>
      <c r="E125" s="455"/>
      <c r="F125" s="455"/>
      <c r="G125" s="455"/>
      <c r="H125" s="455"/>
      <c r="I125" s="2"/>
    </row>
    <row r="126" spans="1:9" ht="24.95" customHeight="1">
      <c r="A126" s="96"/>
      <c r="B126" s="351" t="s">
        <v>488</v>
      </c>
      <c r="C126" s="353" t="s">
        <v>416</v>
      </c>
      <c r="D126" s="52" t="s">
        <v>521</v>
      </c>
      <c r="E126" s="352">
        <v>3</v>
      </c>
      <c r="F126" s="352">
        <v>3</v>
      </c>
      <c r="G126" s="197"/>
      <c r="H126" s="358">
        <f>F126*G126</f>
        <v>0</v>
      </c>
      <c r="I126" s="2"/>
    </row>
    <row r="127" spans="1:9" ht="24.95" customHeight="1">
      <c r="A127" s="96"/>
      <c r="B127" s="351" t="s">
        <v>489</v>
      </c>
      <c r="C127" s="353" t="s">
        <v>522</v>
      </c>
      <c r="D127" s="52" t="s">
        <v>521</v>
      </c>
      <c r="E127" s="352">
        <v>8</v>
      </c>
      <c r="F127" s="352">
        <v>8</v>
      </c>
      <c r="G127" s="197"/>
      <c r="H127" s="358">
        <f t="shared" ref="H127:H148" si="8">F127*G127</f>
        <v>0</v>
      </c>
      <c r="I127" s="2"/>
    </row>
    <row r="128" spans="1:9" ht="24.95" customHeight="1">
      <c r="A128" s="96"/>
      <c r="B128" s="351" t="s">
        <v>493</v>
      </c>
      <c r="C128" s="353" t="s">
        <v>422</v>
      </c>
      <c r="D128" s="52" t="s">
        <v>521</v>
      </c>
      <c r="E128" s="352">
        <v>14</v>
      </c>
      <c r="F128" s="352">
        <v>14</v>
      </c>
      <c r="G128" s="197"/>
      <c r="H128" s="358">
        <f t="shared" si="8"/>
        <v>0</v>
      </c>
      <c r="I128" s="2"/>
    </row>
    <row r="129" spans="1:9" ht="24.95" customHeight="1">
      <c r="A129" s="96"/>
      <c r="B129" s="351" t="s">
        <v>501</v>
      </c>
      <c r="C129" s="353" t="s">
        <v>372</v>
      </c>
      <c r="D129" s="52" t="s">
        <v>521</v>
      </c>
      <c r="E129" s="352">
        <v>29</v>
      </c>
      <c r="F129" s="352">
        <v>29</v>
      </c>
      <c r="G129" s="197"/>
      <c r="H129" s="358">
        <f t="shared" si="8"/>
        <v>0</v>
      </c>
      <c r="I129" s="2"/>
    </row>
    <row r="130" spans="1:9" ht="24.95" customHeight="1">
      <c r="A130" s="96"/>
      <c r="B130" s="351" t="s">
        <v>494</v>
      </c>
      <c r="C130" s="353" t="s">
        <v>417</v>
      </c>
      <c r="D130" s="52" t="s">
        <v>521</v>
      </c>
      <c r="E130" s="352">
        <v>19</v>
      </c>
      <c r="F130" s="352">
        <v>19</v>
      </c>
      <c r="G130" s="197"/>
      <c r="H130" s="358">
        <f t="shared" si="8"/>
        <v>0</v>
      </c>
      <c r="I130" s="2"/>
    </row>
    <row r="131" spans="1:9" ht="24.95" customHeight="1">
      <c r="A131" s="96"/>
      <c r="B131" s="351" t="s">
        <v>495</v>
      </c>
      <c r="C131" s="353" t="s">
        <v>417</v>
      </c>
      <c r="D131" s="52" t="s">
        <v>521</v>
      </c>
      <c r="E131" s="352">
        <v>14</v>
      </c>
      <c r="F131" s="352">
        <v>14</v>
      </c>
      <c r="G131" s="197"/>
      <c r="H131" s="358">
        <f t="shared" si="8"/>
        <v>0</v>
      </c>
      <c r="I131" s="2"/>
    </row>
    <row r="132" spans="1:9" ht="24.95" customHeight="1">
      <c r="A132" s="96"/>
      <c r="B132" s="351" t="s">
        <v>496</v>
      </c>
      <c r="C132" s="353" t="s">
        <v>418</v>
      </c>
      <c r="D132" s="52" t="s">
        <v>521</v>
      </c>
      <c r="E132" s="352">
        <v>19</v>
      </c>
      <c r="F132" s="352">
        <v>19</v>
      </c>
      <c r="G132" s="197"/>
      <c r="H132" s="358">
        <f t="shared" si="8"/>
        <v>0</v>
      </c>
      <c r="I132" s="2"/>
    </row>
    <row r="133" spans="1:9" ht="24.95" customHeight="1">
      <c r="A133" s="96"/>
      <c r="B133" s="351" t="s">
        <v>505</v>
      </c>
      <c r="C133" s="353" t="s">
        <v>523</v>
      </c>
      <c r="D133" s="52" t="s">
        <v>521</v>
      </c>
      <c r="E133" s="352">
        <v>8</v>
      </c>
      <c r="F133" s="352">
        <v>8</v>
      </c>
      <c r="G133" s="197"/>
      <c r="H133" s="358">
        <f t="shared" si="8"/>
        <v>0</v>
      </c>
      <c r="I133" s="2"/>
    </row>
    <row r="134" spans="1:9" ht="24.95" customHeight="1">
      <c r="A134" s="96"/>
      <c r="B134" s="351" t="s">
        <v>449</v>
      </c>
      <c r="C134" s="353" t="s">
        <v>424</v>
      </c>
      <c r="D134" s="52" t="s">
        <v>521</v>
      </c>
      <c r="E134" s="352">
        <v>22</v>
      </c>
      <c r="F134" s="352">
        <v>22</v>
      </c>
      <c r="G134" s="197"/>
      <c r="H134" s="358">
        <f t="shared" si="8"/>
        <v>0</v>
      </c>
      <c r="I134" s="2"/>
    </row>
    <row r="135" spans="1:9" ht="24.95" customHeight="1">
      <c r="A135" s="96"/>
      <c r="B135" s="351" t="s">
        <v>490</v>
      </c>
      <c r="C135" s="353" t="s">
        <v>524</v>
      </c>
      <c r="D135" s="52" t="s">
        <v>521</v>
      </c>
      <c r="E135" s="352">
        <v>8</v>
      </c>
      <c r="F135" s="352">
        <v>8</v>
      </c>
      <c r="G135" s="197"/>
      <c r="H135" s="358">
        <f t="shared" si="8"/>
        <v>0</v>
      </c>
      <c r="I135" s="2"/>
    </row>
    <row r="136" spans="1:9" ht="24.95" customHeight="1">
      <c r="A136" s="96"/>
      <c r="B136" s="351" t="s">
        <v>464</v>
      </c>
      <c r="C136" s="353" t="s">
        <v>468</v>
      </c>
      <c r="D136" s="52" t="s">
        <v>521</v>
      </c>
      <c r="E136" s="352">
        <v>5</v>
      </c>
      <c r="F136" s="352">
        <v>5</v>
      </c>
      <c r="G136" s="197"/>
      <c r="H136" s="358">
        <f t="shared" si="8"/>
        <v>0</v>
      </c>
      <c r="I136" s="2"/>
    </row>
    <row r="137" spans="1:9" ht="24.95" customHeight="1">
      <c r="A137" s="96"/>
      <c r="B137" s="351" t="s">
        <v>502</v>
      </c>
      <c r="C137" s="353" t="s">
        <v>382</v>
      </c>
      <c r="D137" s="52" t="s">
        <v>521</v>
      </c>
      <c r="E137" s="352">
        <v>37</v>
      </c>
      <c r="F137" s="352">
        <v>37</v>
      </c>
      <c r="G137" s="197"/>
      <c r="H137" s="358">
        <f t="shared" si="8"/>
        <v>0</v>
      </c>
      <c r="I137" s="2"/>
    </row>
    <row r="138" spans="1:9" ht="24.95" customHeight="1">
      <c r="A138" s="96"/>
      <c r="B138" s="351" t="s">
        <v>503</v>
      </c>
      <c r="C138" s="353" t="s">
        <v>382</v>
      </c>
      <c r="D138" s="52" t="s">
        <v>521</v>
      </c>
      <c r="E138" s="352">
        <v>26</v>
      </c>
      <c r="F138" s="352">
        <v>26</v>
      </c>
      <c r="G138" s="197"/>
      <c r="H138" s="358">
        <f t="shared" si="8"/>
        <v>0</v>
      </c>
      <c r="I138" s="2"/>
    </row>
    <row r="139" spans="1:9" ht="24.95" customHeight="1">
      <c r="A139" s="96"/>
      <c r="B139" s="351" t="s">
        <v>497</v>
      </c>
      <c r="C139" s="353" t="s">
        <v>525</v>
      </c>
      <c r="D139" s="52" t="s">
        <v>521</v>
      </c>
      <c r="E139" s="352">
        <v>14</v>
      </c>
      <c r="F139" s="352">
        <v>14</v>
      </c>
      <c r="G139" s="197"/>
      <c r="H139" s="358">
        <f t="shared" si="8"/>
        <v>0</v>
      </c>
      <c r="I139" s="2"/>
    </row>
    <row r="140" spans="1:9" ht="24.95" customHeight="1">
      <c r="A140" s="96"/>
      <c r="B140" s="351" t="s">
        <v>498</v>
      </c>
      <c r="C140" s="353" t="s">
        <v>526</v>
      </c>
      <c r="D140" s="52" t="s">
        <v>521</v>
      </c>
      <c r="E140" s="352">
        <v>14</v>
      </c>
      <c r="F140" s="352">
        <v>14</v>
      </c>
      <c r="G140" s="197"/>
      <c r="H140" s="358">
        <f t="shared" si="8"/>
        <v>0</v>
      </c>
      <c r="I140" s="2"/>
    </row>
    <row r="141" spans="1:9" ht="24.95" customHeight="1">
      <c r="A141" s="96"/>
      <c r="B141" s="351" t="s">
        <v>506</v>
      </c>
      <c r="C141" s="353" t="s">
        <v>527</v>
      </c>
      <c r="D141" s="52" t="s">
        <v>521</v>
      </c>
      <c r="E141" s="352">
        <v>8</v>
      </c>
      <c r="F141" s="352">
        <v>8</v>
      </c>
      <c r="G141" s="197"/>
      <c r="H141" s="358">
        <f t="shared" si="8"/>
        <v>0</v>
      </c>
      <c r="I141" s="2"/>
    </row>
    <row r="142" spans="1:9" ht="24.95" customHeight="1">
      <c r="A142" s="96"/>
      <c r="B142" s="351" t="s">
        <v>507</v>
      </c>
      <c r="C142" s="353" t="s">
        <v>471</v>
      </c>
      <c r="D142" s="52" t="s">
        <v>521</v>
      </c>
      <c r="E142" s="352">
        <v>8</v>
      </c>
      <c r="F142" s="352">
        <v>8</v>
      </c>
      <c r="G142" s="197"/>
      <c r="H142" s="358">
        <f t="shared" si="8"/>
        <v>0</v>
      </c>
      <c r="I142" s="2"/>
    </row>
    <row r="143" spans="1:9" ht="24.95" customHeight="1">
      <c r="A143" s="96"/>
      <c r="B143" s="351" t="s">
        <v>491</v>
      </c>
      <c r="C143" s="353" t="s">
        <v>528</v>
      </c>
      <c r="D143" s="52" t="s">
        <v>521</v>
      </c>
      <c r="E143" s="352">
        <v>8</v>
      </c>
      <c r="F143" s="352">
        <v>8</v>
      </c>
      <c r="G143" s="197"/>
      <c r="H143" s="358">
        <f t="shared" si="8"/>
        <v>0</v>
      </c>
      <c r="I143" s="2"/>
    </row>
    <row r="144" spans="1:9" ht="24.95" customHeight="1">
      <c r="A144" s="96"/>
      <c r="B144" s="351" t="s">
        <v>499</v>
      </c>
      <c r="C144" s="353" t="s">
        <v>529</v>
      </c>
      <c r="D144" s="52" t="s">
        <v>521</v>
      </c>
      <c r="E144" s="352">
        <v>19</v>
      </c>
      <c r="F144" s="352">
        <v>19</v>
      </c>
      <c r="G144" s="197"/>
      <c r="H144" s="358">
        <f t="shared" si="8"/>
        <v>0</v>
      </c>
      <c r="I144" s="2"/>
    </row>
    <row r="145" spans="1:9" ht="24.95" customHeight="1">
      <c r="A145" s="96"/>
      <c r="B145" s="351" t="s">
        <v>492</v>
      </c>
      <c r="C145" s="353" t="s">
        <v>530</v>
      </c>
      <c r="D145" s="52" t="s">
        <v>521</v>
      </c>
      <c r="E145" s="352">
        <v>8</v>
      </c>
      <c r="F145" s="352">
        <v>8</v>
      </c>
      <c r="G145" s="197"/>
      <c r="H145" s="358">
        <f t="shared" si="8"/>
        <v>0</v>
      </c>
      <c r="I145" s="2"/>
    </row>
    <row r="146" spans="1:9" ht="24.95" customHeight="1">
      <c r="A146" s="96"/>
      <c r="B146" s="351" t="s">
        <v>500</v>
      </c>
      <c r="C146" s="353" t="s">
        <v>423</v>
      </c>
      <c r="D146" s="52" t="s">
        <v>521</v>
      </c>
      <c r="E146" s="352">
        <v>19</v>
      </c>
      <c r="F146" s="352">
        <v>19</v>
      </c>
      <c r="G146" s="197"/>
      <c r="H146" s="358">
        <f t="shared" si="8"/>
        <v>0</v>
      </c>
      <c r="I146" s="2"/>
    </row>
    <row r="147" spans="1:9" ht="24.95" customHeight="1">
      <c r="A147" s="96"/>
      <c r="B147" s="351" t="s">
        <v>504</v>
      </c>
      <c r="C147" s="353" t="s">
        <v>477</v>
      </c>
      <c r="D147" s="52" t="s">
        <v>521</v>
      </c>
      <c r="E147" s="352">
        <v>44</v>
      </c>
      <c r="F147" s="352">
        <v>44</v>
      </c>
      <c r="G147" s="197"/>
      <c r="H147" s="358">
        <f t="shared" si="8"/>
        <v>0</v>
      </c>
      <c r="I147" s="2"/>
    </row>
    <row r="148" spans="1:9" ht="24.95" customHeight="1">
      <c r="A148" s="96"/>
      <c r="B148" s="351" t="s">
        <v>457</v>
      </c>
      <c r="C148" s="353" t="s">
        <v>478</v>
      </c>
      <c r="D148" s="52" t="s">
        <v>521</v>
      </c>
      <c r="E148" s="352">
        <v>19</v>
      </c>
      <c r="F148" s="352">
        <v>19</v>
      </c>
      <c r="G148" s="197"/>
      <c r="H148" s="358">
        <f t="shared" si="8"/>
        <v>0</v>
      </c>
      <c r="I148" s="2"/>
    </row>
    <row r="149" spans="1:9" ht="24.95" customHeight="1">
      <c r="A149" s="96"/>
      <c r="B149" s="443" t="s">
        <v>487</v>
      </c>
      <c r="C149" s="444"/>
      <c r="D149" s="81"/>
      <c r="E149" s="145">
        <f>SUM(E126:E148)</f>
        <v>373</v>
      </c>
      <c r="F149" s="81"/>
      <c r="G149" s="81"/>
      <c r="H149" s="198">
        <f>SUM(H126:H148)</f>
        <v>0</v>
      </c>
      <c r="I149" s="2"/>
    </row>
    <row r="150" spans="1:9" s="100" customFormat="1" ht="24.95" customHeight="1">
      <c r="A150" s="430"/>
      <c r="B150" s="432" t="s">
        <v>1</v>
      </c>
      <c r="C150" s="434" t="s">
        <v>2</v>
      </c>
      <c r="D150" s="436" t="s">
        <v>3</v>
      </c>
      <c r="E150" s="438" t="s">
        <v>87</v>
      </c>
      <c r="F150" s="438"/>
      <c r="G150" s="439" t="s">
        <v>4</v>
      </c>
      <c r="H150" s="441" t="s">
        <v>88</v>
      </c>
      <c r="I150" s="99"/>
    </row>
    <row r="151" spans="1:9" ht="24.95" customHeight="1">
      <c r="A151" s="431"/>
      <c r="B151" s="433"/>
      <c r="C151" s="435"/>
      <c r="D151" s="437"/>
      <c r="E151" s="147" t="s">
        <v>10</v>
      </c>
      <c r="F151" s="101" t="s">
        <v>11</v>
      </c>
      <c r="G151" s="440"/>
      <c r="H151" s="442"/>
    </row>
    <row r="152" spans="1:9" ht="24.95" customHeight="1">
      <c r="A152" s="96"/>
      <c r="B152" s="454" t="s">
        <v>514</v>
      </c>
      <c r="C152" s="455"/>
      <c r="D152" s="455"/>
      <c r="E152" s="455"/>
      <c r="F152" s="455"/>
      <c r="G152" s="455"/>
      <c r="H152" s="455"/>
      <c r="I152" s="2"/>
    </row>
    <row r="153" spans="1:9" ht="24.95" customHeight="1">
      <c r="A153" s="96"/>
      <c r="B153" s="351" t="s">
        <v>509</v>
      </c>
      <c r="C153" s="353" t="s">
        <v>436</v>
      </c>
      <c r="D153" s="352" t="s">
        <v>440</v>
      </c>
      <c r="E153" s="352">
        <v>83</v>
      </c>
      <c r="F153" s="352">
        <v>83</v>
      </c>
      <c r="G153" s="197"/>
      <c r="H153" s="358">
        <f>F153*G153</f>
        <v>0</v>
      </c>
      <c r="I153" s="2"/>
    </row>
    <row r="154" spans="1:9" ht="24.95" customHeight="1">
      <c r="A154" s="96"/>
      <c r="B154" s="351" t="s">
        <v>510</v>
      </c>
      <c r="C154" s="353" t="s">
        <v>436</v>
      </c>
      <c r="D154" s="352" t="s">
        <v>440</v>
      </c>
      <c r="E154" s="352">
        <v>166</v>
      </c>
      <c r="F154" s="352">
        <v>166</v>
      </c>
      <c r="G154" s="197"/>
      <c r="H154" s="358">
        <f t="shared" ref="H154:H157" si="9">F154*G154</f>
        <v>0</v>
      </c>
      <c r="I154" s="2"/>
    </row>
    <row r="155" spans="1:9" ht="24.95" customHeight="1">
      <c r="A155" s="96"/>
      <c r="B155" s="351" t="s">
        <v>511</v>
      </c>
      <c r="C155" s="353" t="s">
        <v>437</v>
      </c>
      <c r="D155" s="352" t="s">
        <v>440</v>
      </c>
      <c r="E155" s="352">
        <v>225</v>
      </c>
      <c r="F155" s="352">
        <v>225</v>
      </c>
      <c r="G155" s="197"/>
      <c r="H155" s="358">
        <f t="shared" si="9"/>
        <v>0</v>
      </c>
      <c r="I155" s="2"/>
    </row>
    <row r="156" spans="1:9" ht="24.95" customHeight="1">
      <c r="A156" s="96"/>
      <c r="B156" s="351" t="s">
        <v>512</v>
      </c>
      <c r="C156" s="353" t="s">
        <v>439</v>
      </c>
      <c r="D156" s="352" t="s">
        <v>440</v>
      </c>
      <c r="E156" s="352">
        <v>225</v>
      </c>
      <c r="F156" s="352">
        <v>225</v>
      </c>
      <c r="G156" s="197"/>
      <c r="H156" s="358">
        <f t="shared" si="9"/>
        <v>0</v>
      </c>
      <c r="I156" s="2"/>
    </row>
    <row r="157" spans="1:9" ht="24.95" customHeight="1">
      <c r="A157" s="96"/>
      <c r="B157" s="351" t="s">
        <v>513</v>
      </c>
      <c r="C157" s="353" t="s">
        <v>438</v>
      </c>
      <c r="D157" s="352" t="s">
        <v>440</v>
      </c>
      <c r="E157" s="352">
        <v>166</v>
      </c>
      <c r="F157" s="352">
        <v>166</v>
      </c>
      <c r="G157" s="197"/>
      <c r="H157" s="358">
        <f t="shared" si="9"/>
        <v>0</v>
      </c>
      <c r="I157" s="2"/>
    </row>
    <row r="158" spans="1:9" ht="24.95" customHeight="1">
      <c r="A158" s="96"/>
      <c r="B158" s="443" t="s">
        <v>508</v>
      </c>
      <c r="C158" s="444"/>
      <c r="D158" s="81"/>
      <c r="E158" s="145">
        <f>SUM(E153:E157)</f>
        <v>865</v>
      </c>
      <c r="F158" s="81"/>
      <c r="G158" s="81"/>
      <c r="H158" s="198">
        <f>SUM(H153:H157)</f>
        <v>0</v>
      </c>
      <c r="I158" s="2"/>
    </row>
    <row r="159" spans="1:9" s="288" customFormat="1" ht="35.1" customHeight="1">
      <c r="A159" s="289"/>
      <c r="B159" s="610" t="s">
        <v>7</v>
      </c>
      <c r="C159" s="611" t="s">
        <v>8</v>
      </c>
      <c r="D159" s="611"/>
      <c r="E159" s="611"/>
      <c r="F159" s="611"/>
      <c r="G159" s="611"/>
      <c r="H159" s="290">
        <f>SUM(H158,H149,H122,H112,H85,H77,H57,H40,H30,H17)</f>
        <v>0</v>
      </c>
      <c r="I159" s="287"/>
    </row>
    <row r="160" spans="1:9" s="166" customFormat="1" ht="35.1" customHeight="1">
      <c r="A160" s="164"/>
      <c r="B160" s="616" t="s">
        <v>171</v>
      </c>
      <c r="C160" s="617"/>
      <c r="D160" s="617"/>
      <c r="E160" s="617"/>
      <c r="F160" s="617"/>
      <c r="G160" s="617"/>
      <c r="H160" s="617"/>
      <c r="I160" s="165"/>
    </row>
    <row r="161" spans="1:9" s="327" customFormat="1" ht="24.95" customHeight="1">
      <c r="A161" s="531"/>
      <c r="B161" s="523" t="s">
        <v>9</v>
      </c>
      <c r="C161" s="524"/>
      <c r="D161" s="527" t="s">
        <v>170</v>
      </c>
      <c r="E161" s="529" t="s">
        <v>87</v>
      </c>
      <c r="F161" s="530"/>
      <c r="G161" s="469" t="s">
        <v>4</v>
      </c>
      <c r="H161" s="471" t="s">
        <v>88</v>
      </c>
      <c r="I161" s="326"/>
    </row>
    <row r="162" spans="1:9" s="329" customFormat="1" ht="24.95" customHeight="1">
      <c r="A162" s="532"/>
      <c r="B162" s="525"/>
      <c r="C162" s="526"/>
      <c r="D162" s="528"/>
      <c r="E162" s="328" t="s">
        <v>231</v>
      </c>
      <c r="F162" s="40" t="s">
        <v>11</v>
      </c>
      <c r="G162" s="470"/>
      <c r="H162" s="472"/>
      <c r="I162" s="45"/>
    </row>
    <row r="163" spans="1:9" s="166" customFormat="1" ht="24.95" customHeight="1">
      <c r="A163" s="167"/>
      <c r="B163" s="614" t="s">
        <v>585</v>
      </c>
      <c r="C163" s="615"/>
      <c r="D163" s="615"/>
      <c r="E163" s="615"/>
      <c r="F163" s="615"/>
      <c r="G163" s="615"/>
      <c r="H163" s="615"/>
      <c r="I163" s="165"/>
    </row>
    <row r="164" spans="1:9" s="10" customFormat="1" ht="24.95" customHeight="1">
      <c r="A164" s="33"/>
      <c r="B164" s="681" t="s">
        <v>248</v>
      </c>
      <c r="C164" s="452"/>
      <c r="D164" s="452"/>
      <c r="E164" s="452"/>
      <c r="F164" s="452"/>
      <c r="G164" s="452"/>
      <c r="H164" s="452"/>
      <c r="I164" s="62"/>
    </row>
    <row r="165" spans="1:9" s="10" customFormat="1" ht="24.95" customHeight="1">
      <c r="A165" s="381" t="s">
        <v>586</v>
      </c>
      <c r="B165" s="612" t="s">
        <v>249</v>
      </c>
      <c r="C165" s="613"/>
      <c r="D165" s="361" t="s">
        <v>12</v>
      </c>
      <c r="E165" s="361">
        <v>23</v>
      </c>
      <c r="F165" s="360">
        <f>SUM(E165:E165)</f>
        <v>23</v>
      </c>
      <c r="G165" s="319"/>
      <c r="H165" s="370">
        <f>F165*G165</f>
        <v>0</v>
      </c>
      <c r="I165" s="62"/>
    </row>
    <row r="166" spans="1:9" s="10" customFormat="1" ht="24.95" customHeight="1">
      <c r="A166" s="33" t="s">
        <v>252</v>
      </c>
      <c r="B166" s="681" t="s">
        <v>250</v>
      </c>
      <c r="C166" s="452"/>
      <c r="D166" s="361" t="s">
        <v>12</v>
      </c>
      <c r="E166" s="361">
        <v>23</v>
      </c>
      <c r="F166" s="360">
        <f>SUM(E166:E166)</f>
        <v>23</v>
      </c>
      <c r="G166" s="319"/>
      <c r="H166" s="370">
        <f>F166*G166</f>
        <v>0</v>
      </c>
      <c r="I166" s="62"/>
    </row>
    <row r="167" spans="1:9" s="10" customFormat="1" ht="24.95" customHeight="1">
      <c r="A167" s="54" t="s">
        <v>26</v>
      </c>
      <c r="B167" s="493" t="s">
        <v>131</v>
      </c>
      <c r="C167" s="494"/>
      <c r="D167" s="320" t="s">
        <v>15</v>
      </c>
      <c r="E167" s="320">
        <f>E166*0.009</f>
        <v>0.20699999999999999</v>
      </c>
      <c r="F167" s="360">
        <f>SUM(E167:E167)</f>
        <v>0.20699999999999999</v>
      </c>
      <c r="G167" s="321"/>
      <c r="H167" s="370">
        <f>F167*G167</f>
        <v>0</v>
      </c>
      <c r="I167" s="62"/>
    </row>
    <row r="168" spans="1:9" s="10" customFormat="1" ht="24.95" customHeight="1">
      <c r="A168" s="52"/>
      <c r="B168" s="682" t="s">
        <v>251</v>
      </c>
      <c r="C168" s="683"/>
      <c r="D168" s="322"/>
      <c r="E168" s="322"/>
      <c r="F168" s="323"/>
      <c r="G168" s="324"/>
      <c r="H168" s="200">
        <f>SUM(H165:H167)</f>
        <v>0</v>
      </c>
      <c r="I168" s="62"/>
    </row>
    <row r="169" spans="1:9" s="10" customFormat="1" ht="24.95" customHeight="1">
      <c r="A169" s="33"/>
      <c r="B169" s="681" t="s">
        <v>179</v>
      </c>
      <c r="C169" s="452"/>
      <c r="D169" s="452"/>
      <c r="E169" s="452"/>
      <c r="F169" s="452"/>
      <c r="G169" s="452"/>
      <c r="H169" s="452"/>
      <c r="I169" s="62"/>
    </row>
    <row r="170" spans="1:9" s="10" customFormat="1" ht="24.95" customHeight="1">
      <c r="A170" s="381" t="s">
        <v>587</v>
      </c>
      <c r="B170" s="612" t="s">
        <v>588</v>
      </c>
      <c r="C170" s="613"/>
      <c r="D170" s="382" t="s">
        <v>12</v>
      </c>
      <c r="E170" s="382">
        <v>2</v>
      </c>
      <c r="F170" s="360">
        <f>SUM(E170:E170)</f>
        <v>2</v>
      </c>
      <c r="G170" s="319"/>
      <c r="H170" s="370">
        <f>F170*G170</f>
        <v>0</v>
      </c>
      <c r="I170" s="62"/>
    </row>
    <row r="171" spans="1:9" s="10" customFormat="1" ht="24.95" customHeight="1">
      <c r="A171" s="33" t="s">
        <v>38</v>
      </c>
      <c r="B171" s="612" t="s">
        <v>253</v>
      </c>
      <c r="C171" s="613"/>
      <c r="D171" s="382" t="s">
        <v>12</v>
      </c>
      <c r="E171" s="382">
        <v>2</v>
      </c>
      <c r="F171" s="360">
        <f>SUM(E171:E171)</f>
        <v>2</v>
      </c>
      <c r="G171" s="319"/>
      <c r="H171" s="370">
        <f>F171*G171</f>
        <v>0</v>
      </c>
      <c r="I171" s="62"/>
    </row>
    <row r="172" spans="1:9" s="10" customFormat="1" ht="24.95" customHeight="1">
      <c r="A172" s="54" t="s">
        <v>26</v>
      </c>
      <c r="B172" s="493" t="s">
        <v>131</v>
      </c>
      <c r="C172" s="494"/>
      <c r="D172" s="320" t="s">
        <v>15</v>
      </c>
      <c r="E172" s="320">
        <f>E171*0.014</f>
        <v>2.8000000000000001E-2</v>
      </c>
      <c r="F172" s="360">
        <f>SUM(E172:E172)</f>
        <v>2.8000000000000001E-2</v>
      </c>
      <c r="G172" s="321"/>
      <c r="H172" s="370">
        <f>F172*G172</f>
        <v>0</v>
      </c>
      <c r="I172" s="62"/>
    </row>
    <row r="173" spans="1:9" s="10" customFormat="1" ht="24.95" customHeight="1">
      <c r="A173" s="52"/>
      <c r="B173" s="682" t="s">
        <v>184</v>
      </c>
      <c r="C173" s="683"/>
      <c r="D173" s="322"/>
      <c r="E173" s="322"/>
      <c r="F173" s="323"/>
      <c r="G173" s="324"/>
      <c r="H173" s="200">
        <f>SUM(H170:H172)</f>
        <v>0</v>
      </c>
      <c r="I173" s="62"/>
    </row>
    <row r="174" spans="1:9" s="10" customFormat="1" ht="24.95" customHeight="1">
      <c r="A174" s="33"/>
      <c r="B174" s="681" t="s">
        <v>180</v>
      </c>
      <c r="C174" s="452"/>
      <c r="D174" s="452"/>
      <c r="E174" s="452"/>
      <c r="F174" s="452"/>
      <c r="G174" s="452"/>
      <c r="H174" s="452"/>
      <c r="I174" s="62"/>
    </row>
    <row r="175" spans="1:9" s="10" customFormat="1" ht="24.95" customHeight="1">
      <c r="A175" s="381" t="s">
        <v>589</v>
      </c>
      <c r="B175" s="612" t="s">
        <v>590</v>
      </c>
      <c r="C175" s="613"/>
      <c r="D175" s="382" t="s">
        <v>12</v>
      </c>
      <c r="E175" s="382">
        <v>1</v>
      </c>
      <c r="F175" s="360">
        <f>SUM(E175:E175)</f>
        <v>1</v>
      </c>
      <c r="G175" s="383"/>
      <c r="H175" s="370">
        <f>F175*G175</f>
        <v>0</v>
      </c>
      <c r="I175" s="62"/>
    </row>
    <row r="176" spans="1:9" s="10" customFormat="1" ht="24.95" customHeight="1">
      <c r="A176" s="33" t="s">
        <v>40</v>
      </c>
      <c r="B176" s="612" t="s">
        <v>591</v>
      </c>
      <c r="C176" s="613"/>
      <c r="D176" s="382" t="s">
        <v>12</v>
      </c>
      <c r="E176" s="382">
        <v>1</v>
      </c>
      <c r="F176" s="360">
        <f>SUM(E176:E176)</f>
        <v>1</v>
      </c>
      <c r="G176" s="383"/>
      <c r="H176" s="370">
        <f>F176*G176</f>
        <v>0</v>
      </c>
      <c r="I176" s="62"/>
    </row>
    <row r="177" spans="1:9" s="10" customFormat="1" ht="24.95" customHeight="1">
      <c r="A177" s="54" t="s">
        <v>26</v>
      </c>
      <c r="B177" s="493" t="s">
        <v>131</v>
      </c>
      <c r="C177" s="494"/>
      <c r="D177" s="320" t="s">
        <v>15</v>
      </c>
      <c r="E177" s="320">
        <f>E176*0.025</f>
        <v>2.5000000000000001E-2</v>
      </c>
      <c r="F177" s="360">
        <f>SUM(E177:E177)</f>
        <v>2.5000000000000001E-2</v>
      </c>
      <c r="G177" s="321"/>
      <c r="H177" s="370">
        <f>F177*G177</f>
        <v>0</v>
      </c>
      <c r="I177" s="62"/>
    </row>
    <row r="178" spans="1:9" s="10" customFormat="1" ht="24.95" customHeight="1">
      <c r="A178" s="52"/>
      <c r="B178" s="682" t="s">
        <v>185</v>
      </c>
      <c r="C178" s="683"/>
      <c r="D178" s="322"/>
      <c r="E178" s="322"/>
      <c r="F178" s="323"/>
      <c r="G178" s="384"/>
      <c r="H178" s="200">
        <f>SUM(H175:H177)</f>
        <v>0</v>
      </c>
      <c r="I178" s="62"/>
    </row>
    <row r="179" spans="1:9" s="10" customFormat="1" ht="24.95" customHeight="1">
      <c r="A179" s="33"/>
      <c r="B179" s="681" t="s">
        <v>181</v>
      </c>
      <c r="C179" s="452"/>
      <c r="D179" s="452"/>
      <c r="E179" s="452"/>
      <c r="F179" s="452"/>
      <c r="G179" s="452"/>
      <c r="H179" s="452"/>
      <c r="I179" s="62"/>
    </row>
    <row r="180" spans="1:9" s="10" customFormat="1" ht="24.95" customHeight="1">
      <c r="A180" s="381" t="s">
        <v>592</v>
      </c>
      <c r="B180" s="612" t="s">
        <v>593</v>
      </c>
      <c r="C180" s="613"/>
      <c r="D180" s="382" t="s">
        <v>12</v>
      </c>
      <c r="E180" s="382">
        <v>1</v>
      </c>
      <c r="F180" s="360">
        <f>SUM(E180:E180)</f>
        <v>1</v>
      </c>
      <c r="G180" s="383"/>
      <c r="H180" s="370">
        <f>F180*G180</f>
        <v>0</v>
      </c>
      <c r="I180" s="62"/>
    </row>
    <row r="181" spans="1:9" s="10" customFormat="1" ht="24.95" customHeight="1">
      <c r="A181" s="33" t="s">
        <v>56</v>
      </c>
      <c r="B181" s="612" t="s">
        <v>254</v>
      </c>
      <c r="C181" s="613"/>
      <c r="D181" s="382" t="s">
        <v>12</v>
      </c>
      <c r="E181" s="382">
        <v>1</v>
      </c>
      <c r="F181" s="360">
        <f>SUM(E181:E181)</f>
        <v>1</v>
      </c>
      <c r="G181" s="383"/>
      <c r="H181" s="370">
        <f>F181*G181</f>
        <v>0</v>
      </c>
      <c r="I181" s="62"/>
    </row>
    <row r="182" spans="1:9" s="10" customFormat="1" ht="24.95" customHeight="1">
      <c r="A182" s="54" t="s">
        <v>26</v>
      </c>
      <c r="B182" s="493" t="s">
        <v>131</v>
      </c>
      <c r="C182" s="494"/>
      <c r="D182" s="320" t="s">
        <v>15</v>
      </c>
      <c r="E182" s="320">
        <f>E181*0.04</f>
        <v>0.04</v>
      </c>
      <c r="F182" s="360">
        <f>SUM(E182:E182)</f>
        <v>0.04</v>
      </c>
      <c r="G182" s="321"/>
      <c r="H182" s="370">
        <f>F182*G182</f>
        <v>0</v>
      </c>
      <c r="I182" s="62"/>
    </row>
    <row r="183" spans="1:9" s="10" customFormat="1" ht="24.95" customHeight="1">
      <c r="A183" s="52"/>
      <c r="B183" s="682" t="s">
        <v>186</v>
      </c>
      <c r="C183" s="683"/>
      <c r="D183" s="322"/>
      <c r="E183" s="322"/>
      <c r="F183" s="323"/>
      <c r="G183" s="384"/>
      <c r="H183" s="200">
        <f>SUM(H180:H182)</f>
        <v>0</v>
      </c>
      <c r="I183" s="62"/>
    </row>
    <row r="184" spans="1:9" s="10" customFormat="1" ht="24.95" customHeight="1">
      <c r="A184" s="385"/>
      <c r="B184" s="677" t="s">
        <v>183</v>
      </c>
      <c r="C184" s="556"/>
      <c r="D184" s="556"/>
      <c r="E184" s="556"/>
      <c r="F184" s="556"/>
      <c r="G184" s="556"/>
      <c r="H184" s="557"/>
      <c r="I184" s="62"/>
    </row>
    <row r="185" spans="1:9" s="10" customFormat="1" ht="24.95" customHeight="1">
      <c r="A185" s="381" t="s">
        <v>594</v>
      </c>
      <c r="B185" s="678" t="s">
        <v>595</v>
      </c>
      <c r="C185" s="548"/>
      <c r="D185" s="52" t="s">
        <v>12</v>
      </c>
      <c r="E185" s="52">
        <v>1</v>
      </c>
      <c r="F185" s="33">
        <f>SUM(E185:E185)</f>
        <v>1</v>
      </c>
      <c r="G185" s="383"/>
      <c r="H185" s="370">
        <f>F185*G185</f>
        <v>0</v>
      </c>
      <c r="I185" s="62"/>
    </row>
    <row r="186" spans="1:9" s="10" customFormat="1" ht="24.95" customHeight="1">
      <c r="A186" s="385" t="s">
        <v>67</v>
      </c>
      <c r="B186" s="678" t="s">
        <v>256</v>
      </c>
      <c r="C186" s="548"/>
      <c r="D186" s="52" t="s">
        <v>12</v>
      </c>
      <c r="E186" s="53">
        <v>1</v>
      </c>
      <c r="F186" s="33">
        <f>SUM(E186:E186)</f>
        <v>1</v>
      </c>
      <c r="G186" s="383"/>
      <c r="H186" s="370">
        <f>F186*G186</f>
        <v>0</v>
      </c>
      <c r="I186" s="62"/>
    </row>
    <row r="187" spans="1:9" s="10" customFormat="1" ht="24.95" customHeight="1">
      <c r="A187" s="54" t="s">
        <v>26</v>
      </c>
      <c r="B187" s="493" t="s">
        <v>131</v>
      </c>
      <c r="C187" s="494"/>
      <c r="D187" s="320" t="s">
        <v>15</v>
      </c>
      <c r="E187" s="55">
        <f>E186*0.077</f>
        <v>7.6999999999999999E-2</v>
      </c>
      <c r="F187" s="33">
        <f>SUM(E187:E187)</f>
        <v>7.6999999999999999E-2</v>
      </c>
      <c r="G187" s="321"/>
      <c r="H187" s="370">
        <f>F187*G187</f>
        <v>0</v>
      </c>
      <c r="I187" s="62"/>
    </row>
    <row r="188" spans="1:9" s="10" customFormat="1" ht="24.95" customHeight="1">
      <c r="A188" s="385"/>
      <c r="B188" s="386" t="s">
        <v>187</v>
      </c>
      <c r="C188" s="374"/>
      <c r="D188" s="17"/>
      <c r="E188" s="322"/>
      <c r="F188" s="322"/>
      <c r="G188" s="60"/>
      <c r="H188" s="200">
        <f>SUM(H185:H187)</f>
        <v>0</v>
      </c>
      <c r="I188" s="62"/>
    </row>
    <row r="189" spans="1:9" s="166" customFormat="1" ht="24.95" customHeight="1">
      <c r="A189" s="167"/>
      <c r="B189" s="614" t="s">
        <v>628</v>
      </c>
      <c r="C189" s="615"/>
      <c r="D189" s="615"/>
      <c r="E189" s="615"/>
      <c r="F189" s="615"/>
      <c r="G189" s="615"/>
      <c r="H189" s="615"/>
      <c r="I189" s="165"/>
    </row>
    <row r="190" spans="1:9" s="327" customFormat="1" ht="24.95" customHeight="1">
      <c r="A190" s="531"/>
      <c r="B190" s="523" t="s">
        <v>9</v>
      </c>
      <c r="C190" s="524"/>
      <c r="D190" s="527" t="s">
        <v>170</v>
      </c>
      <c r="E190" s="529" t="s">
        <v>87</v>
      </c>
      <c r="F190" s="530"/>
      <c r="G190" s="469" t="s">
        <v>4</v>
      </c>
      <c r="H190" s="471" t="s">
        <v>88</v>
      </c>
      <c r="I190" s="326"/>
    </row>
    <row r="191" spans="1:9" s="329" customFormat="1" ht="24.95" customHeight="1">
      <c r="A191" s="532"/>
      <c r="B191" s="525"/>
      <c r="C191" s="526"/>
      <c r="D191" s="528"/>
      <c r="E191" s="328" t="s">
        <v>231</v>
      </c>
      <c r="F191" s="40" t="s">
        <v>11</v>
      </c>
      <c r="G191" s="470"/>
      <c r="H191" s="472"/>
      <c r="I191" s="45"/>
    </row>
    <row r="192" spans="1:9" s="10" customFormat="1" ht="24.95" customHeight="1">
      <c r="A192" s="33"/>
      <c r="B192" s="506" t="s">
        <v>180</v>
      </c>
      <c r="C192" s="464"/>
      <c r="D192" s="464"/>
      <c r="E192" s="464"/>
      <c r="F192" s="464"/>
      <c r="G192" s="464"/>
      <c r="H192" s="464"/>
      <c r="I192" s="62"/>
    </row>
    <row r="193" spans="1:9" s="10" customFormat="1" ht="24.95" customHeight="1">
      <c r="A193" s="98" t="s">
        <v>133</v>
      </c>
      <c r="B193" s="548" t="s">
        <v>39</v>
      </c>
      <c r="C193" s="548"/>
      <c r="D193" s="52" t="s">
        <v>12</v>
      </c>
      <c r="E193" s="52">
        <v>7</v>
      </c>
      <c r="F193" s="56">
        <f>E193</f>
        <v>7</v>
      </c>
      <c r="G193" s="154"/>
      <c r="H193" s="202">
        <f>F193*G193</f>
        <v>0</v>
      </c>
      <c r="I193" s="62"/>
    </row>
    <row r="194" spans="1:9" s="10" customFormat="1" ht="24.95" customHeight="1">
      <c r="A194" s="33" t="s">
        <v>40</v>
      </c>
      <c r="B194" s="548" t="s">
        <v>13</v>
      </c>
      <c r="C194" s="548"/>
      <c r="D194" s="52" t="s">
        <v>12</v>
      </c>
      <c r="E194" s="52">
        <v>7</v>
      </c>
      <c r="F194" s="363">
        <f>E194</f>
        <v>7</v>
      </c>
      <c r="G194" s="154"/>
      <c r="H194" s="202">
        <f t="shared" ref="H194:H195" si="10">F194*G194</f>
        <v>0</v>
      </c>
      <c r="I194" s="62"/>
    </row>
    <row r="195" spans="1:9" s="10" customFormat="1" ht="24.95" customHeight="1">
      <c r="A195" s="54" t="s">
        <v>26</v>
      </c>
      <c r="B195" s="493" t="s">
        <v>131</v>
      </c>
      <c r="C195" s="494"/>
      <c r="D195" s="54" t="s">
        <v>15</v>
      </c>
      <c r="E195" s="54">
        <f>E194*0.025</f>
        <v>0.17500000000000002</v>
      </c>
      <c r="F195" s="56">
        <f>SUM(E195:E195)</f>
        <v>0.17500000000000002</v>
      </c>
      <c r="G195" s="152"/>
      <c r="H195" s="202">
        <f t="shared" si="10"/>
        <v>0</v>
      </c>
      <c r="I195" s="62"/>
    </row>
    <row r="196" spans="1:9" s="10" customFormat="1" ht="24.95" customHeight="1">
      <c r="A196" s="33"/>
      <c r="B196" s="444" t="s">
        <v>185</v>
      </c>
      <c r="C196" s="444"/>
      <c r="D196" s="17"/>
      <c r="E196" s="17"/>
      <c r="F196" s="153"/>
      <c r="G196" s="155"/>
      <c r="H196" s="198">
        <f>SUM(H193:H195)</f>
        <v>0</v>
      </c>
      <c r="I196" s="62"/>
    </row>
    <row r="197" spans="1:9" s="10" customFormat="1" ht="24.95" customHeight="1">
      <c r="A197" s="33"/>
      <c r="B197" s="506" t="s">
        <v>181</v>
      </c>
      <c r="C197" s="464"/>
      <c r="D197" s="464"/>
      <c r="E197" s="464"/>
      <c r="F197" s="464"/>
      <c r="G197" s="464"/>
      <c r="H197" s="464"/>
      <c r="I197" s="62"/>
    </row>
    <row r="198" spans="1:9" s="10" customFormat="1" ht="24.95" customHeight="1">
      <c r="A198" s="98" t="s">
        <v>134</v>
      </c>
      <c r="B198" s="548" t="s">
        <v>55</v>
      </c>
      <c r="C198" s="548"/>
      <c r="D198" s="52" t="s">
        <v>12</v>
      </c>
      <c r="E198" s="52">
        <v>3</v>
      </c>
      <c r="F198" s="56">
        <f>E198</f>
        <v>3</v>
      </c>
      <c r="G198" s="154"/>
      <c r="H198" s="202">
        <f>F198*G198</f>
        <v>0</v>
      </c>
      <c r="I198" s="62"/>
    </row>
    <row r="199" spans="1:9" s="10" customFormat="1" ht="24.95" customHeight="1">
      <c r="A199" s="33" t="s">
        <v>56</v>
      </c>
      <c r="B199" s="547" t="s">
        <v>254</v>
      </c>
      <c r="C199" s="548"/>
      <c r="D199" s="52" t="s">
        <v>12</v>
      </c>
      <c r="E199" s="52">
        <v>3</v>
      </c>
      <c r="F199" s="363">
        <f>E199</f>
        <v>3</v>
      </c>
      <c r="G199" s="154"/>
      <c r="H199" s="202">
        <f t="shared" ref="H199:H200" si="11">F199*G199</f>
        <v>0</v>
      </c>
      <c r="I199" s="62"/>
    </row>
    <row r="200" spans="1:9" s="10" customFormat="1" ht="24.95" customHeight="1">
      <c r="A200" s="54" t="s">
        <v>26</v>
      </c>
      <c r="B200" s="493" t="s">
        <v>131</v>
      </c>
      <c r="C200" s="494"/>
      <c r="D200" s="54" t="s">
        <v>15</v>
      </c>
      <c r="E200" s="54">
        <f>E199*0.04</f>
        <v>0.12</v>
      </c>
      <c r="F200" s="56">
        <f>SUM(E200:E200)</f>
        <v>0.12</v>
      </c>
      <c r="G200" s="152"/>
      <c r="H200" s="202">
        <f t="shared" si="11"/>
        <v>0</v>
      </c>
      <c r="I200" s="62"/>
    </row>
    <row r="201" spans="1:9" s="10" customFormat="1" ht="24.95" customHeight="1">
      <c r="A201" s="33"/>
      <c r="B201" s="444" t="s">
        <v>186</v>
      </c>
      <c r="C201" s="444"/>
      <c r="D201" s="17"/>
      <c r="E201" s="17"/>
      <c r="F201" s="153"/>
      <c r="G201" s="155"/>
      <c r="H201" s="198">
        <f>SUM(H198:H200)</f>
        <v>0</v>
      </c>
      <c r="I201" s="62"/>
    </row>
    <row r="202" spans="1:9" s="10" customFormat="1" ht="24.95" customHeight="1">
      <c r="A202" s="33"/>
      <c r="B202" s="447" t="s">
        <v>182</v>
      </c>
      <c r="C202" s="448"/>
      <c r="D202" s="448"/>
      <c r="E202" s="448"/>
      <c r="F202" s="448"/>
      <c r="G202" s="448"/>
      <c r="H202" s="448"/>
      <c r="I202" s="62"/>
    </row>
    <row r="203" spans="1:9" s="93" customFormat="1" ht="24.95" customHeight="1">
      <c r="A203" s="98" t="s">
        <v>135</v>
      </c>
      <c r="B203" s="548" t="s">
        <v>41</v>
      </c>
      <c r="C203" s="548"/>
      <c r="D203" s="52" t="s">
        <v>12</v>
      </c>
      <c r="E203" s="52">
        <v>1</v>
      </c>
      <c r="F203" s="56">
        <f>E203</f>
        <v>1</v>
      </c>
      <c r="G203" s="154"/>
      <c r="H203" s="202">
        <f>F203*G203</f>
        <v>0</v>
      </c>
      <c r="I203" s="92"/>
    </row>
    <row r="204" spans="1:9" s="10" customFormat="1" ht="24.95" customHeight="1">
      <c r="A204" s="33" t="s">
        <v>42</v>
      </c>
      <c r="B204" s="547" t="s">
        <v>255</v>
      </c>
      <c r="C204" s="548"/>
      <c r="D204" s="52" t="s">
        <v>12</v>
      </c>
      <c r="E204" s="52">
        <v>1</v>
      </c>
      <c r="F204" s="363">
        <f>E204</f>
        <v>1</v>
      </c>
      <c r="G204" s="154"/>
      <c r="H204" s="202">
        <f t="shared" ref="H204:H205" si="12">F204*G204</f>
        <v>0</v>
      </c>
      <c r="I204" s="62"/>
    </row>
    <row r="205" spans="1:9" s="10" customFormat="1" ht="24.95" customHeight="1">
      <c r="A205" s="54" t="s">
        <v>26</v>
      </c>
      <c r="B205" s="493" t="s">
        <v>131</v>
      </c>
      <c r="C205" s="494"/>
      <c r="D205" s="54" t="s">
        <v>15</v>
      </c>
      <c r="E205" s="54">
        <f>E204*0.057</f>
        <v>5.7000000000000002E-2</v>
      </c>
      <c r="F205" s="56">
        <f>SUM(E205:E205)</f>
        <v>5.7000000000000002E-2</v>
      </c>
      <c r="G205" s="152"/>
      <c r="H205" s="202">
        <f t="shared" si="12"/>
        <v>0</v>
      </c>
      <c r="I205" s="62"/>
    </row>
    <row r="206" spans="1:9" s="10" customFormat="1" ht="24.95" customHeight="1">
      <c r="A206" s="33"/>
      <c r="B206" s="685" t="s">
        <v>188</v>
      </c>
      <c r="C206" s="685"/>
      <c r="D206" s="17"/>
      <c r="E206" s="17"/>
      <c r="F206" s="153"/>
      <c r="G206" s="151"/>
      <c r="H206" s="198">
        <f>SUM(H203:H205)</f>
        <v>0</v>
      </c>
      <c r="I206" s="62"/>
    </row>
    <row r="207" spans="1:9" s="10" customFormat="1" ht="24.95" customHeight="1">
      <c r="A207" s="33"/>
      <c r="B207" s="447" t="s">
        <v>183</v>
      </c>
      <c r="C207" s="448"/>
      <c r="D207" s="448"/>
      <c r="E207" s="448"/>
      <c r="F207" s="448"/>
      <c r="G207" s="448"/>
      <c r="H207" s="448"/>
      <c r="I207" s="62"/>
    </row>
    <row r="208" spans="1:9" s="10" customFormat="1" ht="24.95" customHeight="1">
      <c r="A208" s="98" t="s">
        <v>136</v>
      </c>
      <c r="B208" s="548" t="s">
        <v>66</v>
      </c>
      <c r="C208" s="548"/>
      <c r="D208" s="52" t="s">
        <v>12</v>
      </c>
      <c r="E208" s="52">
        <v>3</v>
      </c>
      <c r="F208" s="33">
        <f>E208</f>
        <v>3</v>
      </c>
      <c r="G208" s="154"/>
      <c r="H208" s="202">
        <f>F208*G208</f>
        <v>0</v>
      </c>
      <c r="I208" s="62"/>
    </row>
    <row r="209" spans="1:9" s="10" customFormat="1" ht="24.95" customHeight="1">
      <c r="A209" s="33" t="s">
        <v>67</v>
      </c>
      <c r="B209" s="547" t="s">
        <v>256</v>
      </c>
      <c r="C209" s="548"/>
      <c r="D209" s="52" t="s">
        <v>12</v>
      </c>
      <c r="E209" s="53">
        <v>3</v>
      </c>
      <c r="F209" s="33">
        <f>E209</f>
        <v>3</v>
      </c>
      <c r="G209" s="154"/>
      <c r="H209" s="202">
        <f t="shared" ref="H209:H210" si="13">F209*G209</f>
        <v>0</v>
      </c>
      <c r="I209" s="62"/>
    </row>
    <row r="210" spans="1:9" s="10" customFormat="1" ht="24.95" customHeight="1">
      <c r="A210" s="54" t="s">
        <v>26</v>
      </c>
      <c r="B210" s="493" t="s">
        <v>131</v>
      </c>
      <c r="C210" s="494"/>
      <c r="D210" s="54" t="s">
        <v>15</v>
      </c>
      <c r="E210" s="55">
        <f>E209*0.077</f>
        <v>0.23099999999999998</v>
      </c>
      <c r="F210" s="33">
        <f>SUM(E210:E210)</f>
        <v>0.23099999999999998</v>
      </c>
      <c r="G210" s="152"/>
      <c r="H210" s="202">
        <f t="shared" si="13"/>
        <v>0</v>
      </c>
      <c r="I210" s="62"/>
    </row>
    <row r="211" spans="1:9" s="157" customFormat="1" ht="24.95" customHeight="1">
      <c r="A211" s="33"/>
      <c r="B211" s="144" t="s">
        <v>187</v>
      </c>
      <c r="C211" s="144"/>
      <c r="D211" s="17"/>
      <c r="E211" s="17"/>
      <c r="F211" s="17"/>
      <c r="G211" s="151"/>
      <c r="H211" s="198">
        <f>SUM(H208:H210)</f>
        <v>0</v>
      </c>
      <c r="I211" s="156"/>
    </row>
    <row r="212" spans="1:9" s="157" customFormat="1" ht="24.95" customHeight="1">
      <c r="A212" s="33"/>
      <c r="B212" s="447" t="s">
        <v>573</v>
      </c>
      <c r="C212" s="448"/>
      <c r="D212" s="448"/>
      <c r="E212" s="448"/>
      <c r="F212" s="448"/>
      <c r="G212" s="448"/>
      <c r="H212" s="448"/>
      <c r="I212" s="156"/>
    </row>
    <row r="213" spans="1:9" s="157" customFormat="1" ht="24.95" customHeight="1">
      <c r="A213" s="98" t="s">
        <v>574</v>
      </c>
      <c r="B213" s="464" t="s">
        <v>575</v>
      </c>
      <c r="C213" s="464"/>
      <c r="D213" s="33" t="s">
        <v>12</v>
      </c>
      <c r="E213" s="33">
        <v>1</v>
      </c>
      <c r="F213" s="33">
        <f>SUM(E213:E213)</f>
        <v>1</v>
      </c>
      <c r="G213" s="154"/>
      <c r="H213" s="202">
        <f>F213*G213</f>
        <v>0</v>
      </c>
      <c r="I213" s="156"/>
    </row>
    <row r="214" spans="1:9" s="10" customFormat="1" ht="24.95" customHeight="1">
      <c r="A214" s="33" t="s">
        <v>576</v>
      </c>
      <c r="B214" s="464" t="s">
        <v>577</v>
      </c>
      <c r="C214" s="464"/>
      <c r="D214" s="33" t="s">
        <v>12</v>
      </c>
      <c r="E214" s="377">
        <v>1</v>
      </c>
      <c r="F214" s="33">
        <f>SUM(E214:E214)</f>
        <v>1</v>
      </c>
      <c r="G214" s="154"/>
      <c r="H214" s="202">
        <f t="shared" ref="H214:H215" si="14">F214*G214</f>
        <v>0</v>
      </c>
      <c r="I214" s="62"/>
    </row>
    <row r="215" spans="1:9" s="10" customFormat="1" ht="24.95" customHeight="1">
      <c r="A215" s="54" t="s">
        <v>26</v>
      </c>
      <c r="B215" s="493" t="s">
        <v>131</v>
      </c>
      <c r="C215" s="494"/>
      <c r="D215" s="54" t="s">
        <v>15</v>
      </c>
      <c r="E215" s="55">
        <f>E214*0.1</f>
        <v>0.1</v>
      </c>
      <c r="F215" s="33">
        <f>SUM(E215:E215)</f>
        <v>0.1</v>
      </c>
      <c r="G215" s="378"/>
      <c r="H215" s="202">
        <f t="shared" si="14"/>
        <v>0</v>
      </c>
      <c r="I215" s="62"/>
    </row>
    <row r="216" spans="1:9" s="10" customFormat="1" ht="24.95" customHeight="1">
      <c r="A216" s="33"/>
      <c r="B216" s="679" t="s">
        <v>578</v>
      </c>
      <c r="C216" s="680"/>
      <c r="D216" s="17"/>
      <c r="E216" s="17"/>
      <c r="F216" s="17"/>
      <c r="G216" s="155"/>
      <c r="H216" s="198">
        <f>SUM(H213:H215)</f>
        <v>0</v>
      </c>
      <c r="I216" s="62"/>
    </row>
    <row r="217" spans="1:9" s="327" customFormat="1" ht="24.95" customHeight="1">
      <c r="A217" s="531"/>
      <c r="B217" s="523" t="s">
        <v>9</v>
      </c>
      <c r="C217" s="524"/>
      <c r="D217" s="527" t="s">
        <v>170</v>
      </c>
      <c r="E217" s="529" t="s">
        <v>87</v>
      </c>
      <c r="F217" s="530"/>
      <c r="G217" s="469" t="s">
        <v>4</v>
      </c>
      <c r="H217" s="471" t="s">
        <v>88</v>
      </c>
      <c r="I217" s="326"/>
    </row>
    <row r="218" spans="1:9" s="329" customFormat="1" ht="24.95" customHeight="1">
      <c r="A218" s="532"/>
      <c r="B218" s="525"/>
      <c r="C218" s="526"/>
      <c r="D218" s="528"/>
      <c r="E218" s="328" t="s">
        <v>231</v>
      </c>
      <c r="F218" s="40" t="s">
        <v>11</v>
      </c>
      <c r="G218" s="470"/>
      <c r="H218" s="472"/>
      <c r="I218" s="45"/>
    </row>
    <row r="219" spans="1:9" s="10" customFormat="1" ht="24.95" customHeight="1">
      <c r="A219" s="33"/>
      <c r="B219" s="632" t="s">
        <v>579</v>
      </c>
      <c r="C219" s="632"/>
      <c r="D219" s="376"/>
      <c r="E219" s="376"/>
      <c r="F219" s="149"/>
      <c r="G219" s="375"/>
      <c r="H219" s="379"/>
      <c r="I219" s="62"/>
    </row>
    <row r="220" spans="1:9" s="10" customFormat="1" ht="24.95" customHeight="1">
      <c r="A220" s="98" t="s">
        <v>580</v>
      </c>
      <c r="B220" s="456" t="s">
        <v>581</v>
      </c>
      <c r="C220" s="456"/>
      <c r="D220" s="57" t="s">
        <v>12</v>
      </c>
      <c r="E220" s="57">
        <v>1</v>
      </c>
      <c r="F220" s="33">
        <f>SUM(E220)</f>
        <v>1</v>
      </c>
      <c r="G220" s="150"/>
      <c r="H220" s="202">
        <f>F220*G220</f>
        <v>0</v>
      </c>
      <c r="I220" s="62"/>
    </row>
    <row r="221" spans="1:9" s="10" customFormat="1" ht="24.95" customHeight="1">
      <c r="A221" s="98" t="s">
        <v>582</v>
      </c>
      <c r="B221" s="456" t="s">
        <v>583</v>
      </c>
      <c r="C221" s="456"/>
      <c r="D221" s="57" t="s">
        <v>12</v>
      </c>
      <c r="E221" s="58">
        <v>1</v>
      </c>
      <c r="F221" s="33">
        <f>SUM(E221)</f>
        <v>1</v>
      </c>
      <c r="G221" s="150"/>
      <c r="H221" s="202">
        <f t="shared" ref="H221:H222" si="15">F221*G221</f>
        <v>0</v>
      </c>
      <c r="I221" s="62"/>
    </row>
    <row r="222" spans="1:9" s="10" customFormat="1" ht="24.95" customHeight="1">
      <c r="A222" s="54" t="s">
        <v>26</v>
      </c>
      <c r="B222" s="669" t="s">
        <v>131</v>
      </c>
      <c r="C222" s="670"/>
      <c r="D222" s="54" t="s">
        <v>15</v>
      </c>
      <c r="E222" s="55">
        <f>E221*0.23</f>
        <v>0.23</v>
      </c>
      <c r="F222" s="33">
        <f>SUM(E222)</f>
        <v>0.23</v>
      </c>
      <c r="G222" s="380"/>
      <c r="H222" s="202">
        <f t="shared" si="15"/>
        <v>0</v>
      </c>
      <c r="I222" s="62"/>
    </row>
    <row r="223" spans="1:9" s="10" customFormat="1" ht="24.95" customHeight="1">
      <c r="A223" s="33"/>
      <c r="B223" s="679" t="s">
        <v>584</v>
      </c>
      <c r="C223" s="680"/>
      <c r="D223" s="17"/>
      <c r="E223" s="17"/>
      <c r="F223" s="17"/>
      <c r="G223" s="155"/>
      <c r="H223" s="198">
        <f>SUM(H220:H222)</f>
        <v>0</v>
      </c>
      <c r="I223" s="62"/>
    </row>
    <row r="224" spans="1:9" s="10" customFormat="1" ht="24.95" customHeight="1">
      <c r="A224" s="33"/>
      <c r="B224" s="651" t="s">
        <v>232</v>
      </c>
      <c r="C224" s="652"/>
      <c r="D224" s="50"/>
      <c r="E224" s="51"/>
      <c r="F224" s="51"/>
      <c r="G224" s="60"/>
      <c r="H224" s="200">
        <v>0</v>
      </c>
      <c r="I224" s="62"/>
    </row>
    <row r="225" spans="1:9" s="10" customFormat="1" ht="24.95" customHeight="1">
      <c r="A225" s="33"/>
      <c r="B225" s="651" t="s">
        <v>569</v>
      </c>
      <c r="C225" s="652"/>
      <c r="D225" s="50"/>
      <c r="E225" s="51"/>
      <c r="F225" s="51"/>
      <c r="G225" s="60"/>
      <c r="H225" s="200">
        <v>0</v>
      </c>
      <c r="I225" s="62"/>
    </row>
    <row r="226" spans="1:9" ht="24.95" customHeight="1">
      <c r="A226" s="33"/>
      <c r="B226" s="638" t="s">
        <v>34</v>
      </c>
      <c r="C226" s="559"/>
      <c r="D226" s="559"/>
      <c r="E226" s="559"/>
      <c r="F226" s="559"/>
      <c r="G226" s="559"/>
      <c r="H226" s="559"/>
    </row>
    <row r="227" spans="1:9" ht="33" customHeight="1">
      <c r="A227" s="33" t="s">
        <v>25</v>
      </c>
      <c r="B227" s="640" t="s">
        <v>100</v>
      </c>
      <c r="C227" s="641"/>
      <c r="D227" s="26" t="s">
        <v>14</v>
      </c>
      <c r="E227" s="148">
        <v>710</v>
      </c>
      <c r="F227" s="59">
        <f>SUM(E227:E227)</f>
        <v>710</v>
      </c>
      <c r="G227" s="27"/>
      <c r="H227" s="27">
        <f>F227*G227</f>
        <v>0</v>
      </c>
    </row>
    <row r="228" spans="1:9" s="16" customFormat="1" ht="24.95" customHeight="1">
      <c r="A228" s="106"/>
      <c r="B228" s="653" t="s">
        <v>35</v>
      </c>
      <c r="C228" s="654"/>
      <c r="D228" s="28"/>
      <c r="E228" s="28"/>
      <c r="F228" s="29"/>
      <c r="G228" s="30"/>
      <c r="H228" s="203">
        <f>+SUM(H227:H227)</f>
        <v>0</v>
      </c>
      <c r="I228" s="63"/>
    </row>
    <row r="229" spans="1:9" s="166" customFormat="1" ht="35.1" customHeight="1">
      <c r="A229" s="167"/>
      <c r="B229" s="590" t="s">
        <v>172</v>
      </c>
      <c r="C229" s="591"/>
      <c r="D229" s="591"/>
      <c r="E229" s="591"/>
      <c r="F229" s="591"/>
      <c r="G229" s="592"/>
      <c r="H229" s="204">
        <f>SUM(H228,H225,H224,H223,H216,H211,H206,H201,H196,H188,H183,H178,H173,H168)</f>
        <v>0</v>
      </c>
      <c r="I229" s="165"/>
    </row>
    <row r="230" spans="1:9" ht="35.1" customHeight="1">
      <c r="A230" s="284"/>
      <c r="B230" s="593" t="s">
        <v>228</v>
      </c>
      <c r="C230" s="594"/>
      <c r="D230" s="594"/>
      <c r="E230" s="594"/>
      <c r="F230" s="594"/>
      <c r="G230" s="594"/>
      <c r="H230" s="595"/>
    </row>
    <row r="231" spans="1:9" s="327" customFormat="1" ht="24.95" customHeight="1">
      <c r="A231" s="531"/>
      <c r="B231" s="523" t="s">
        <v>9</v>
      </c>
      <c r="C231" s="524"/>
      <c r="D231" s="527" t="s">
        <v>170</v>
      </c>
      <c r="E231" s="529" t="s">
        <v>87</v>
      </c>
      <c r="F231" s="530"/>
      <c r="G231" s="469" t="s">
        <v>4</v>
      </c>
      <c r="H231" s="471" t="s">
        <v>88</v>
      </c>
      <c r="I231" s="326"/>
    </row>
    <row r="232" spans="1:9" s="329" customFormat="1" ht="24.95" customHeight="1">
      <c r="A232" s="532"/>
      <c r="B232" s="525"/>
      <c r="C232" s="526"/>
      <c r="D232" s="528"/>
      <c r="E232" s="328" t="s">
        <v>231</v>
      </c>
      <c r="F232" s="40" t="s">
        <v>11</v>
      </c>
      <c r="G232" s="470"/>
      <c r="H232" s="472"/>
      <c r="I232" s="45"/>
    </row>
    <row r="233" spans="1:9" s="10" customFormat="1" ht="24.95" customHeight="1">
      <c r="A233" s="33"/>
      <c r="B233" s="655" t="s">
        <v>596</v>
      </c>
      <c r="C233" s="655"/>
      <c r="D233" s="655"/>
      <c r="E233" s="655"/>
      <c r="F233" s="655"/>
      <c r="G233" s="655"/>
      <c r="H233" s="655"/>
      <c r="I233" s="62"/>
    </row>
    <row r="234" spans="1:9" s="10" customFormat="1" ht="24.95" customHeight="1">
      <c r="A234" s="98" t="s">
        <v>137</v>
      </c>
      <c r="B234" s="456" t="s">
        <v>89</v>
      </c>
      <c r="C234" s="456"/>
      <c r="D234" s="231" t="s">
        <v>12</v>
      </c>
      <c r="E234" s="387">
        <v>5</v>
      </c>
      <c r="F234" s="158">
        <f t="shared" ref="F234:F250" si="16">SUM(E234:E234)</f>
        <v>5</v>
      </c>
      <c r="G234" s="233"/>
      <c r="H234" s="205">
        <f>F234*G234</f>
        <v>0</v>
      </c>
      <c r="I234" s="62"/>
    </row>
    <row r="235" spans="1:9" s="10" customFormat="1" ht="24.95" customHeight="1">
      <c r="A235" s="98" t="s">
        <v>138</v>
      </c>
      <c r="B235" s="456" t="s">
        <v>90</v>
      </c>
      <c r="C235" s="456"/>
      <c r="D235" s="231" t="s">
        <v>12</v>
      </c>
      <c r="E235" s="387">
        <v>16</v>
      </c>
      <c r="F235" s="158">
        <f t="shared" si="16"/>
        <v>16</v>
      </c>
      <c r="G235" s="233"/>
      <c r="H235" s="205">
        <f t="shared" ref="H235:H250" si="17">F235*G235</f>
        <v>0</v>
      </c>
      <c r="I235" s="62"/>
    </row>
    <row r="236" spans="1:9" ht="24.95" customHeight="1">
      <c r="A236" s="98" t="s">
        <v>139</v>
      </c>
      <c r="B236" s="456" t="s">
        <v>91</v>
      </c>
      <c r="C236" s="456"/>
      <c r="D236" s="231" t="s">
        <v>12</v>
      </c>
      <c r="E236" s="387">
        <v>27</v>
      </c>
      <c r="F236" s="158">
        <f t="shared" si="16"/>
        <v>27</v>
      </c>
      <c r="G236" s="233"/>
      <c r="H236" s="205">
        <f t="shared" si="17"/>
        <v>0</v>
      </c>
    </row>
    <row r="237" spans="1:9" ht="24.95" customHeight="1">
      <c r="A237" s="98" t="s">
        <v>140</v>
      </c>
      <c r="B237" s="456" t="s">
        <v>92</v>
      </c>
      <c r="C237" s="456"/>
      <c r="D237" s="231" t="s">
        <v>12</v>
      </c>
      <c r="E237" s="387">
        <v>39</v>
      </c>
      <c r="F237" s="158">
        <f t="shared" si="16"/>
        <v>39</v>
      </c>
      <c r="G237" s="233"/>
      <c r="H237" s="205">
        <f t="shared" si="17"/>
        <v>0</v>
      </c>
    </row>
    <row r="238" spans="1:9" ht="24.95" customHeight="1">
      <c r="A238" s="98" t="s">
        <v>141</v>
      </c>
      <c r="B238" s="456" t="s">
        <v>142</v>
      </c>
      <c r="C238" s="456"/>
      <c r="D238" s="231" t="s">
        <v>12</v>
      </c>
      <c r="E238" s="387">
        <v>21</v>
      </c>
      <c r="F238" s="158">
        <f t="shared" si="16"/>
        <v>21</v>
      </c>
      <c r="G238" s="233"/>
      <c r="H238" s="205">
        <f t="shared" si="17"/>
        <v>0</v>
      </c>
    </row>
    <row r="239" spans="1:9" ht="24.95" customHeight="1">
      <c r="A239" s="98" t="s">
        <v>143</v>
      </c>
      <c r="B239" s="456" t="s">
        <v>93</v>
      </c>
      <c r="C239" s="456"/>
      <c r="D239" s="231" t="s">
        <v>12</v>
      </c>
      <c r="E239" s="387">
        <v>22</v>
      </c>
      <c r="F239" s="158">
        <v>16</v>
      </c>
      <c r="G239" s="233"/>
      <c r="H239" s="205">
        <f t="shared" si="17"/>
        <v>0</v>
      </c>
    </row>
    <row r="240" spans="1:9" ht="24.95" customHeight="1">
      <c r="A240" s="98" t="s">
        <v>144</v>
      </c>
      <c r="B240" s="456" t="s">
        <v>145</v>
      </c>
      <c r="C240" s="456"/>
      <c r="D240" s="231" t="s">
        <v>12</v>
      </c>
      <c r="E240" s="387">
        <v>20</v>
      </c>
      <c r="F240" s="158">
        <f t="shared" si="16"/>
        <v>20</v>
      </c>
      <c r="G240" s="233"/>
      <c r="H240" s="205">
        <f t="shared" si="17"/>
        <v>0</v>
      </c>
    </row>
    <row r="241" spans="1:9" ht="24.95" customHeight="1">
      <c r="A241" s="98" t="s">
        <v>146</v>
      </c>
      <c r="B241" s="456" t="s">
        <v>147</v>
      </c>
      <c r="C241" s="456"/>
      <c r="D241" s="231" t="s">
        <v>12</v>
      </c>
      <c r="E241" s="387">
        <v>15</v>
      </c>
      <c r="F241" s="158">
        <f t="shared" si="16"/>
        <v>15</v>
      </c>
      <c r="G241" s="233"/>
      <c r="H241" s="205">
        <f t="shared" si="17"/>
        <v>0</v>
      </c>
    </row>
    <row r="242" spans="1:9" ht="24.95" customHeight="1">
      <c r="A242" s="98" t="s">
        <v>148</v>
      </c>
      <c r="B242" s="456" t="s">
        <v>149</v>
      </c>
      <c r="C242" s="456"/>
      <c r="D242" s="231" t="s">
        <v>12</v>
      </c>
      <c r="E242" s="387">
        <v>11</v>
      </c>
      <c r="F242" s="158">
        <f t="shared" si="16"/>
        <v>11</v>
      </c>
      <c r="G242" s="233"/>
      <c r="H242" s="205">
        <f t="shared" si="17"/>
        <v>0</v>
      </c>
    </row>
    <row r="243" spans="1:9" ht="24.95" customHeight="1">
      <c r="A243" s="98" t="s">
        <v>150</v>
      </c>
      <c r="B243" s="456" t="s">
        <v>151</v>
      </c>
      <c r="C243" s="456"/>
      <c r="D243" s="231" t="s">
        <v>12</v>
      </c>
      <c r="E243" s="387">
        <v>13</v>
      </c>
      <c r="F243" s="158">
        <f t="shared" si="16"/>
        <v>13</v>
      </c>
      <c r="G243" s="233"/>
      <c r="H243" s="205">
        <f t="shared" si="17"/>
        <v>0</v>
      </c>
    </row>
    <row r="244" spans="1:9" ht="24.95" customHeight="1">
      <c r="A244" s="98" t="s">
        <v>152</v>
      </c>
      <c r="B244" s="456" t="s">
        <v>153</v>
      </c>
      <c r="C244" s="456"/>
      <c r="D244" s="231" t="s">
        <v>12</v>
      </c>
      <c r="E244" s="387">
        <v>7</v>
      </c>
      <c r="F244" s="158">
        <f t="shared" si="16"/>
        <v>7</v>
      </c>
      <c r="G244" s="233"/>
      <c r="H244" s="205">
        <f t="shared" si="17"/>
        <v>0</v>
      </c>
    </row>
    <row r="245" spans="1:9" ht="24.95" customHeight="1">
      <c r="A245" s="98" t="s">
        <v>154</v>
      </c>
      <c r="B245" s="456" t="s">
        <v>155</v>
      </c>
      <c r="C245" s="456"/>
      <c r="D245" s="231" t="s">
        <v>12</v>
      </c>
      <c r="E245" s="387">
        <v>8</v>
      </c>
      <c r="F245" s="158">
        <f t="shared" si="16"/>
        <v>8</v>
      </c>
      <c r="G245" s="233"/>
      <c r="H245" s="205">
        <f t="shared" si="17"/>
        <v>0</v>
      </c>
    </row>
    <row r="246" spans="1:9" ht="24.95" customHeight="1">
      <c r="A246" s="98" t="s">
        <v>156</v>
      </c>
      <c r="B246" s="456" t="s">
        <v>157</v>
      </c>
      <c r="C246" s="456"/>
      <c r="D246" s="231" t="s">
        <v>12</v>
      </c>
      <c r="E246" s="387">
        <v>1</v>
      </c>
      <c r="F246" s="158">
        <f t="shared" si="16"/>
        <v>1</v>
      </c>
      <c r="G246" s="233"/>
      <c r="H246" s="205">
        <f t="shared" si="17"/>
        <v>0</v>
      </c>
    </row>
    <row r="247" spans="1:9" ht="24.95" customHeight="1">
      <c r="A247" s="98" t="s">
        <v>158</v>
      </c>
      <c r="B247" s="456" t="s">
        <v>159</v>
      </c>
      <c r="C247" s="456"/>
      <c r="D247" s="231" t="s">
        <v>12</v>
      </c>
      <c r="E247" s="387">
        <v>5</v>
      </c>
      <c r="F247" s="158">
        <f t="shared" si="16"/>
        <v>5</v>
      </c>
      <c r="G247" s="233"/>
      <c r="H247" s="205">
        <f t="shared" si="17"/>
        <v>0</v>
      </c>
    </row>
    <row r="248" spans="1:9" ht="24.95" customHeight="1">
      <c r="A248" s="98" t="s">
        <v>160</v>
      </c>
      <c r="B248" s="456" t="s">
        <v>161</v>
      </c>
      <c r="C248" s="456"/>
      <c r="D248" s="231" t="s">
        <v>12</v>
      </c>
      <c r="E248" s="387">
        <v>2</v>
      </c>
      <c r="F248" s="158">
        <f t="shared" si="16"/>
        <v>2</v>
      </c>
      <c r="G248" s="233"/>
      <c r="H248" s="205">
        <f t="shared" si="17"/>
        <v>0</v>
      </c>
    </row>
    <row r="249" spans="1:9" ht="24.95" customHeight="1">
      <c r="A249" s="98" t="s">
        <v>198</v>
      </c>
      <c r="B249" s="456" t="s">
        <v>195</v>
      </c>
      <c r="C249" s="456"/>
      <c r="D249" s="231" t="s">
        <v>12</v>
      </c>
      <c r="E249" s="387">
        <v>1</v>
      </c>
      <c r="F249" s="158">
        <f t="shared" si="16"/>
        <v>1</v>
      </c>
      <c r="G249" s="233"/>
      <c r="H249" s="205">
        <f t="shared" si="17"/>
        <v>0</v>
      </c>
    </row>
    <row r="250" spans="1:9" ht="24.95" customHeight="1">
      <c r="A250" s="98" t="s">
        <v>25</v>
      </c>
      <c r="B250" s="511" t="s">
        <v>132</v>
      </c>
      <c r="C250" s="512"/>
      <c r="D250" s="232" t="s">
        <v>15</v>
      </c>
      <c r="E250" s="32">
        <v>55</v>
      </c>
      <c r="F250" s="234">
        <f t="shared" si="16"/>
        <v>55</v>
      </c>
      <c r="G250" s="298"/>
      <c r="H250" s="205">
        <f t="shared" si="17"/>
        <v>0</v>
      </c>
    </row>
    <row r="251" spans="1:9" ht="24.95" customHeight="1">
      <c r="A251" s="98"/>
      <c r="B251" s="513" t="s">
        <v>257</v>
      </c>
      <c r="C251" s="513"/>
      <c r="D251" s="160"/>
      <c r="E251" s="161"/>
      <c r="F251" s="161"/>
      <c r="G251" s="162"/>
      <c r="H251" s="206">
        <f>SUM(H234:H250)</f>
        <v>0</v>
      </c>
    </row>
    <row r="252" spans="1:9" s="327" customFormat="1" ht="24.95" customHeight="1">
      <c r="A252" s="531"/>
      <c r="B252" s="523" t="s">
        <v>9</v>
      </c>
      <c r="C252" s="524"/>
      <c r="D252" s="527" t="s">
        <v>170</v>
      </c>
      <c r="E252" s="529" t="s">
        <v>87</v>
      </c>
      <c r="F252" s="530"/>
      <c r="G252" s="469" t="s">
        <v>4</v>
      </c>
      <c r="H252" s="471" t="s">
        <v>88</v>
      </c>
      <c r="I252" s="326"/>
    </row>
    <row r="253" spans="1:9" s="329" customFormat="1" ht="24.95" customHeight="1">
      <c r="A253" s="532"/>
      <c r="B253" s="525"/>
      <c r="C253" s="526"/>
      <c r="D253" s="528"/>
      <c r="E253" s="328" t="s">
        <v>231</v>
      </c>
      <c r="F253" s="40" t="s">
        <v>11</v>
      </c>
      <c r="G253" s="470"/>
      <c r="H253" s="472"/>
      <c r="I253" s="45"/>
    </row>
    <row r="254" spans="1:9" ht="24.95" customHeight="1">
      <c r="A254" s="98"/>
      <c r="B254" s="587" t="s">
        <v>599</v>
      </c>
      <c r="C254" s="588"/>
      <c r="D254" s="588"/>
      <c r="E254" s="588"/>
      <c r="F254" s="588"/>
      <c r="G254" s="588"/>
      <c r="H254" s="589"/>
    </row>
    <row r="255" spans="1:9" ht="24.95" customHeight="1">
      <c r="A255" s="98" t="s">
        <v>597</v>
      </c>
      <c r="B255" s="456" t="s">
        <v>89</v>
      </c>
      <c r="C255" s="456"/>
      <c r="D255" s="363" t="s">
        <v>12</v>
      </c>
      <c r="E255" s="387">
        <v>1</v>
      </c>
      <c r="F255" s="158">
        <f t="shared" ref="F255" si="18">SUM(E255:E255)</f>
        <v>1</v>
      </c>
      <c r="G255" s="150"/>
      <c r="H255" s="205">
        <f>F255*G255</f>
        <v>0</v>
      </c>
    </row>
    <row r="256" spans="1:9" ht="24.95" customHeight="1">
      <c r="A256" s="98" t="s">
        <v>94</v>
      </c>
      <c r="B256" s="456" t="s">
        <v>90</v>
      </c>
      <c r="C256" s="456"/>
      <c r="D256" s="56" t="s">
        <v>12</v>
      </c>
      <c r="E256" s="387">
        <v>11</v>
      </c>
      <c r="F256" s="158">
        <v>2</v>
      </c>
      <c r="G256" s="150"/>
      <c r="H256" s="205">
        <f t="shared" ref="H256:H264" si="19">F256*G256</f>
        <v>0</v>
      </c>
    </row>
    <row r="257" spans="1:8" ht="24.95" customHeight="1">
      <c r="A257" s="98" t="s">
        <v>95</v>
      </c>
      <c r="B257" s="456" t="s">
        <v>91</v>
      </c>
      <c r="C257" s="456"/>
      <c r="D257" s="56" t="s">
        <v>12</v>
      </c>
      <c r="E257" s="387">
        <v>15</v>
      </c>
      <c r="F257" s="158">
        <v>15</v>
      </c>
      <c r="G257" s="150"/>
      <c r="H257" s="205">
        <f t="shared" si="19"/>
        <v>0</v>
      </c>
    </row>
    <row r="258" spans="1:8" ht="24.95" customHeight="1">
      <c r="A258" s="98" t="s">
        <v>96</v>
      </c>
      <c r="B258" s="456" t="s">
        <v>92</v>
      </c>
      <c r="C258" s="456"/>
      <c r="D258" s="56" t="s">
        <v>12</v>
      </c>
      <c r="E258" s="387">
        <v>31</v>
      </c>
      <c r="F258" s="158">
        <v>9</v>
      </c>
      <c r="G258" s="150"/>
      <c r="H258" s="205">
        <f t="shared" si="19"/>
        <v>0</v>
      </c>
    </row>
    <row r="259" spans="1:8" ht="24.95" customHeight="1">
      <c r="A259" s="98" t="s">
        <v>162</v>
      </c>
      <c r="B259" s="456" t="s">
        <v>142</v>
      </c>
      <c r="C259" s="456"/>
      <c r="D259" s="56" t="s">
        <v>12</v>
      </c>
      <c r="E259" s="387">
        <v>14</v>
      </c>
      <c r="F259" s="158">
        <v>16</v>
      </c>
      <c r="G259" s="150"/>
      <c r="H259" s="205">
        <f t="shared" si="19"/>
        <v>0</v>
      </c>
    </row>
    <row r="260" spans="1:8" ht="24.95" customHeight="1">
      <c r="A260" s="98" t="s">
        <v>97</v>
      </c>
      <c r="B260" s="456" t="s">
        <v>93</v>
      </c>
      <c r="C260" s="456"/>
      <c r="D260" s="56" t="s">
        <v>12</v>
      </c>
      <c r="E260" s="387">
        <v>4</v>
      </c>
      <c r="F260" s="158">
        <f t="shared" ref="F260:F263" si="20">SUM(E260:E260)</f>
        <v>4</v>
      </c>
      <c r="G260" s="150"/>
      <c r="H260" s="205">
        <f t="shared" si="19"/>
        <v>0</v>
      </c>
    </row>
    <row r="261" spans="1:8" ht="24.95" customHeight="1">
      <c r="A261" s="98" t="s">
        <v>163</v>
      </c>
      <c r="B261" s="456" t="s">
        <v>145</v>
      </c>
      <c r="C261" s="456"/>
      <c r="D261" s="56" t="s">
        <v>12</v>
      </c>
      <c r="E261" s="387">
        <v>9</v>
      </c>
      <c r="F261" s="158">
        <v>14</v>
      </c>
      <c r="G261" s="150"/>
      <c r="H261" s="205">
        <f t="shared" si="19"/>
        <v>0</v>
      </c>
    </row>
    <row r="262" spans="1:8" ht="24.95" customHeight="1">
      <c r="A262" s="98" t="s">
        <v>164</v>
      </c>
      <c r="B262" s="549" t="s">
        <v>147</v>
      </c>
      <c r="C262" s="550"/>
      <c r="D262" s="56" t="s">
        <v>12</v>
      </c>
      <c r="E262" s="387">
        <v>2</v>
      </c>
      <c r="F262" s="158">
        <v>8</v>
      </c>
      <c r="G262" s="150"/>
      <c r="H262" s="205">
        <f t="shared" si="19"/>
        <v>0</v>
      </c>
    </row>
    <row r="263" spans="1:8" ht="24.95" customHeight="1">
      <c r="A263" s="98" t="s">
        <v>165</v>
      </c>
      <c r="B263" s="456" t="s">
        <v>149</v>
      </c>
      <c r="C263" s="456"/>
      <c r="D263" s="56" t="s">
        <v>12</v>
      </c>
      <c r="E263" s="387">
        <v>2</v>
      </c>
      <c r="F263" s="158">
        <f t="shared" si="20"/>
        <v>2</v>
      </c>
      <c r="G263" s="150"/>
      <c r="H263" s="205">
        <f t="shared" si="19"/>
        <v>0</v>
      </c>
    </row>
    <row r="264" spans="1:8" ht="24.95" customHeight="1">
      <c r="A264" s="98" t="s">
        <v>598</v>
      </c>
      <c r="B264" s="456" t="s">
        <v>161</v>
      </c>
      <c r="C264" s="456"/>
      <c r="D264" s="363" t="s">
        <v>12</v>
      </c>
      <c r="E264" s="387">
        <v>1</v>
      </c>
      <c r="F264" s="158">
        <v>1</v>
      </c>
      <c r="G264" s="150"/>
      <c r="H264" s="205">
        <f t="shared" si="19"/>
        <v>0</v>
      </c>
    </row>
    <row r="265" spans="1:8" ht="24.95" customHeight="1">
      <c r="A265" s="98" t="s">
        <v>25</v>
      </c>
      <c r="B265" s="642" t="s">
        <v>132</v>
      </c>
      <c r="C265" s="643"/>
      <c r="D265" s="11" t="s">
        <v>15</v>
      </c>
      <c r="E265" s="102">
        <v>35</v>
      </c>
      <c r="F265" s="392">
        <f>SUM(E265:E265)</f>
        <v>35</v>
      </c>
      <c r="G265" s="299"/>
      <c r="H265" s="207">
        <f>F265*G265</f>
        <v>0</v>
      </c>
    </row>
    <row r="266" spans="1:8" ht="24.95" customHeight="1">
      <c r="A266" s="33"/>
      <c r="B266" s="584" t="s">
        <v>258</v>
      </c>
      <c r="C266" s="585"/>
      <c r="D266" s="108"/>
      <c r="E266" s="109"/>
      <c r="F266" s="109"/>
      <c r="G266" s="110"/>
      <c r="H266" s="208">
        <f>SUM(H255:H265)</f>
        <v>0</v>
      </c>
    </row>
    <row r="267" spans="1:8" ht="24.95" customHeight="1">
      <c r="A267" s="33"/>
      <c r="B267" s="453" t="s">
        <v>609</v>
      </c>
      <c r="C267" s="453"/>
      <c r="D267" s="56"/>
      <c r="E267" s="56"/>
      <c r="F267" s="158"/>
      <c r="G267" s="159"/>
      <c r="H267" s="205"/>
    </row>
    <row r="268" spans="1:8" ht="24.95" customHeight="1">
      <c r="A268" s="388" t="s">
        <v>600</v>
      </c>
      <c r="B268" s="456" t="s">
        <v>91</v>
      </c>
      <c r="C268" s="456"/>
      <c r="D268" s="231" t="s">
        <v>12</v>
      </c>
      <c r="E268" s="387">
        <v>2</v>
      </c>
      <c r="F268" s="158">
        <f t="shared" ref="F268:F270" si="21">SUM(E268:E268)</f>
        <v>2</v>
      </c>
      <c r="G268" s="233"/>
      <c r="H268" s="205">
        <f t="shared" ref="H268:H279" si="22">F268*G268</f>
        <v>0</v>
      </c>
    </row>
    <row r="269" spans="1:8" ht="24.95" customHeight="1">
      <c r="A269" s="388" t="s">
        <v>601</v>
      </c>
      <c r="B269" s="456" t="s">
        <v>92</v>
      </c>
      <c r="C269" s="456"/>
      <c r="D269" s="231" t="s">
        <v>12</v>
      </c>
      <c r="E269" s="387">
        <v>13</v>
      </c>
      <c r="F269" s="158">
        <f t="shared" si="21"/>
        <v>13</v>
      </c>
      <c r="G269" s="233"/>
      <c r="H269" s="205">
        <f t="shared" si="22"/>
        <v>0</v>
      </c>
    </row>
    <row r="270" spans="1:8" ht="24.95" customHeight="1">
      <c r="A270" s="388" t="s">
        <v>602</v>
      </c>
      <c r="B270" s="456" t="s">
        <v>142</v>
      </c>
      <c r="C270" s="456"/>
      <c r="D270" s="231" t="s">
        <v>12</v>
      </c>
      <c r="E270" s="387">
        <v>13</v>
      </c>
      <c r="F270" s="158">
        <f t="shared" si="21"/>
        <v>13</v>
      </c>
      <c r="G270" s="233"/>
      <c r="H270" s="205">
        <f t="shared" si="22"/>
        <v>0</v>
      </c>
    </row>
    <row r="271" spans="1:8" ht="24.95" customHeight="1">
      <c r="A271" s="388" t="s">
        <v>603</v>
      </c>
      <c r="B271" s="456" t="s">
        <v>93</v>
      </c>
      <c r="C271" s="456"/>
      <c r="D271" s="231" t="s">
        <v>12</v>
      </c>
      <c r="E271" s="387">
        <v>9</v>
      </c>
      <c r="F271" s="158">
        <v>16</v>
      </c>
      <c r="G271" s="233"/>
      <c r="H271" s="205">
        <f t="shared" si="22"/>
        <v>0</v>
      </c>
    </row>
    <row r="272" spans="1:8" ht="24.95" customHeight="1">
      <c r="A272" s="388" t="s">
        <v>604</v>
      </c>
      <c r="B272" s="456" t="s">
        <v>145</v>
      </c>
      <c r="C272" s="456"/>
      <c r="D272" s="231" t="s">
        <v>12</v>
      </c>
      <c r="E272" s="387">
        <v>5</v>
      </c>
      <c r="F272" s="158">
        <f t="shared" ref="F272:F279" si="23">SUM(E272:E272)</f>
        <v>5</v>
      </c>
      <c r="G272" s="233"/>
      <c r="H272" s="205">
        <f t="shared" si="22"/>
        <v>0</v>
      </c>
    </row>
    <row r="273" spans="1:9" ht="24.95" customHeight="1">
      <c r="A273" s="388" t="s">
        <v>605</v>
      </c>
      <c r="B273" s="456" t="s">
        <v>147</v>
      </c>
      <c r="C273" s="456"/>
      <c r="D273" s="231" t="s">
        <v>12</v>
      </c>
      <c r="E273" s="387">
        <v>3</v>
      </c>
      <c r="F273" s="158">
        <f t="shared" si="23"/>
        <v>3</v>
      </c>
      <c r="G273" s="233"/>
      <c r="H273" s="205">
        <f t="shared" si="22"/>
        <v>0</v>
      </c>
    </row>
    <row r="274" spans="1:9" ht="24.95" customHeight="1">
      <c r="A274" s="388" t="s">
        <v>166</v>
      </c>
      <c r="B274" s="456" t="s">
        <v>149</v>
      </c>
      <c r="C274" s="456"/>
      <c r="D274" s="231" t="s">
        <v>12</v>
      </c>
      <c r="E274" s="387">
        <v>7</v>
      </c>
      <c r="F274" s="158">
        <f t="shared" si="23"/>
        <v>7</v>
      </c>
      <c r="G274" s="233"/>
      <c r="H274" s="205">
        <f t="shared" si="22"/>
        <v>0</v>
      </c>
    </row>
    <row r="275" spans="1:9" ht="24.95" customHeight="1">
      <c r="A275" s="388" t="s">
        <v>166</v>
      </c>
      <c r="B275" s="456" t="s">
        <v>151</v>
      </c>
      <c r="C275" s="456"/>
      <c r="D275" s="231" t="s">
        <v>12</v>
      </c>
      <c r="E275" s="387">
        <v>1</v>
      </c>
      <c r="F275" s="158">
        <f t="shared" si="23"/>
        <v>1</v>
      </c>
      <c r="G275" s="233"/>
      <c r="H275" s="205">
        <f t="shared" si="22"/>
        <v>0</v>
      </c>
    </row>
    <row r="276" spans="1:9" ht="24.95" customHeight="1">
      <c r="A276" s="388" t="s">
        <v>606</v>
      </c>
      <c r="B276" s="456" t="s">
        <v>153</v>
      </c>
      <c r="C276" s="456"/>
      <c r="D276" s="231" t="s">
        <v>12</v>
      </c>
      <c r="E276" s="387">
        <v>4</v>
      </c>
      <c r="F276" s="158">
        <f t="shared" si="23"/>
        <v>4</v>
      </c>
      <c r="G276" s="233"/>
      <c r="H276" s="205">
        <f t="shared" si="22"/>
        <v>0</v>
      </c>
    </row>
    <row r="277" spans="1:9" ht="24.95" customHeight="1">
      <c r="A277" s="388" t="s">
        <v>607</v>
      </c>
      <c r="B277" s="456" t="s">
        <v>155</v>
      </c>
      <c r="C277" s="456"/>
      <c r="D277" s="231" t="s">
        <v>12</v>
      </c>
      <c r="E277" s="387">
        <v>1</v>
      </c>
      <c r="F277" s="158">
        <f t="shared" si="23"/>
        <v>1</v>
      </c>
      <c r="G277" s="233"/>
      <c r="H277" s="205">
        <f t="shared" si="22"/>
        <v>0</v>
      </c>
    </row>
    <row r="278" spans="1:9" ht="24.95" customHeight="1">
      <c r="A278" s="388" t="s">
        <v>167</v>
      </c>
      <c r="B278" s="456" t="s">
        <v>157</v>
      </c>
      <c r="C278" s="456"/>
      <c r="D278" s="231" t="s">
        <v>12</v>
      </c>
      <c r="E278" s="387">
        <v>1</v>
      </c>
      <c r="F278" s="158">
        <f t="shared" si="23"/>
        <v>1</v>
      </c>
      <c r="G278" s="233"/>
      <c r="H278" s="205">
        <f t="shared" si="22"/>
        <v>0</v>
      </c>
    </row>
    <row r="279" spans="1:9" ht="24.95" customHeight="1">
      <c r="A279" s="388" t="s">
        <v>608</v>
      </c>
      <c r="B279" s="456" t="s">
        <v>161</v>
      </c>
      <c r="C279" s="456"/>
      <c r="D279" s="231" t="s">
        <v>12</v>
      </c>
      <c r="E279" s="387">
        <v>1</v>
      </c>
      <c r="F279" s="158">
        <f t="shared" si="23"/>
        <v>1</v>
      </c>
      <c r="G279" s="233"/>
      <c r="H279" s="205">
        <f t="shared" si="22"/>
        <v>0</v>
      </c>
    </row>
    <row r="280" spans="1:9" ht="24.95" customHeight="1">
      <c r="A280" s="98" t="s">
        <v>25</v>
      </c>
      <c r="B280" s="511" t="s">
        <v>132</v>
      </c>
      <c r="C280" s="512"/>
      <c r="D280" s="11" t="s">
        <v>15</v>
      </c>
      <c r="E280" s="18">
        <v>30</v>
      </c>
      <c r="F280" s="19">
        <f t="shared" ref="F280" si="24">SUM(E280:E280)</f>
        <v>30</v>
      </c>
      <c r="G280" s="299"/>
      <c r="H280" s="207">
        <f t="shared" ref="H280" si="25">F280*G280</f>
        <v>0</v>
      </c>
    </row>
    <row r="281" spans="1:9" ht="24.95" customHeight="1">
      <c r="A281" s="33"/>
      <c r="B281" s="513" t="s">
        <v>259</v>
      </c>
      <c r="C281" s="513"/>
      <c r="D281" s="160"/>
      <c r="E281" s="161"/>
      <c r="F281" s="161"/>
      <c r="G281" s="162"/>
      <c r="H281" s="206">
        <f>SUM(H268:H280)</f>
        <v>0</v>
      </c>
    </row>
    <row r="282" spans="1:9" s="327" customFormat="1" ht="24.95" customHeight="1">
      <c r="A282" s="531"/>
      <c r="B282" s="523" t="s">
        <v>9</v>
      </c>
      <c r="C282" s="524"/>
      <c r="D282" s="527" t="s">
        <v>170</v>
      </c>
      <c r="E282" s="529" t="s">
        <v>87</v>
      </c>
      <c r="F282" s="530"/>
      <c r="G282" s="469" t="s">
        <v>4</v>
      </c>
      <c r="H282" s="471" t="s">
        <v>88</v>
      </c>
      <c r="I282" s="326"/>
    </row>
    <row r="283" spans="1:9" s="329" customFormat="1" ht="24.95" customHeight="1">
      <c r="A283" s="532"/>
      <c r="B283" s="525"/>
      <c r="C283" s="526"/>
      <c r="D283" s="528"/>
      <c r="E283" s="328" t="s">
        <v>231</v>
      </c>
      <c r="F283" s="40" t="s">
        <v>11</v>
      </c>
      <c r="G283" s="470"/>
      <c r="H283" s="472"/>
      <c r="I283" s="45"/>
    </row>
    <row r="284" spans="1:9" ht="24.95" customHeight="1">
      <c r="A284" s="33"/>
      <c r="B284" s="551" t="s">
        <v>610</v>
      </c>
      <c r="C284" s="552"/>
      <c r="D284" s="552"/>
      <c r="E284" s="552"/>
      <c r="F284" s="552"/>
      <c r="G284" s="552"/>
      <c r="H284" s="553"/>
    </row>
    <row r="285" spans="1:9" ht="24.95" customHeight="1">
      <c r="A285" s="388" t="s">
        <v>138</v>
      </c>
      <c r="B285" s="456" t="s">
        <v>89</v>
      </c>
      <c r="C285" s="456"/>
      <c r="D285" s="231" t="s">
        <v>12</v>
      </c>
      <c r="E285" s="32">
        <v>7</v>
      </c>
      <c r="F285" s="158">
        <f t="shared" ref="F285:F286" si="26">SUM(E285:E285)</f>
        <v>7</v>
      </c>
      <c r="G285" s="300"/>
      <c r="H285" s="205">
        <f t="shared" ref="H285:H286" si="27">F285*G285</f>
        <v>0</v>
      </c>
    </row>
    <row r="286" spans="1:9" ht="24.95" customHeight="1">
      <c r="A286" s="388" t="s">
        <v>139</v>
      </c>
      <c r="B286" s="456" t="s">
        <v>90</v>
      </c>
      <c r="C286" s="456"/>
      <c r="D286" s="231" t="s">
        <v>12</v>
      </c>
      <c r="E286" s="32">
        <v>1</v>
      </c>
      <c r="F286" s="158">
        <f t="shared" si="26"/>
        <v>1</v>
      </c>
      <c r="G286" s="300"/>
      <c r="H286" s="205">
        <f t="shared" si="27"/>
        <v>0</v>
      </c>
    </row>
    <row r="287" spans="1:9" ht="24.95" customHeight="1">
      <c r="A287" s="98" t="s">
        <v>25</v>
      </c>
      <c r="B287" s="511" t="s">
        <v>132</v>
      </c>
      <c r="C287" s="512"/>
      <c r="D287" s="232" t="s">
        <v>15</v>
      </c>
      <c r="E287" s="32">
        <v>10</v>
      </c>
      <c r="F287" s="234">
        <f t="shared" ref="F287" si="28">SUM(E287:E287)</f>
        <v>10</v>
      </c>
      <c r="G287" s="298"/>
      <c r="H287" s="205">
        <f t="shared" ref="H287" si="29">F287*G287</f>
        <v>0</v>
      </c>
    </row>
    <row r="288" spans="1:9" ht="24.95" customHeight="1">
      <c r="A288" s="98"/>
      <c r="B288" s="513" t="s">
        <v>261</v>
      </c>
      <c r="C288" s="513"/>
      <c r="D288" s="160"/>
      <c r="E288" s="161"/>
      <c r="F288" s="161"/>
      <c r="G288" s="162"/>
      <c r="H288" s="206">
        <f>SUM(H285:H287)</f>
        <v>0</v>
      </c>
    </row>
    <row r="289" spans="1:9" ht="24.95" customHeight="1">
      <c r="A289" s="33"/>
      <c r="B289" s="429" t="s">
        <v>611</v>
      </c>
      <c r="C289" s="559"/>
      <c r="D289" s="18"/>
      <c r="E289" s="18"/>
      <c r="F289" s="19"/>
      <c r="G289" s="20"/>
      <c r="H289" s="207"/>
    </row>
    <row r="290" spans="1:9" ht="24.95" customHeight="1">
      <c r="A290" s="98" t="s">
        <v>102</v>
      </c>
      <c r="B290" s="481" t="s">
        <v>199</v>
      </c>
      <c r="C290" s="601"/>
      <c r="D290" s="231" t="s">
        <v>12</v>
      </c>
      <c r="E290" s="18">
        <v>3</v>
      </c>
      <c r="F290" s="19">
        <f>E290</f>
        <v>3</v>
      </c>
      <c r="G290" s="299"/>
      <c r="H290" s="207">
        <f>F290*G290</f>
        <v>0</v>
      </c>
    </row>
    <row r="291" spans="1:9" ht="24.95" customHeight="1">
      <c r="A291" s="98" t="s">
        <v>613</v>
      </c>
      <c r="B291" s="684" t="s">
        <v>612</v>
      </c>
      <c r="C291" s="601"/>
      <c r="D291" s="231" t="s">
        <v>12</v>
      </c>
      <c r="E291" s="18">
        <v>9</v>
      </c>
      <c r="F291" s="19">
        <f>E291</f>
        <v>9</v>
      </c>
      <c r="G291" s="299"/>
      <c r="H291" s="207">
        <f>F291*G291</f>
        <v>0</v>
      </c>
    </row>
    <row r="292" spans="1:9" ht="24.95" customHeight="1">
      <c r="A292" s="98" t="s">
        <v>25</v>
      </c>
      <c r="B292" s="511" t="s">
        <v>132</v>
      </c>
      <c r="C292" s="512"/>
      <c r="D292" s="11" t="s">
        <v>15</v>
      </c>
      <c r="E292" s="18">
        <v>3.5</v>
      </c>
      <c r="F292" s="389">
        <f>E292</f>
        <v>3.5</v>
      </c>
      <c r="G292" s="299"/>
      <c r="H292" s="207">
        <f>F292*G292</f>
        <v>0</v>
      </c>
    </row>
    <row r="293" spans="1:9" ht="24.95" customHeight="1">
      <c r="A293" s="33"/>
      <c r="B293" s="584" t="s">
        <v>262</v>
      </c>
      <c r="C293" s="585"/>
      <c r="D293" s="108"/>
      <c r="E293" s="109"/>
      <c r="F293" s="109"/>
      <c r="G293" s="110"/>
      <c r="H293" s="208">
        <f>SUM(H290:H292)</f>
        <v>0</v>
      </c>
    </row>
    <row r="294" spans="1:9" ht="24.95" customHeight="1">
      <c r="A294" s="33"/>
      <c r="B294" s="658" t="s">
        <v>614</v>
      </c>
      <c r="C294" s="658"/>
      <c r="D294" s="658"/>
      <c r="E294" s="658"/>
      <c r="F294" s="658"/>
      <c r="G294" s="658"/>
      <c r="H294" s="658"/>
    </row>
    <row r="295" spans="1:9" ht="24.95" customHeight="1">
      <c r="A295" s="33" t="s">
        <v>25</v>
      </c>
      <c r="B295" s="464" t="s">
        <v>168</v>
      </c>
      <c r="C295" s="464"/>
      <c r="D295" s="33" t="s">
        <v>12</v>
      </c>
      <c r="E295" s="103">
        <v>1</v>
      </c>
      <c r="F295" s="163">
        <f>SUM(E295)</f>
        <v>1</v>
      </c>
      <c r="G295" s="188"/>
      <c r="H295" s="207">
        <f>F295*G295</f>
        <v>0</v>
      </c>
    </row>
    <row r="296" spans="1:9" ht="24.95" customHeight="1">
      <c r="A296" s="33"/>
      <c r="B296" s="665" t="s">
        <v>169</v>
      </c>
      <c r="C296" s="665"/>
      <c r="D296" s="160"/>
      <c r="E296" s="161"/>
      <c r="F296" s="161"/>
      <c r="G296" s="162"/>
      <c r="H296" s="206">
        <f>SUM(H295)</f>
        <v>0</v>
      </c>
    </row>
    <row r="297" spans="1:9" ht="24.95" customHeight="1">
      <c r="A297" s="33"/>
      <c r="B297" s="551" t="s">
        <v>615</v>
      </c>
      <c r="C297" s="552"/>
      <c r="D297" s="552"/>
      <c r="E297" s="552"/>
      <c r="F297" s="552"/>
      <c r="G297" s="552"/>
      <c r="H297" s="553"/>
    </row>
    <row r="298" spans="1:9" s="10" customFormat="1" ht="24.95" customHeight="1">
      <c r="A298" s="98" t="s">
        <v>25</v>
      </c>
      <c r="B298" s="456" t="s">
        <v>90</v>
      </c>
      <c r="C298" s="456"/>
      <c r="D298" s="231" t="s">
        <v>12</v>
      </c>
      <c r="E298" s="387">
        <v>3</v>
      </c>
      <c r="F298" s="158">
        <f>E298</f>
        <v>3</v>
      </c>
      <c r="G298" s="300"/>
      <c r="H298" s="205">
        <f t="shared" ref="H298:H311" si="30">F298*G298</f>
        <v>0</v>
      </c>
      <c r="I298" s="62"/>
    </row>
    <row r="299" spans="1:9" ht="24.95" customHeight="1">
      <c r="A299" s="98" t="s">
        <v>25</v>
      </c>
      <c r="B299" s="549" t="s">
        <v>91</v>
      </c>
      <c r="C299" s="550"/>
      <c r="D299" s="231" t="s">
        <v>12</v>
      </c>
      <c r="E299" s="387">
        <v>5</v>
      </c>
      <c r="F299" s="158">
        <f t="shared" ref="F299:F310" si="31">E299</f>
        <v>5</v>
      </c>
      <c r="G299" s="300"/>
      <c r="H299" s="205">
        <f t="shared" si="30"/>
        <v>0</v>
      </c>
    </row>
    <row r="300" spans="1:9" ht="24.95" customHeight="1">
      <c r="A300" s="98" t="s">
        <v>25</v>
      </c>
      <c r="B300" s="549" t="s">
        <v>92</v>
      </c>
      <c r="C300" s="550"/>
      <c r="D300" s="231" t="s">
        <v>12</v>
      </c>
      <c r="E300" s="387">
        <v>9</v>
      </c>
      <c r="F300" s="158">
        <f t="shared" si="31"/>
        <v>9</v>
      </c>
      <c r="G300" s="300"/>
      <c r="H300" s="205">
        <f t="shared" si="30"/>
        <v>0</v>
      </c>
    </row>
    <row r="301" spans="1:9" ht="24.95" customHeight="1">
      <c r="A301" s="98" t="s">
        <v>25</v>
      </c>
      <c r="B301" s="549" t="s">
        <v>142</v>
      </c>
      <c r="C301" s="550"/>
      <c r="D301" s="231" t="s">
        <v>12</v>
      </c>
      <c r="E301" s="387">
        <v>10</v>
      </c>
      <c r="F301" s="158">
        <f t="shared" si="31"/>
        <v>10</v>
      </c>
      <c r="G301" s="300"/>
      <c r="H301" s="205">
        <f t="shared" si="30"/>
        <v>0</v>
      </c>
    </row>
    <row r="302" spans="1:9" ht="24.95" customHeight="1">
      <c r="A302" s="98" t="s">
        <v>25</v>
      </c>
      <c r="B302" s="549" t="s">
        <v>93</v>
      </c>
      <c r="C302" s="550"/>
      <c r="D302" s="231" t="s">
        <v>12</v>
      </c>
      <c r="E302" s="387">
        <v>4</v>
      </c>
      <c r="F302" s="158">
        <f t="shared" si="31"/>
        <v>4</v>
      </c>
      <c r="G302" s="300"/>
      <c r="H302" s="205">
        <f t="shared" si="30"/>
        <v>0</v>
      </c>
    </row>
    <row r="303" spans="1:9" ht="24.95" customHeight="1">
      <c r="A303" s="98" t="s">
        <v>25</v>
      </c>
      <c r="B303" s="456" t="s">
        <v>145</v>
      </c>
      <c r="C303" s="456"/>
      <c r="D303" s="231" t="s">
        <v>12</v>
      </c>
      <c r="E303" s="387">
        <v>9</v>
      </c>
      <c r="F303" s="158">
        <f t="shared" si="31"/>
        <v>9</v>
      </c>
      <c r="G303" s="300"/>
      <c r="H303" s="205">
        <f t="shared" si="30"/>
        <v>0</v>
      </c>
    </row>
    <row r="304" spans="1:9" ht="24.95" customHeight="1">
      <c r="A304" s="98" t="s">
        <v>25</v>
      </c>
      <c r="B304" s="456" t="s">
        <v>147</v>
      </c>
      <c r="C304" s="456"/>
      <c r="D304" s="231" t="s">
        <v>12</v>
      </c>
      <c r="E304" s="387">
        <v>7</v>
      </c>
      <c r="F304" s="158">
        <f t="shared" si="31"/>
        <v>7</v>
      </c>
      <c r="G304" s="300"/>
      <c r="H304" s="205">
        <f t="shared" si="30"/>
        <v>0</v>
      </c>
    </row>
    <row r="305" spans="1:9" ht="24.95" customHeight="1">
      <c r="A305" s="98" t="s">
        <v>25</v>
      </c>
      <c r="B305" s="456" t="s">
        <v>149</v>
      </c>
      <c r="C305" s="456"/>
      <c r="D305" s="231" t="s">
        <v>12</v>
      </c>
      <c r="E305" s="387">
        <v>5</v>
      </c>
      <c r="F305" s="158">
        <f t="shared" si="31"/>
        <v>5</v>
      </c>
      <c r="G305" s="300"/>
      <c r="H305" s="205">
        <f t="shared" si="30"/>
        <v>0</v>
      </c>
    </row>
    <row r="306" spans="1:9" ht="24.95" customHeight="1">
      <c r="A306" s="98" t="s">
        <v>25</v>
      </c>
      <c r="B306" s="456" t="s">
        <v>151</v>
      </c>
      <c r="C306" s="456"/>
      <c r="D306" s="231" t="s">
        <v>12</v>
      </c>
      <c r="E306" s="387">
        <v>7</v>
      </c>
      <c r="F306" s="158">
        <f t="shared" si="31"/>
        <v>7</v>
      </c>
      <c r="G306" s="300"/>
      <c r="H306" s="205">
        <f t="shared" si="30"/>
        <v>0</v>
      </c>
    </row>
    <row r="307" spans="1:9" ht="24.95" customHeight="1">
      <c r="A307" s="98" t="s">
        <v>25</v>
      </c>
      <c r="B307" s="456" t="s">
        <v>153</v>
      </c>
      <c r="C307" s="456"/>
      <c r="D307" s="231" t="s">
        <v>12</v>
      </c>
      <c r="E307" s="387">
        <v>5</v>
      </c>
      <c r="F307" s="158">
        <f t="shared" si="31"/>
        <v>5</v>
      </c>
      <c r="G307" s="300"/>
      <c r="H307" s="205">
        <f t="shared" si="30"/>
        <v>0</v>
      </c>
    </row>
    <row r="308" spans="1:9" ht="24.95" customHeight="1">
      <c r="A308" s="98" t="s">
        <v>25</v>
      </c>
      <c r="B308" s="456" t="s">
        <v>155</v>
      </c>
      <c r="C308" s="456"/>
      <c r="D308" s="231" t="s">
        <v>12</v>
      </c>
      <c r="E308" s="387">
        <v>6</v>
      </c>
      <c r="F308" s="158">
        <f t="shared" si="31"/>
        <v>6</v>
      </c>
      <c r="G308" s="300"/>
      <c r="H308" s="205">
        <f t="shared" si="30"/>
        <v>0</v>
      </c>
    </row>
    <row r="309" spans="1:9" ht="24.95" customHeight="1">
      <c r="A309" s="98" t="s">
        <v>25</v>
      </c>
      <c r="B309" s="456" t="s">
        <v>159</v>
      </c>
      <c r="C309" s="456"/>
      <c r="D309" s="231" t="s">
        <v>12</v>
      </c>
      <c r="E309" s="387">
        <v>2</v>
      </c>
      <c r="F309" s="158">
        <f t="shared" si="31"/>
        <v>2</v>
      </c>
      <c r="G309" s="300"/>
      <c r="H309" s="205">
        <f t="shared" si="30"/>
        <v>0</v>
      </c>
    </row>
    <row r="310" spans="1:9" ht="24.95" customHeight="1">
      <c r="A310" s="98" t="s">
        <v>25</v>
      </c>
      <c r="B310" s="456" t="s">
        <v>161</v>
      </c>
      <c r="C310" s="456"/>
      <c r="D310" s="231" t="s">
        <v>12</v>
      </c>
      <c r="E310" s="387">
        <v>1</v>
      </c>
      <c r="F310" s="158">
        <f t="shared" si="31"/>
        <v>1</v>
      </c>
      <c r="G310" s="300"/>
      <c r="H310" s="205">
        <f t="shared" si="30"/>
        <v>0</v>
      </c>
    </row>
    <row r="311" spans="1:9" ht="24.95" customHeight="1">
      <c r="A311" s="98" t="s">
        <v>25</v>
      </c>
      <c r="B311" s="511" t="s">
        <v>132</v>
      </c>
      <c r="C311" s="512"/>
      <c r="D311" s="232" t="s">
        <v>15</v>
      </c>
      <c r="E311" s="32">
        <v>25</v>
      </c>
      <c r="F311" s="234">
        <f t="shared" ref="F311" si="32">SUM(E311:E311)</f>
        <v>25</v>
      </c>
      <c r="G311" s="298"/>
      <c r="H311" s="205">
        <f t="shared" si="30"/>
        <v>0</v>
      </c>
    </row>
    <row r="312" spans="1:9" ht="24.95" customHeight="1">
      <c r="A312" s="98"/>
      <c r="B312" s="513" t="s">
        <v>260</v>
      </c>
      <c r="C312" s="513"/>
      <c r="D312" s="160"/>
      <c r="E312" s="161"/>
      <c r="F312" s="161"/>
      <c r="G312" s="162"/>
      <c r="H312" s="206">
        <f>SUM(H298:H311)</f>
        <v>0</v>
      </c>
    </row>
    <row r="313" spans="1:9" s="327" customFormat="1" ht="24.95" customHeight="1">
      <c r="A313" s="531"/>
      <c r="B313" s="523" t="s">
        <v>9</v>
      </c>
      <c r="C313" s="524"/>
      <c r="D313" s="527" t="s">
        <v>170</v>
      </c>
      <c r="E313" s="529" t="s">
        <v>87</v>
      </c>
      <c r="F313" s="530"/>
      <c r="G313" s="469" t="s">
        <v>4</v>
      </c>
      <c r="H313" s="471" t="s">
        <v>88</v>
      </c>
      <c r="I313" s="326"/>
    </row>
    <row r="314" spans="1:9" s="329" customFormat="1" ht="24.95" customHeight="1">
      <c r="A314" s="532"/>
      <c r="B314" s="525"/>
      <c r="C314" s="526"/>
      <c r="D314" s="528"/>
      <c r="E314" s="328" t="s">
        <v>231</v>
      </c>
      <c r="F314" s="40" t="s">
        <v>11</v>
      </c>
      <c r="G314" s="470"/>
      <c r="H314" s="472"/>
      <c r="I314" s="45"/>
    </row>
    <row r="315" spans="1:9" ht="24.95" customHeight="1">
      <c r="A315" s="33"/>
      <c r="B315" s="551" t="s">
        <v>616</v>
      </c>
      <c r="C315" s="552"/>
      <c r="D315" s="552"/>
      <c r="E315" s="552"/>
      <c r="F315" s="552"/>
      <c r="G315" s="552"/>
      <c r="H315" s="553"/>
    </row>
    <row r="316" spans="1:9" ht="24.95" customHeight="1">
      <c r="A316" s="98" t="s">
        <v>25</v>
      </c>
      <c r="B316" s="456" t="s">
        <v>89</v>
      </c>
      <c r="C316" s="456"/>
      <c r="D316" s="231" t="s">
        <v>12</v>
      </c>
      <c r="E316" s="390">
        <v>1</v>
      </c>
      <c r="F316" s="390">
        <f>E316</f>
        <v>1</v>
      </c>
      <c r="G316" s="300"/>
      <c r="H316" s="205">
        <f>F316*G316</f>
        <v>0</v>
      </c>
    </row>
    <row r="317" spans="1:9" ht="24.95" customHeight="1">
      <c r="A317" s="98" t="s">
        <v>25</v>
      </c>
      <c r="B317" s="549" t="s">
        <v>91</v>
      </c>
      <c r="C317" s="550"/>
      <c r="D317" s="231" t="s">
        <v>12</v>
      </c>
      <c r="E317" s="390">
        <v>2</v>
      </c>
      <c r="F317" s="390">
        <f t="shared" ref="F317:F321" si="33">E317</f>
        <v>2</v>
      </c>
      <c r="G317" s="300"/>
      <c r="H317" s="205">
        <f t="shared" ref="H317:H321" si="34">F317*G317</f>
        <v>0</v>
      </c>
    </row>
    <row r="318" spans="1:9" s="10" customFormat="1" ht="24.95" customHeight="1">
      <c r="A318" s="98" t="s">
        <v>25</v>
      </c>
      <c r="B318" s="549" t="s">
        <v>92</v>
      </c>
      <c r="C318" s="550"/>
      <c r="D318" s="231" t="s">
        <v>12</v>
      </c>
      <c r="E318" s="363">
        <v>2</v>
      </c>
      <c r="F318" s="390">
        <f t="shared" si="33"/>
        <v>2</v>
      </c>
      <c r="G318" s="300"/>
      <c r="H318" s="205">
        <f t="shared" si="34"/>
        <v>0</v>
      </c>
      <c r="I318" s="62"/>
    </row>
    <row r="319" spans="1:9" ht="24.95" customHeight="1">
      <c r="A319" s="98" t="s">
        <v>25</v>
      </c>
      <c r="B319" s="549" t="s">
        <v>142</v>
      </c>
      <c r="C319" s="550"/>
      <c r="D319" s="231" t="s">
        <v>12</v>
      </c>
      <c r="E319" s="363">
        <v>1</v>
      </c>
      <c r="F319" s="390">
        <f t="shared" si="33"/>
        <v>1</v>
      </c>
      <c r="G319" s="300"/>
      <c r="H319" s="205">
        <f t="shared" si="34"/>
        <v>0</v>
      </c>
    </row>
    <row r="320" spans="1:9" ht="24.95" customHeight="1">
      <c r="A320" s="98" t="s">
        <v>25</v>
      </c>
      <c r="B320" s="549" t="s">
        <v>93</v>
      </c>
      <c r="C320" s="550"/>
      <c r="D320" s="231" t="s">
        <v>12</v>
      </c>
      <c r="E320" s="363">
        <v>1</v>
      </c>
      <c r="F320" s="390">
        <f t="shared" si="33"/>
        <v>1</v>
      </c>
      <c r="G320" s="300"/>
      <c r="H320" s="205">
        <f t="shared" si="34"/>
        <v>0</v>
      </c>
    </row>
    <row r="321" spans="1:9" ht="24.95" customHeight="1">
      <c r="A321" s="98" t="s">
        <v>25</v>
      </c>
      <c r="B321" s="456" t="s">
        <v>147</v>
      </c>
      <c r="C321" s="456"/>
      <c r="D321" s="231" t="s">
        <v>12</v>
      </c>
      <c r="E321" s="363">
        <v>2</v>
      </c>
      <c r="F321" s="390">
        <f t="shared" si="33"/>
        <v>2</v>
      </c>
      <c r="G321" s="300"/>
      <c r="H321" s="205">
        <f t="shared" si="34"/>
        <v>0</v>
      </c>
    </row>
    <row r="322" spans="1:9" ht="24.95" customHeight="1">
      <c r="A322" s="98" t="s">
        <v>25</v>
      </c>
      <c r="B322" s="511" t="s">
        <v>132</v>
      </c>
      <c r="C322" s="512"/>
      <c r="D322" s="232" t="s">
        <v>15</v>
      </c>
      <c r="E322" s="32">
        <v>5</v>
      </c>
      <c r="F322" s="234">
        <f t="shared" ref="F322" si="35">SUM(E322:E322)</f>
        <v>5</v>
      </c>
      <c r="G322" s="298"/>
      <c r="H322" s="205">
        <f t="shared" ref="H322" si="36">F322*G322</f>
        <v>0</v>
      </c>
    </row>
    <row r="323" spans="1:9" ht="24.95" customHeight="1">
      <c r="A323" s="98"/>
      <c r="B323" s="513" t="s">
        <v>617</v>
      </c>
      <c r="C323" s="513"/>
      <c r="D323" s="160"/>
      <c r="E323" s="161"/>
      <c r="F323" s="161"/>
      <c r="G323" s="162"/>
      <c r="H323" s="206">
        <f>SUM(H316:H322)</f>
        <v>0</v>
      </c>
    </row>
    <row r="324" spans="1:9" s="10" customFormat="1" ht="24.95" customHeight="1">
      <c r="A324" s="33"/>
      <c r="B324" s="655" t="s">
        <v>618</v>
      </c>
      <c r="C324" s="655"/>
      <c r="D324" s="655"/>
      <c r="E324" s="655"/>
      <c r="F324" s="655"/>
      <c r="G324" s="655"/>
      <c r="H324" s="655"/>
      <c r="I324" s="62"/>
    </row>
    <row r="325" spans="1:9" ht="24.95" customHeight="1">
      <c r="A325" s="98" t="s">
        <v>25</v>
      </c>
      <c r="B325" s="456" t="s">
        <v>92</v>
      </c>
      <c r="C325" s="456"/>
      <c r="D325" s="231" t="s">
        <v>12</v>
      </c>
      <c r="E325" s="391">
        <v>4</v>
      </c>
      <c r="F325" s="158">
        <f>E325</f>
        <v>4</v>
      </c>
      <c r="G325" s="233"/>
      <c r="H325" s="205">
        <f t="shared" ref="H325:H336" si="37">F325*G325</f>
        <v>0</v>
      </c>
    </row>
    <row r="326" spans="1:9" ht="24.95" customHeight="1">
      <c r="A326" s="98" t="s">
        <v>25</v>
      </c>
      <c r="B326" s="456" t="s">
        <v>142</v>
      </c>
      <c r="C326" s="456"/>
      <c r="D326" s="231" t="s">
        <v>12</v>
      </c>
      <c r="E326" s="391">
        <v>5</v>
      </c>
      <c r="F326" s="158">
        <f t="shared" ref="F326:F335" si="38">E326</f>
        <v>5</v>
      </c>
      <c r="G326" s="233"/>
      <c r="H326" s="205">
        <f t="shared" si="37"/>
        <v>0</v>
      </c>
    </row>
    <row r="327" spans="1:9" ht="24.95" customHeight="1">
      <c r="A327" s="98" t="s">
        <v>25</v>
      </c>
      <c r="B327" s="456" t="s">
        <v>93</v>
      </c>
      <c r="C327" s="456"/>
      <c r="D327" s="231" t="s">
        <v>12</v>
      </c>
      <c r="E327" s="391">
        <v>3</v>
      </c>
      <c r="F327" s="158">
        <f t="shared" si="38"/>
        <v>3</v>
      </c>
      <c r="G327" s="233"/>
      <c r="H327" s="205">
        <f t="shared" si="37"/>
        <v>0</v>
      </c>
    </row>
    <row r="328" spans="1:9" ht="24.95" customHeight="1">
      <c r="A328" s="98" t="s">
        <v>25</v>
      </c>
      <c r="B328" s="456" t="s">
        <v>145</v>
      </c>
      <c r="C328" s="456"/>
      <c r="D328" s="231" t="s">
        <v>12</v>
      </c>
      <c r="E328" s="391">
        <v>4</v>
      </c>
      <c r="F328" s="158">
        <f t="shared" si="38"/>
        <v>4</v>
      </c>
      <c r="G328" s="233"/>
      <c r="H328" s="205">
        <f t="shared" si="37"/>
        <v>0</v>
      </c>
    </row>
    <row r="329" spans="1:9" ht="24.95" customHeight="1">
      <c r="A329" s="98" t="s">
        <v>25</v>
      </c>
      <c r="B329" s="456" t="s">
        <v>147</v>
      </c>
      <c r="C329" s="456"/>
      <c r="D329" s="231" t="s">
        <v>12</v>
      </c>
      <c r="E329" s="391">
        <v>3</v>
      </c>
      <c r="F329" s="158">
        <f t="shared" si="38"/>
        <v>3</v>
      </c>
      <c r="G329" s="233"/>
      <c r="H329" s="205">
        <f t="shared" si="37"/>
        <v>0</v>
      </c>
    </row>
    <row r="330" spans="1:9" ht="24.95" customHeight="1">
      <c r="A330" s="98" t="s">
        <v>25</v>
      </c>
      <c r="B330" s="456" t="s">
        <v>149</v>
      </c>
      <c r="C330" s="456"/>
      <c r="D330" s="231" t="s">
        <v>12</v>
      </c>
      <c r="E330" s="391">
        <v>5</v>
      </c>
      <c r="F330" s="158">
        <f t="shared" si="38"/>
        <v>5</v>
      </c>
      <c r="G330" s="233"/>
      <c r="H330" s="205">
        <f t="shared" si="37"/>
        <v>0</v>
      </c>
    </row>
    <row r="331" spans="1:9" ht="24.95" customHeight="1">
      <c r="A331" s="98" t="s">
        <v>25</v>
      </c>
      <c r="B331" s="456" t="s">
        <v>151</v>
      </c>
      <c r="C331" s="456"/>
      <c r="D331" s="231" t="s">
        <v>12</v>
      </c>
      <c r="E331" s="391">
        <v>1</v>
      </c>
      <c r="F331" s="158">
        <f t="shared" si="38"/>
        <v>1</v>
      </c>
      <c r="G331" s="233"/>
      <c r="H331" s="205">
        <f t="shared" si="37"/>
        <v>0</v>
      </c>
    </row>
    <row r="332" spans="1:9" ht="24.95" customHeight="1">
      <c r="A332" s="98" t="s">
        <v>25</v>
      </c>
      <c r="B332" s="456" t="s">
        <v>153</v>
      </c>
      <c r="C332" s="456"/>
      <c r="D332" s="231" t="s">
        <v>12</v>
      </c>
      <c r="E332" s="391">
        <v>1</v>
      </c>
      <c r="F332" s="158">
        <f t="shared" si="38"/>
        <v>1</v>
      </c>
      <c r="G332" s="233"/>
      <c r="H332" s="205">
        <f t="shared" si="37"/>
        <v>0</v>
      </c>
    </row>
    <row r="333" spans="1:9" ht="24.95" customHeight="1">
      <c r="A333" s="98" t="s">
        <v>25</v>
      </c>
      <c r="B333" s="456" t="s">
        <v>155</v>
      </c>
      <c r="C333" s="456"/>
      <c r="D333" s="231" t="s">
        <v>12</v>
      </c>
      <c r="E333" s="391">
        <v>1</v>
      </c>
      <c r="F333" s="158">
        <f t="shared" si="38"/>
        <v>1</v>
      </c>
      <c r="G333" s="233"/>
      <c r="H333" s="205">
        <f t="shared" si="37"/>
        <v>0</v>
      </c>
    </row>
    <row r="334" spans="1:9" ht="24.95" customHeight="1">
      <c r="A334" s="98" t="s">
        <v>25</v>
      </c>
      <c r="B334" s="456" t="s">
        <v>157</v>
      </c>
      <c r="C334" s="456"/>
      <c r="D334" s="231" t="s">
        <v>12</v>
      </c>
      <c r="E334" s="391">
        <v>1</v>
      </c>
      <c r="F334" s="158">
        <f t="shared" si="38"/>
        <v>1</v>
      </c>
      <c r="G334" s="233"/>
      <c r="H334" s="205">
        <f t="shared" si="37"/>
        <v>0</v>
      </c>
    </row>
    <row r="335" spans="1:9" ht="24.95" customHeight="1">
      <c r="A335" s="98" t="s">
        <v>25</v>
      </c>
      <c r="B335" s="456" t="s">
        <v>161</v>
      </c>
      <c r="C335" s="456"/>
      <c r="D335" s="231" t="s">
        <v>12</v>
      </c>
      <c r="E335" s="391">
        <v>1</v>
      </c>
      <c r="F335" s="158">
        <f t="shared" si="38"/>
        <v>1</v>
      </c>
      <c r="G335" s="233"/>
      <c r="H335" s="205">
        <f t="shared" si="37"/>
        <v>0</v>
      </c>
    </row>
    <row r="336" spans="1:9" ht="24.95" customHeight="1">
      <c r="A336" s="98" t="s">
        <v>25</v>
      </c>
      <c r="B336" s="511" t="s">
        <v>132</v>
      </c>
      <c r="C336" s="512"/>
      <c r="D336" s="232" t="s">
        <v>15</v>
      </c>
      <c r="E336" s="32">
        <f>SUM(E325:E335)</f>
        <v>29</v>
      </c>
      <c r="F336" s="234">
        <f t="shared" ref="F336" si="39">SUM(E336:E336)</f>
        <v>29</v>
      </c>
      <c r="G336" s="298"/>
      <c r="H336" s="205">
        <f t="shared" si="37"/>
        <v>0</v>
      </c>
    </row>
    <row r="337" spans="1:9" ht="24.95" customHeight="1">
      <c r="A337" s="98"/>
      <c r="B337" s="513" t="s">
        <v>257</v>
      </c>
      <c r="C337" s="513"/>
      <c r="D337" s="160"/>
      <c r="E337" s="161"/>
      <c r="F337" s="161"/>
      <c r="G337" s="162"/>
      <c r="H337" s="206">
        <f>SUM(H325:H336)</f>
        <v>0</v>
      </c>
    </row>
    <row r="338" spans="1:9" s="327" customFormat="1" ht="24.95" customHeight="1">
      <c r="A338" s="531"/>
      <c r="B338" s="523" t="s">
        <v>9</v>
      </c>
      <c r="C338" s="524"/>
      <c r="D338" s="527" t="s">
        <v>170</v>
      </c>
      <c r="E338" s="529" t="s">
        <v>87</v>
      </c>
      <c r="F338" s="530"/>
      <c r="G338" s="469" t="s">
        <v>4</v>
      </c>
      <c r="H338" s="471" t="s">
        <v>88</v>
      </c>
      <c r="I338" s="326"/>
    </row>
    <row r="339" spans="1:9" s="329" customFormat="1" ht="24.95" customHeight="1">
      <c r="A339" s="532"/>
      <c r="B339" s="525"/>
      <c r="C339" s="526"/>
      <c r="D339" s="528"/>
      <c r="E339" s="328" t="s">
        <v>231</v>
      </c>
      <c r="F339" s="40" t="s">
        <v>11</v>
      </c>
      <c r="G339" s="470"/>
      <c r="H339" s="472"/>
      <c r="I339" s="45"/>
    </row>
    <row r="340" spans="1:9" ht="24.95" customHeight="1">
      <c r="A340" s="33"/>
      <c r="B340" s="658" t="s">
        <v>619</v>
      </c>
      <c r="C340" s="658"/>
      <c r="D340" s="658"/>
      <c r="E340" s="658"/>
      <c r="F340" s="658"/>
      <c r="G340" s="658"/>
      <c r="H340" s="658"/>
    </row>
    <row r="341" spans="1:9" ht="24.95" customHeight="1">
      <c r="A341" s="33" t="s">
        <v>25</v>
      </c>
      <c r="B341" s="464" t="s">
        <v>168</v>
      </c>
      <c r="C341" s="464"/>
      <c r="D341" s="33" t="s">
        <v>12</v>
      </c>
      <c r="E341" s="368">
        <v>4</v>
      </c>
      <c r="F341" s="163">
        <f>SUM(E341)</f>
        <v>4</v>
      </c>
      <c r="G341" s="188"/>
      <c r="H341" s="207">
        <f>F341*G341</f>
        <v>0</v>
      </c>
    </row>
    <row r="342" spans="1:9" ht="24.95" customHeight="1">
      <c r="A342" s="33"/>
      <c r="B342" s="665" t="s">
        <v>169</v>
      </c>
      <c r="C342" s="665"/>
      <c r="D342" s="160"/>
      <c r="E342" s="161"/>
      <c r="F342" s="161"/>
      <c r="G342" s="162"/>
      <c r="H342" s="206">
        <f>SUM(H341)</f>
        <v>0</v>
      </c>
    </row>
    <row r="343" spans="1:9" s="10" customFormat="1" ht="24.95" customHeight="1">
      <c r="A343" s="33"/>
      <c r="B343" s="655" t="s">
        <v>620</v>
      </c>
      <c r="C343" s="655"/>
      <c r="D343" s="655"/>
      <c r="E343" s="655"/>
      <c r="F343" s="655"/>
      <c r="G343" s="655"/>
      <c r="H343" s="655"/>
      <c r="I343" s="62"/>
    </row>
    <row r="344" spans="1:9" ht="24.95" customHeight="1">
      <c r="A344" s="98" t="s">
        <v>25</v>
      </c>
      <c r="B344" s="456" t="s">
        <v>92</v>
      </c>
      <c r="C344" s="456"/>
      <c r="D344" s="231" t="s">
        <v>12</v>
      </c>
      <c r="E344" s="391">
        <v>2</v>
      </c>
      <c r="F344" s="158">
        <f>E344</f>
        <v>2</v>
      </c>
      <c r="G344" s="233"/>
      <c r="H344" s="205">
        <f t="shared" ref="H344:H348" si="40">F344*G344</f>
        <v>0</v>
      </c>
    </row>
    <row r="345" spans="1:9" ht="24.95" customHeight="1">
      <c r="A345" s="98" t="s">
        <v>25</v>
      </c>
      <c r="B345" s="456" t="s">
        <v>145</v>
      </c>
      <c r="C345" s="456"/>
      <c r="D345" s="231" t="s">
        <v>12</v>
      </c>
      <c r="E345" s="391">
        <v>1</v>
      </c>
      <c r="F345" s="158">
        <f t="shared" ref="F345:F347" si="41">E345</f>
        <v>1</v>
      </c>
      <c r="G345" s="233"/>
      <c r="H345" s="205">
        <f t="shared" si="40"/>
        <v>0</v>
      </c>
    </row>
    <row r="346" spans="1:9" ht="24.95" customHeight="1">
      <c r="A346" s="98" t="s">
        <v>25</v>
      </c>
      <c r="B346" s="456" t="s">
        <v>147</v>
      </c>
      <c r="C346" s="456"/>
      <c r="D346" s="231" t="s">
        <v>12</v>
      </c>
      <c r="E346" s="391">
        <v>1</v>
      </c>
      <c r="F346" s="158">
        <f t="shared" si="41"/>
        <v>1</v>
      </c>
      <c r="G346" s="233"/>
      <c r="H346" s="205">
        <f t="shared" si="40"/>
        <v>0</v>
      </c>
    </row>
    <row r="347" spans="1:9" ht="24.95" customHeight="1">
      <c r="A347" s="98" t="s">
        <v>25</v>
      </c>
      <c r="B347" s="456" t="s">
        <v>159</v>
      </c>
      <c r="C347" s="456"/>
      <c r="D347" s="231" t="s">
        <v>12</v>
      </c>
      <c r="E347" s="391">
        <v>1</v>
      </c>
      <c r="F347" s="158">
        <f t="shared" si="41"/>
        <v>1</v>
      </c>
      <c r="G347" s="233"/>
      <c r="H347" s="205">
        <f t="shared" si="40"/>
        <v>0</v>
      </c>
    </row>
    <row r="348" spans="1:9" ht="24.95" customHeight="1">
      <c r="A348" s="98" t="s">
        <v>25</v>
      </c>
      <c r="B348" s="511" t="s">
        <v>132</v>
      </c>
      <c r="C348" s="512"/>
      <c r="D348" s="232" t="s">
        <v>15</v>
      </c>
      <c r="E348" s="32">
        <f>SUM(E344:E347)</f>
        <v>5</v>
      </c>
      <c r="F348" s="234">
        <f t="shared" ref="F348" si="42">SUM(E348:E348)</f>
        <v>5</v>
      </c>
      <c r="G348" s="298"/>
      <c r="H348" s="205">
        <f t="shared" si="40"/>
        <v>0</v>
      </c>
    </row>
    <row r="349" spans="1:9" ht="24.95" customHeight="1">
      <c r="A349" s="98"/>
      <c r="B349" s="513" t="s">
        <v>257</v>
      </c>
      <c r="C349" s="513"/>
      <c r="D349" s="160"/>
      <c r="E349" s="161"/>
      <c r="F349" s="161"/>
      <c r="G349" s="162"/>
      <c r="H349" s="206">
        <f>SUM(H344:H348)</f>
        <v>0</v>
      </c>
    </row>
    <row r="350" spans="1:9" ht="24.95" customHeight="1">
      <c r="A350" s="33"/>
      <c r="B350" s="639" t="s">
        <v>65</v>
      </c>
      <c r="C350" s="608"/>
      <c r="D350" s="608"/>
      <c r="E350" s="608"/>
      <c r="F350" s="608"/>
      <c r="G350" s="608"/>
      <c r="H350" s="609"/>
    </row>
    <row r="351" spans="1:9" ht="24.95" customHeight="1">
      <c r="A351" s="98" t="s">
        <v>25</v>
      </c>
      <c r="B351" s="662" t="s">
        <v>621</v>
      </c>
      <c r="C351" s="663"/>
      <c r="D351" s="361" t="s">
        <v>12</v>
      </c>
      <c r="E351" s="19">
        <v>1</v>
      </c>
      <c r="F351" s="19">
        <f>SUM(E351:E351)</f>
        <v>1</v>
      </c>
      <c r="G351" s="262"/>
      <c r="H351" s="207">
        <f>F351*G351</f>
        <v>0</v>
      </c>
    </row>
    <row r="352" spans="1:9" ht="24.95" customHeight="1">
      <c r="A352" s="98" t="s">
        <v>25</v>
      </c>
      <c r="B352" s="662" t="s">
        <v>189</v>
      </c>
      <c r="C352" s="663"/>
      <c r="D352" s="13" t="s">
        <v>12</v>
      </c>
      <c r="E352" s="21">
        <v>6</v>
      </c>
      <c r="F352" s="19">
        <f>SUM(E352:E352)</f>
        <v>6</v>
      </c>
      <c r="G352" s="262"/>
      <c r="H352" s="207">
        <f>F352*G352</f>
        <v>0</v>
      </c>
    </row>
    <row r="353" spans="1:9" ht="24.95" customHeight="1">
      <c r="A353" s="33"/>
      <c r="B353" s="618" t="s">
        <v>105</v>
      </c>
      <c r="C353" s="619"/>
      <c r="D353" s="108"/>
      <c r="E353" s="109"/>
      <c r="F353" s="109"/>
      <c r="G353" s="110"/>
      <c r="H353" s="208">
        <f>SUM(H351:H352)</f>
        <v>0</v>
      </c>
    </row>
    <row r="354" spans="1:9" ht="24.95" customHeight="1">
      <c r="A354" s="33"/>
      <c r="B354" s="639" t="s">
        <v>622</v>
      </c>
      <c r="C354" s="608"/>
      <c r="D354" s="608"/>
      <c r="E354" s="608"/>
      <c r="F354" s="608"/>
      <c r="G354" s="608"/>
      <c r="H354" s="609"/>
    </row>
    <row r="355" spans="1:9" ht="24.95" customHeight="1">
      <c r="A355" s="98" t="s">
        <v>25</v>
      </c>
      <c r="B355" s="662" t="s">
        <v>623</v>
      </c>
      <c r="C355" s="663"/>
      <c r="D355" s="361" t="s">
        <v>12</v>
      </c>
      <c r="E355" s="19">
        <v>16</v>
      </c>
      <c r="F355" s="19">
        <f>SUM(E355:E355)</f>
        <v>16</v>
      </c>
      <c r="G355" s="262"/>
      <c r="H355" s="207">
        <f>F355*G355</f>
        <v>0</v>
      </c>
    </row>
    <row r="356" spans="1:9" ht="24.95" customHeight="1">
      <c r="A356" s="33"/>
      <c r="B356" s="618" t="s">
        <v>624</v>
      </c>
      <c r="C356" s="619"/>
      <c r="D356" s="108"/>
      <c r="E356" s="109"/>
      <c r="F356" s="109"/>
      <c r="G356" s="110"/>
      <c r="H356" s="208">
        <f>SUM(H355:H355)</f>
        <v>0</v>
      </c>
    </row>
    <row r="357" spans="1:9" ht="24.95" customHeight="1">
      <c r="A357" s="33"/>
      <c r="B357" s="639" t="s">
        <v>625</v>
      </c>
      <c r="C357" s="608"/>
      <c r="D357" s="608"/>
      <c r="E357" s="608"/>
      <c r="F357" s="608"/>
      <c r="G357" s="608"/>
      <c r="H357" s="609"/>
    </row>
    <row r="358" spans="1:9" ht="24.95" customHeight="1">
      <c r="A358" s="98" t="s">
        <v>25</v>
      </c>
      <c r="B358" s="662" t="s">
        <v>626</v>
      </c>
      <c r="C358" s="663"/>
      <c r="D358" s="361" t="s">
        <v>12</v>
      </c>
      <c r="E358" s="19">
        <v>1</v>
      </c>
      <c r="F358" s="19">
        <f>SUM(E358:E358)</f>
        <v>1</v>
      </c>
      <c r="G358" s="262"/>
      <c r="H358" s="207">
        <f>F358*G358</f>
        <v>0</v>
      </c>
    </row>
    <row r="359" spans="1:9" ht="24.95" customHeight="1">
      <c r="A359" s="33"/>
      <c r="B359" s="618" t="s">
        <v>627</v>
      </c>
      <c r="C359" s="619"/>
      <c r="D359" s="108"/>
      <c r="E359" s="109"/>
      <c r="F359" s="109"/>
      <c r="G359" s="110"/>
      <c r="H359" s="208">
        <f>SUM(H358:H358)</f>
        <v>0</v>
      </c>
    </row>
    <row r="360" spans="1:9" s="16" customFormat="1" ht="24.95" customHeight="1">
      <c r="A360" s="33"/>
      <c r="B360" s="608" t="s">
        <v>57</v>
      </c>
      <c r="C360" s="609"/>
      <c r="D360" s="13"/>
      <c r="E360" s="13"/>
      <c r="F360" s="44"/>
      <c r="G360" s="43"/>
      <c r="H360" s="210"/>
      <c r="I360" s="63"/>
    </row>
    <row r="361" spans="1:9" s="16" customFormat="1" ht="24.95" customHeight="1">
      <c r="A361" s="33" t="s">
        <v>25</v>
      </c>
      <c r="B361" s="556" t="s">
        <v>59</v>
      </c>
      <c r="C361" s="557"/>
      <c r="D361" s="70" t="s">
        <v>14</v>
      </c>
      <c r="E361" s="121">
        <v>28.5</v>
      </c>
      <c r="F361" s="71">
        <f>SUM(E361:E361)</f>
        <v>28.5</v>
      </c>
      <c r="G361" s="189"/>
      <c r="H361" s="325">
        <f>SUM(G361*F361)</f>
        <v>0</v>
      </c>
      <c r="I361" s="63"/>
    </row>
    <row r="362" spans="1:9" ht="24.95" customHeight="1">
      <c r="A362" s="98" t="s">
        <v>25</v>
      </c>
      <c r="B362" s="511" t="s">
        <v>132</v>
      </c>
      <c r="C362" s="512"/>
      <c r="D362" s="11" t="s">
        <v>15</v>
      </c>
      <c r="E362" s="18">
        <v>8</v>
      </c>
      <c r="F362" s="19">
        <v>8</v>
      </c>
      <c r="G362" s="299"/>
      <c r="H362" s="207">
        <f>F362*G362</f>
        <v>0</v>
      </c>
    </row>
    <row r="363" spans="1:9" s="16" customFormat="1" ht="24.95" customHeight="1">
      <c r="A363" s="33"/>
      <c r="B363" s="554" t="s">
        <v>58</v>
      </c>
      <c r="C363" s="555"/>
      <c r="D363" s="88"/>
      <c r="E363" s="89"/>
      <c r="F363" s="90"/>
      <c r="G363" s="91"/>
      <c r="H363" s="211">
        <f>SUM(H361:H362)</f>
        <v>0</v>
      </c>
      <c r="I363" s="63"/>
    </row>
    <row r="364" spans="1:9" ht="35.1" customHeight="1">
      <c r="A364" s="284"/>
      <c r="B364" s="563" t="s">
        <v>228</v>
      </c>
      <c r="C364" s="563"/>
      <c r="D364" s="563"/>
      <c r="E364" s="563"/>
      <c r="F364" s="563"/>
      <c r="G364" s="563"/>
      <c r="H364" s="285">
        <f>SUM(H363,H359,H356,H353,H349,H342,H337,H323,H312,H296,H293,H288,H281,H266,H251)</f>
        <v>0</v>
      </c>
    </row>
    <row r="365" spans="1:9" ht="35.1" customHeight="1">
      <c r="A365" s="125"/>
      <c r="B365" s="507" t="s">
        <v>177</v>
      </c>
      <c r="C365" s="508"/>
      <c r="D365" s="508"/>
      <c r="E365" s="508"/>
      <c r="F365" s="508"/>
      <c r="G365" s="508"/>
      <c r="H365" s="509"/>
    </row>
    <row r="366" spans="1:9" s="327" customFormat="1" ht="24.95" customHeight="1">
      <c r="A366" s="531"/>
      <c r="B366" s="523" t="s">
        <v>9</v>
      </c>
      <c r="C366" s="524"/>
      <c r="D366" s="527" t="s">
        <v>170</v>
      </c>
      <c r="E366" s="529" t="s">
        <v>87</v>
      </c>
      <c r="F366" s="530"/>
      <c r="G366" s="469" t="s">
        <v>4</v>
      </c>
      <c r="H366" s="471" t="s">
        <v>88</v>
      </c>
      <c r="I366" s="326"/>
    </row>
    <row r="367" spans="1:9" s="329" customFormat="1" ht="24.95" customHeight="1">
      <c r="A367" s="532"/>
      <c r="B367" s="525"/>
      <c r="C367" s="526"/>
      <c r="D367" s="528"/>
      <c r="E367" s="328" t="s">
        <v>231</v>
      </c>
      <c r="F367" s="40" t="s">
        <v>11</v>
      </c>
      <c r="G367" s="470"/>
      <c r="H367" s="472"/>
      <c r="I367" s="45"/>
    </row>
    <row r="368" spans="1:9" ht="24.95" customHeight="1">
      <c r="A368" s="33"/>
      <c r="B368" s="664" t="s">
        <v>205</v>
      </c>
      <c r="C368" s="453"/>
      <c r="D368" s="453"/>
      <c r="E368" s="453"/>
      <c r="F368" s="453"/>
      <c r="G368" s="453"/>
      <c r="H368" s="453"/>
    </row>
    <row r="369" spans="1:14" s="100" customFormat="1" ht="24.75" customHeight="1">
      <c r="A369" s="98" t="s">
        <v>25</v>
      </c>
      <c r="B369" s="481" t="s">
        <v>119</v>
      </c>
      <c r="C369" s="482"/>
      <c r="D369" s="136" t="s">
        <v>14</v>
      </c>
      <c r="E369" s="72">
        <f>SUM(E370:E371)</f>
        <v>1757</v>
      </c>
      <c r="F369" s="72">
        <f>F370+F371</f>
        <v>1757</v>
      </c>
      <c r="G369" s="178"/>
      <c r="H369" s="212">
        <f>G369*F369</f>
        <v>0</v>
      </c>
      <c r="I369" s="118"/>
      <c r="J369" s="46"/>
      <c r="K369" s="99"/>
      <c r="L369" s="99"/>
      <c r="M369" s="99"/>
      <c r="N369" s="99"/>
    </row>
    <row r="370" spans="1:14" s="100" customFormat="1" ht="24.95" customHeight="1">
      <c r="A370" s="97" t="s">
        <v>50</v>
      </c>
      <c r="B370" s="483" t="s">
        <v>30</v>
      </c>
      <c r="C370" s="484"/>
      <c r="D370" s="26" t="s">
        <v>14</v>
      </c>
      <c r="E370" s="59">
        <v>1521</v>
      </c>
      <c r="F370" s="117">
        <f t="shared" ref="F370:F378" si="43">SUM(E370:E370)</f>
        <v>1521</v>
      </c>
      <c r="G370" s="79"/>
      <c r="H370" s="212">
        <f t="shared" ref="H370:H378" si="44">G370*F370</f>
        <v>0</v>
      </c>
      <c r="I370" s="99"/>
    </row>
    <row r="371" spans="1:14" s="100" customFormat="1" ht="24.95" customHeight="1">
      <c r="A371" s="97" t="s">
        <v>99</v>
      </c>
      <c r="B371" s="483" t="s">
        <v>71</v>
      </c>
      <c r="C371" s="484"/>
      <c r="D371" s="26" t="s">
        <v>14</v>
      </c>
      <c r="E371" s="59">
        <v>236</v>
      </c>
      <c r="F371" s="117">
        <f t="shared" si="43"/>
        <v>236</v>
      </c>
      <c r="G371" s="79"/>
      <c r="H371" s="212">
        <f t="shared" si="44"/>
        <v>0</v>
      </c>
      <c r="I371" s="99"/>
    </row>
    <row r="372" spans="1:14" s="100" customFormat="1" ht="24.95" customHeight="1">
      <c r="A372" s="97" t="s">
        <v>26</v>
      </c>
      <c r="B372" s="485" t="s">
        <v>112</v>
      </c>
      <c r="C372" s="486"/>
      <c r="D372" s="26" t="s">
        <v>44</v>
      </c>
      <c r="E372" s="104">
        <f>SUM(E370*0.0008+E371*0.0008)</f>
        <v>1.4056000000000002</v>
      </c>
      <c r="F372" s="119">
        <f t="shared" si="43"/>
        <v>1.4056000000000002</v>
      </c>
      <c r="G372" s="190"/>
      <c r="H372" s="212">
        <f t="shared" si="44"/>
        <v>0</v>
      </c>
      <c r="I372" s="99"/>
    </row>
    <row r="373" spans="1:14" s="100" customFormat="1" ht="24.95" customHeight="1">
      <c r="A373" s="97" t="s">
        <v>64</v>
      </c>
      <c r="B373" s="487" t="s">
        <v>80</v>
      </c>
      <c r="C373" s="488"/>
      <c r="D373" s="70" t="s">
        <v>14</v>
      </c>
      <c r="E373" s="121">
        <f>SUM(E370)</f>
        <v>1521</v>
      </c>
      <c r="F373" s="122">
        <f t="shared" si="43"/>
        <v>1521</v>
      </c>
      <c r="G373" s="189"/>
      <c r="H373" s="212">
        <f t="shared" si="44"/>
        <v>0</v>
      </c>
      <c r="I373" s="99"/>
    </row>
    <row r="374" spans="1:14" s="100" customFormat="1" ht="24.95" customHeight="1">
      <c r="A374" s="97" t="s">
        <v>78</v>
      </c>
      <c r="B374" s="490" t="s">
        <v>79</v>
      </c>
      <c r="C374" s="586"/>
      <c r="D374" s="97" t="s">
        <v>14</v>
      </c>
      <c r="E374" s="128">
        <f>SUM(E371)</f>
        <v>236</v>
      </c>
      <c r="F374" s="129">
        <f t="shared" si="43"/>
        <v>236</v>
      </c>
      <c r="G374" s="191"/>
      <c r="H374" s="212">
        <f t="shared" si="44"/>
        <v>0</v>
      </c>
      <c r="I374" s="99"/>
    </row>
    <row r="375" spans="1:14" s="100" customFormat="1" ht="24.95" customHeight="1">
      <c r="A375" s="97" t="s">
        <v>74</v>
      </c>
      <c r="B375" s="489" t="s">
        <v>75</v>
      </c>
      <c r="C375" s="490"/>
      <c r="D375" s="126" t="s">
        <v>14</v>
      </c>
      <c r="E375" s="123">
        <f>E370</f>
        <v>1521</v>
      </c>
      <c r="F375" s="123">
        <f t="shared" si="43"/>
        <v>1521</v>
      </c>
      <c r="G375" s="79"/>
      <c r="H375" s="213">
        <f t="shared" si="44"/>
        <v>0</v>
      </c>
      <c r="I375" s="99"/>
    </row>
    <row r="376" spans="1:14" s="100" customFormat="1" ht="24.95" customHeight="1">
      <c r="A376" s="124" t="s">
        <v>110</v>
      </c>
      <c r="B376" s="510" t="s">
        <v>111</v>
      </c>
      <c r="C376" s="490"/>
      <c r="D376" s="126" t="s">
        <v>14</v>
      </c>
      <c r="E376" s="123">
        <f>E371</f>
        <v>236</v>
      </c>
      <c r="F376" s="123">
        <f t="shared" si="43"/>
        <v>236</v>
      </c>
      <c r="G376" s="79"/>
      <c r="H376" s="213">
        <f t="shared" si="44"/>
        <v>0</v>
      </c>
      <c r="I376" s="99"/>
    </row>
    <row r="377" spans="1:14" s="100" customFormat="1" ht="24.95" customHeight="1">
      <c r="A377" s="97" t="s">
        <v>33</v>
      </c>
      <c r="B377" s="491" t="s">
        <v>32</v>
      </c>
      <c r="C377" s="492"/>
      <c r="D377" s="127" t="s">
        <v>14</v>
      </c>
      <c r="E377" s="123">
        <f>SUM(E370)</f>
        <v>1521</v>
      </c>
      <c r="F377" s="123">
        <f t="shared" si="43"/>
        <v>1521</v>
      </c>
      <c r="G377" s="79"/>
      <c r="H377" s="214">
        <f t="shared" si="44"/>
        <v>0</v>
      </c>
      <c r="I377" s="99"/>
    </row>
    <row r="378" spans="1:14" s="100" customFormat="1" ht="24.95" customHeight="1">
      <c r="A378" s="97" t="s">
        <v>25</v>
      </c>
      <c r="B378" s="675" t="s">
        <v>72</v>
      </c>
      <c r="C378" s="676"/>
      <c r="D378" s="26" t="s">
        <v>14</v>
      </c>
      <c r="E378" s="122">
        <f>SUM(E371)</f>
        <v>236</v>
      </c>
      <c r="F378" s="122">
        <f t="shared" si="43"/>
        <v>236</v>
      </c>
      <c r="G378" s="120"/>
      <c r="H378" s="215">
        <f t="shared" si="44"/>
        <v>0</v>
      </c>
      <c r="I378" s="99"/>
    </row>
    <row r="379" spans="1:14" ht="24.95" customHeight="1">
      <c r="A379" s="33"/>
      <c r="B379" s="656" t="s">
        <v>16</v>
      </c>
      <c r="C379" s="657"/>
      <c r="D379" s="38"/>
      <c r="E379" s="38"/>
      <c r="F379" s="36"/>
      <c r="G379" s="37"/>
      <c r="H379" s="216">
        <f>SUM(H369:H378)</f>
        <v>0</v>
      </c>
    </row>
    <row r="380" spans="1:14" ht="24.95" customHeight="1">
      <c r="A380" s="33"/>
      <c r="B380" s="453" t="s">
        <v>533</v>
      </c>
      <c r="C380" s="453"/>
      <c r="D380" s="453"/>
      <c r="E380" s="453"/>
      <c r="F380" s="453"/>
      <c r="G380" s="453"/>
      <c r="H380" s="453"/>
    </row>
    <row r="381" spans="1:14" ht="24.95" customHeight="1">
      <c r="A381" s="33" t="s">
        <v>305</v>
      </c>
      <c r="B381" s="497" t="s">
        <v>531</v>
      </c>
      <c r="C381" s="498"/>
      <c r="D381" s="97" t="s">
        <v>15</v>
      </c>
      <c r="E381" s="123">
        <v>62.9</v>
      </c>
      <c r="F381" s="123">
        <f>E381</f>
        <v>62.9</v>
      </c>
      <c r="G381" s="236"/>
      <c r="H381" s="237">
        <f t="shared" ref="H381:H383" si="45">G381*F381</f>
        <v>0</v>
      </c>
    </row>
    <row r="382" spans="1:14" ht="24.95" customHeight="1">
      <c r="A382" s="98" t="s">
        <v>25</v>
      </c>
      <c r="B382" s="497" t="s">
        <v>532</v>
      </c>
      <c r="C382" s="498"/>
      <c r="D382" s="97" t="s">
        <v>20</v>
      </c>
      <c r="E382" s="123">
        <v>125.8</v>
      </c>
      <c r="F382" s="123">
        <f>E382</f>
        <v>125.8</v>
      </c>
      <c r="G382" s="236"/>
      <c r="H382" s="237">
        <f t="shared" si="45"/>
        <v>0</v>
      </c>
    </row>
    <row r="383" spans="1:14" ht="24.95" customHeight="1">
      <c r="A383" s="33" t="s">
        <v>200</v>
      </c>
      <c r="B383" s="464" t="s">
        <v>201</v>
      </c>
      <c r="C383" s="464"/>
      <c r="D383" s="97" t="s">
        <v>14</v>
      </c>
      <c r="E383" s="123">
        <v>170</v>
      </c>
      <c r="F383" s="123">
        <f>E383</f>
        <v>170</v>
      </c>
      <c r="G383" s="236"/>
      <c r="H383" s="237">
        <f t="shared" si="45"/>
        <v>0</v>
      </c>
    </row>
    <row r="384" spans="1:14" ht="24.95" customHeight="1">
      <c r="A384" s="142" t="s">
        <v>26</v>
      </c>
      <c r="B384" s="506" t="s">
        <v>570</v>
      </c>
      <c r="C384" s="464"/>
      <c r="D384" s="124" t="s">
        <v>20</v>
      </c>
      <c r="E384" s="123">
        <v>68</v>
      </c>
      <c r="F384" s="123">
        <f>E384</f>
        <v>68</v>
      </c>
      <c r="G384" s="236"/>
      <c r="H384" s="237">
        <f t="shared" ref="H384:H387" si="46">G384*F384</f>
        <v>0</v>
      </c>
    </row>
    <row r="385" spans="1:14" s="240" customFormat="1" ht="24.95" customHeight="1">
      <c r="A385" s="142" t="s">
        <v>26</v>
      </c>
      <c r="B385" s="598" t="s">
        <v>566</v>
      </c>
      <c r="C385" s="598"/>
      <c r="D385" s="180" t="s">
        <v>20</v>
      </c>
      <c r="E385" s="181">
        <v>34</v>
      </c>
      <c r="F385" s="123">
        <f t="shared" ref="F385:F387" si="47">E385</f>
        <v>34</v>
      </c>
      <c r="G385" s="186"/>
      <c r="H385" s="238">
        <f t="shared" si="46"/>
        <v>0</v>
      </c>
      <c r="I385" s="239"/>
    </row>
    <row r="386" spans="1:14" s="240" customFormat="1" ht="24.95" customHeight="1">
      <c r="A386" s="142" t="s">
        <v>26</v>
      </c>
      <c r="B386" s="558" t="s">
        <v>572</v>
      </c>
      <c r="C386" s="558"/>
      <c r="D386" s="241" t="s">
        <v>101</v>
      </c>
      <c r="E386" s="123">
        <v>222</v>
      </c>
      <c r="F386" s="123">
        <f t="shared" si="47"/>
        <v>222</v>
      </c>
      <c r="G386" s="302"/>
      <c r="H386" s="243">
        <f t="shared" si="46"/>
        <v>0</v>
      </c>
      <c r="I386" s="239"/>
    </row>
    <row r="387" spans="1:14" s="240" customFormat="1" ht="24.95" customHeight="1">
      <c r="A387" s="241" t="s">
        <v>25</v>
      </c>
      <c r="B387" s="558" t="s">
        <v>571</v>
      </c>
      <c r="C387" s="558"/>
      <c r="D387" s="241" t="s">
        <v>101</v>
      </c>
      <c r="E387" s="123">
        <v>222</v>
      </c>
      <c r="F387" s="123">
        <f t="shared" si="47"/>
        <v>222</v>
      </c>
      <c r="G387" s="302"/>
      <c r="H387" s="243">
        <f t="shared" si="46"/>
        <v>0</v>
      </c>
      <c r="I387" s="239"/>
    </row>
    <row r="388" spans="1:14" s="250" customFormat="1" ht="24.95" customHeight="1">
      <c r="A388" s="244"/>
      <c r="B388" s="597" t="s">
        <v>534</v>
      </c>
      <c r="C388" s="597"/>
      <c r="D388" s="245"/>
      <c r="E388" s="245"/>
      <c r="F388" s="246"/>
      <c r="G388" s="247"/>
      <c r="H388" s="248">
        <f>SUM(H381:H387)</f>
        <v>0</v>
      </c>
      <c r="I388" s="249"/>
    </row>
    <row r="389" spans="1:14" s="327" customFormat="1" ht="24.95" customHeight="1">
      <c r="A389" s="531"/>
      <c r="B389" s="523" t="s">
        <v>9</v>
      </c>
      <c r="C389" s="524"/>
      <c r="D389" s="527" t="s">
        <v>170</v>
      </c>
      <c r="E389" s="529" t="s">
        <v>87</v>
      </c>
      <c r="F389" s="530"/>
      <c r="G389" s="469" t="s">
        <v>4</v>
      </c>
      <c r="H389" s="471" t="s">
        <v>88</v>
      </c>
      <c r="I389" s="326"/>
    </row>
    <row r="390" spans="1:14" s="329" customFormat="1" ht="24.95" customHeight="1">
      <c r="A390" s="532"/>
      <c r="B390" s="525"/>
      <c r="C390" s="526"/>
      <c r="D390" s="528"/>
      <c r="E390" s="328" t="s">
        <v>231</v>
      </c>
      <c r="F390" s="40" t="s">
        <v>11</v>
      </c>
      <c r="G390" s="470"/>
      <c r="H390" s="472"/>
      <c r="I390" s="45"/>
    </row>
    <row r="391" spans="1:14" ht="24.95" customHeight="1">
      <c r="A391" s="33"/>
      <c r="B391" s="453" t="s">
        <v>535</v>
      </c>
      <c r="C391" s="453"/>
      <c r="D391" s="453"/>
      <c r="E391" s="453"/>
      <c r="F391" s="453"/>
      <c r="G391" s="453"/>
      <c r="H391" s="453"/>
    </row>
    <row r="392" spans="1:14" s="100" customFormat="1" ht="24.75" customHeight="1">
      <c r="A392" s="98" t="s">
        <v>25</v>
      </c>
      <c r="B392" s="481" t="s">
        <v>119</v>
      </c>
      <c r="C392" s="482"/>
      <c r="D392" s="136" t="s">
        <v>14</v>
      </c>
      <c r="E392" s="72">
        <v>74</v>
      </c>
      <c r="F392" s="72">
        <f>E392</f>
        <v>74</v>
      </c>
      <c r="G392" s="178"/>
      <c r="H392" s="212">
        <f>G392*F392</f>
        <v>0</v>
      </c>
      <c r="I392" s="118"/>
      <c r="J392" s="348"/>
      <c r="K392" s="99"/>
      <c r="L392" s="99"/>
      <c r="M392" s="99"/>
      <c r="N392" s="99"/>
    </row>
    <row r="393" spans="1:14" s="100" customFormat="1" ht="24.95" customHeight="1">
      <c r="A393" s="97" t="s">
        <v>50</v>
      </c>
      <c r="B393" s="483" t="s">
        <v>30</v>
      </c>
      <c r="C393" s="484"/>
      <c r="D393" s="26" t="s">
        <v>14</v>
      </c>
      <c r="E393" s="59">
        <v>74</v>
      </c>
      <c r="F393" s="117">
        <f t="shared" ref="F393:F397" si="48">SUM(E393:E393)</f>
        <v>74</v>
      </c>
      <c r="G393" s="79"/>
      <c r="H393" s="212">
        <f t="shared" ref="H393:H399" si="49">G393*F393</f>
        <v>0</v>
      </c>
      <c r="I393" s="99"/>
    </row>
    <row r="394" spans="1:14" s="100" customFormat="1" ht="24.95" customHeight="1">
      <c r="A394" s="97" t="s">
        <v>26</v>
      </c>
      <c r="B394" s="485" t="s">
        <v>112</v>
      </c>
      <c r="C394" s="486"/>
      <c r="D394" s="26" t="s">
        <v>44</v>
      </c>
      <c r="E394" s="104">
        <f>SUM(E393*0.0008)</f>
        <v>5.9200000000000003E-2</v>
      </c>
      <c r="F394" s="119">
        <f t="shared" si="48"/>
        <v>5.9200000000000003E-2</v>
      </c>
      <c r="G394" s="190"/>
      <c r="H394" s="212">
        <f t="shared" si="49"/>
        <v>0</v>
      </c>
      <c r="I394" s="99"/>
    </row>
    <row r="395" spans="1:14" s="100" customFormat="1" ht="24.95" customHeight="1">
      <c r="A395" s="97" t="s">
        <v>64</v>
      </c>
      <c r="B395" s="487" t="s">
        <v>80</v>
      </c>
      <c r="C395" s="488"/>
      <c r="D395" s="70" t="s">
        <v>14</v>
      </c>
      <c r="E395" s="121">
        <f>SUM(E393)</f>
        <v>74</v>
      </c>
      <c r="F395" s="122">
        <f t="shared" si="48"/>
        <v>74</v>
      </c>
      <c r="G395" s="189"/>
      <c r="H395" s="212">
        <f t="shared" si="49"/>
        <v>0</v>
      </c>
      <c r="I395" s="99"/>
    </row>
    <row r="396" spans="1:14" s="100" customFormat="1" ht="24.95" customHeight="1">
      <c r="A396" s="97" t="s">
        <v>74</v>
      </c>
      <c r="B396" s="489" t="s">
        <v>75</v>
      </c>
      <c r="C396" s="490"/>
      <c r="D396" s="126" t="s">
        <v>14</v>
      </c>
      <c r="E396" s="123">
        <f>E393</f>
        <v>74</v>
      </c>
      <c r="F396" s="123">
        <f t="shared" si="48"/>
        <v>74</v>
      </c>
      <c r="G396" s="79"/>
      <c r="H396" s="213">
        <f t="shared" si="49"/>
        <v>0</v>
      </c>
      <c r="I396" s="99"/>
    </row>
    <row r="397" spans="1:14" s="100" customFormat="1" ht="24.95" customHeight="1">
      <c r="A397" s="97" t="s">
        <v>33</v>
      </c>
      <c r="B397" s="491" t="s">
        <v>32</v>
      </c>
      <c r="C397" s="492"/>
      <c r="D397" s="127" t="s">
        <v>14</v>
      </c>
      <c r="E397" s="123">
        <f>SUM(E393)</f>
        <v>74</v>
      </c>
      <c r="F397" s="123">
        <f t="shared" si="48"/>
        <v>74</v>
      </c>
      <c r="G397" s="79"/>
      <c r="H397" s="214">
        <f t="shared" si="49"/>
        <v>0</v>
      </c>
      <c r="I397" s="99"/>
    </row>
    <row r="398" spans="1:14" s="240" customFormat="1" ht="24.95" customHeight="1">
      <c r="A398" s="142" t="s">
        <v>26</v>
      </c>
      <c r="B398" s="558" t="s">
        <v>202</v>
      </c>
      <c r="C398" s="558"/>
      <c r="D398" s="241" t="s">
        <v>101</v>
      </c>
      <c r="E398" s="123">
        <v>65</v>
      </c>
      <c r="F398" s="123">
        <f t="shared" ref="F398:F399" si="50">E398</f>
        <v>65</v>
      </c>
      <c r="G398" s="302"/>
      <c r="H398" s="243">
        <f t="shared" si="49"/>
        <v>0</v>
      </c>
      <c r="I398" s="239"/>
    </row>
    <row r="399" spans="1:14" s="240" customFormat="1" ht="24.95" customHeight="1">
      <c r="A399" s="241" t="s">
        <v>25</v>
      </c>
      <c r="B399" s="558" t="s">
        <v>203</v>
      </c>
      <c r="C399" s="558"/>
      <c r="D399" s="241" t="s">
        <v>101</v>
      </c>
      <c r="E399" s="123">
        <v>65</v>
      </c>
      <c r="F399" s="123">
        <f t="shared" si="50"/>
        <v>65</v>
      </c>
      <c r="G399" s="302"/>
      <c r="H399" s="243">
        <f t="shared" si="49"/>
        <v>0</v>
      </c>
      <c r="I399" s="239"/>
    </row>
    <row r="400" spans="1:14" s="250" customFormat="1" ht="24.95" customHeight="1">
      <c r="A400" s="244"/>
      <c r="B400" s="597" t="s">
        <v>536</v>
      </c>
      <c r="C400" s="597"/>
      <c r="D400" s="245"/>
      <c r="E400" s="245"/>
      <c r="F400" s="246"/>
      <c r="G400" s="247"/>
      <c r="H400" s="248">
        <f>SUM(H392:H399)</f>
        <v>0</v>
      </c>
      <c r="I400" s="249"/>
    </row>
    <row r="401" spans="1:9" s="327" customFormat="1" ht="24.95" customHeight="1">
      <c r="A401" s="531"/>
      <c r="B401" s="523" t="s">
        <v>9</v>
      </c>
      <c r="C401" s="524"/>
      <c r="D401" s="527" t="s">
        <v>170</v>
      </c>
      <c r="E401" s="529" t="s">
        <v>87</v>
      </c>
      <c r="F401" s="530"/>
      <c r="G401" s="469" t="s">
        <v>4</v>
      </c>
      <c r="H401" s="471" t="s">
        <v>88</v>
      </c>
      <c r="I401" s="326"/>
    </row>
    <row r="402" spans="1:9" s="329" customFormat="1" ht="24.95" customHeight="1">
      <c r="A402" s="532"/>
      <c r="B402" s="525"/>
      <c r="C402" s="526"/>
      <c r="D402" s="528"/>
      <c r="E402" s="328" t="s">
        <v>231</v>
      </c>
      <c r="F402" s="40" t="s">
        <v>11</v>
      </c>
      <c r="G402" s="470"/>
      <c r="H402" s="472"/>
      <c r="I402" s="45"/>
    </row>
    <row r="403" spans="1:9" ht="24.95" customHeight="1">
      <c r="A403" s="32"/>
      <c r="B403" s="429" t="s">
        <v>60</v>
      </c>
      <c r="C403" s="559"/>
      <c r="D403" s="559"/>
      <c r="E403" s="560"/>
      <c r="F403" s="560"/>
      <c r="G403" s="559"/>
      <c r="H403" s="559"/>
    </row>
    <row r="404" spans="1:9" ht="24.95" customHeight="1">
      <c r="A404" s="115" t="s">
        <v>25</v>
      </c>
      <c r="B404" s="504" t="s">
        <v>115</v>
      </c>
      <c r="C404" s="505"/>
      <c r="D404" s="256" t="s">
        <v>12</v>
      </c>
      <c r="E404" s="103">
        <f>SUM(E405:E407)</f>
        <v>3976</v>
      </c>
      <c r="F404" s="368">
        <f t="shared" ref="F404:F429" si="51">SUM(E404:E404)</f>
        <v>3976</v>
      </c>
      <c r="G404" s="188"/>
      <c r="H404" s="199">
        <f>G404*F404</f>
        <v>0</v>
      </c>
    </row>
    <row r="405" spans="1:9" ht="24.95" customHeight="1">
      <c r="A405" s="363" t="s">
        <v>98</v>
      </c>
      <c r="B405" s="546" t="s">
        <v>68</v>
      </c>
      <c r="C405" s="445"/>
      <c r="D405" s="361" t="s">
        <v>12</v>
      </c>
      <c r="E405" s="361">
        <v>3285</v>
      </c>
      <c r="F405" s="368">
        <f t="shared" si="51"/>
        <v>3285</v>
      </c>
      <c r="G405" s="362"/>
      <c r="H405" s="370">
        <f t="shared" ref="H405:H410" si="52">G405*F405</f>
        <v>0</v>
      </c>
      <c r="I405" s="359"/>
    </row>
    <row r="406" spans="1:9" ht="24.95" customHeight="1">
      <c r="A406" s="363" t="s">
        <v>537</v>
      </c>
      <c r="B406" s="445" t="s">
        <v>538</v>
      </c>
      <c r="C406" s="446"/>
      <c r="D406" s="361" t="s">
        <v>12</v>
      </c>
      <c r="E406" s="361">
        <v>119</v>
      </c>
      <c r="F406" s="368">
        <f t="shared" si="51"/>
        <v>119</v>
      </c>
      <c r="G406" s="362"/>
      <c r="H406" s="370">
        <f t="shared" si="52"/>
        <v>0</v>
      </c>
      <c r="I406" s="359"/>
    </row>
    <row r="407" spans="1:9" ht="24.95" customHeight="1">
      <c r="A407" s="363" t="s">
        <v>539</v>
      </c>
      <c r="B407" s="493" t="s">
        <v>540</v>
      </c>
      <c r="C407" s="494"/>
      <c r="D407" s="360" t="s">
        <v>12</v>
      </c>
      <c r="E407" s="361">
        <v>572</v>
      </c>
      <c r="F407" s="368">
        <f t="shared" si="51"/>
        <v>572</v>
      </c>
      <c r="G407" s="365"/>
      <c r="H407" s="370">
        <f t="shared" si="52"/>
        <v>0</v>
      </c>
      <c r="I407" s="367"/>
    </row>
    <row r="408" spans="1:9" ht="24.95" customHeight="1">
      <c r="A408" s="363" t="s">
        <v>69</v>
      </c>
      <c r="B408" s="493" t="s">
        <v>70</v>
      </c>
      <c r="C408" s="494"/>
      <c r="D408" s="360" t="s">
        <v>12</v>
      </c>
      <c r="E408" s="361">
        <v>3285</v>
      </c>
      <c r="F408" s="368">
        <f t="shared" si="51"/>
        <v>3285</v>
      </c>
      <c r="G408" s="365"/>
      <c r="H408" s="370">
        <f t="shared" si="52"/>
        <v>0</v>
      </c>
      <c r="I408" s="359"/>
    </row>
    <row r="409" spans="1:9" ht="24.95" customHeight="1">
      <c r="A409" s="363" t="s">
        <v>541</v>
      </c>
      <c r="B409" s="493" t="s">
        <v>542</v>
      </c>
      <c r="C409" s="494"/>
      <c r="D409" s="366" t="s">
        <v>12</v>
      </c>
      <c r="E409" s="361">
        <v>119</v>
      </c>
      <c r="F409" s="368">
        <f t="shared" si="51"/>
        <v>119</v>
      </c>
      <c r="G409" s="369"/>
      <c r="H409" s="370">
        <f t="shared" si="52"/>
        <v>0</v>
      </c>
      <c r="I409" s="359"/>
    </row>
    <row r="410" spans="1:9" ht="24.95" customHeight="1">
      <c r="A410" s="363" t="s">
        <v>543</v>
      </c>
      <c r="B410" s="493" t="s">
        <v>544</v>
      </c>
      <c r="C410" s="645"/>
      <c r="D410" s="363" t="s">
        <v>12</v>
      </c>
      <c r="E410" s="361">
        <v>572</v>
      </c>
      <c r="F410" s="368">
        <f t="shared" si="51"/>
        <v>572</v>
      </c>
      <c r="G410" s="364"/>
      <c r="H410" s="370">
        <f t="shared" si="52"/>
        <v>0</v>
      </c>
      <c r="I410" s="359"/>
    </row>
    <row r="411" spans="1:9" ht="24.95" customHeight="1">
      <c r="A411" s="98" t="s">
        <v>193</v>
      </c>
      <c r="B411" s="425" t="s">
        <v>194</v>
      </c>
      <c r="C411" s="426"/>
      <c r="D411" s="187" t="s">
        <v>15</v>
      </c>
      <c r="E411" s="254">
        <f>E369*0.02</f>
        <v>35.14</v>
      </c>
      <c r="F411" s="255">
        <f>SUM(E411:E411)</f>
        <v>35.14</v>
      </c>
      <c r="G411" s="79"/>
      <c r="H411" s="199">
        <f>G411*F411</f>
        <v>0</v>
      </c>
    </row>
    <row r="412" spans="1:9" ht="24.95" customHeight="1">
      <c r="A412" s="82" t="s">
        <v>26</v>
      </c>
      <c r="B412" s="425" t="s">
        <v>206</v>
      </c>
      <c r="C412" s="426"/>
      <c r="D412" s="187" t="s">
        <v>15</v>
      </c>
      <c r="E412" s="373">
        <v>35</v>
      </c>
      <c r="F412" s="373">
        <f t="shared" ref="F412" si="53">SUM(E412:E412)</f>
        <v>35</v>
      </c>
      <c r="G412" s="305"/>
      <c r="H412" s="370">
        <f t="shared" ref="H412" si="54">G412*F412</f>
        <v>0</v>
      </c>
    </row>
    <row r="413" spans="1:9" ht="24.95" customHeight="1">
      <c r="A413" s="33" t="s">
        <v>26</v>
      </c>
      <c r="B413" s="502" t="s">
        <v>84</v>
      </c>
      <c r="C413" s="503"/>
      <c r="D413" s="75" t="s">
        <v>15</v>
      </c>
      <c r="E413" s="87">
        <f>SUM(E405*0.01+E407*0.01)</f>
        <v>38.57</v>
      </c>
      <c r="F413" s="65">
        <f>SUM(E413:E413)</f>
        <v>38.57</v>
      </c>
      <c r="G413" s="303"/>
      <c r="H413" s="370">
        <f>G413*F413</f>
        <v>0</v>
      </c>
    </row>
    <row r="414" spans="1:9" ht="27.75" customHeight="1">
      <c r="A414" s="363" t="s">
        <v>26</v>
      </c>
      <c r="B414" s="646" t="s">
        <v>545</v>
      </c>
      <c r="C414" s="647"/>
      <c r="D414" s="75" t="s">
        <v>15</v>
      </c>
      <c r="E414" s="87">
        <f>SUM(E406*0.025)</f>
        <v>2.9750000000000001</v>
      </c>
      <c r="F414" s="65">
        <f t="shared" ref="F414" si="55">SUM(E414:E414)</f>
        <v>2.9750000000000001</v>
      </c>
      <c r="G414" s="84"/>
      <c r="H414" s="370">
        <f t="shared" ref="H414" si="56">G414*F414</f>
        <v>0</v>
      </c>
    </row>
    <row r="415" spans="1:9" ht="24.95" customHeight="1">
      <c r="A415" s="33" t="s">
        <v>43</v>
      </c>
      <c r="B415" s="625" t="s">
        <v>103</v>
      </c>
      <c r="C415" s="626"/>
      <c r="D415" s="18" t="s">
        <v>20</v>
      </c>
      <c r="E415" s="132">
        <f>SUM(E416:E416)*0.00001</f>
        <v>3.857E-2</v>
      </c>
      <c r="F415" s="64">
        <f t="shared" si="51"/>
        <v>3.857E-2</v>
      </c>
      <c r="G415" s="304"/>
      <c r="H415" s="199">
        <f t="shared" ref="H415:H429" si="57">G415*F415</f>
        <v>0</v>
      </c>
    </row>
    <row r="416" spans="1:9" ht="24.95" customHeight="1">
      <c r="A416" s="33" t="s">
        <v>26</v>
      </c>
      <c r="B416" s="624" t="s">
        <v>106</v>
      </c>
      <c r="C416" s="622"/>
      <c r="D416" s="18" t="s">
        <v>12</v>
      </c>
      <c r="E416" s="18">
        <f>SUM(E405+E407)</f>
        <v>3857</v>
      </c>
      <c r="F416" s="21">
        <f t="shared" si="51"/>
        <v>3857</v>
      </c>
      <c r="G416" s="305"/>
      <c r="H416" s="199">
        <f t="shared" si="57"/>
        <v>0</v>
      </c>
    </row>
    <row r="417" spans="1:9" ht="24.95" customHeight="1">
      <c r="A417" s="33" t="s">
        <v>26</v>
      </c>
      <c r="B417" s="648" t="s">
        <v>546</v>
      </c>
      <c r="C417" s="463"/>
      <c r="D417" s="360" t="s">
        <v>12</v>
      </c>
      <c r="E417" s="360">
        <f>SUM(E406*3)</f>
        <v>357</v>
      </c>
      <c r="F417" s="21">
        <f t="shared" ref="F417" si="58">SUM(E417:E417)</f>
        <v>357</v>
      </c>
      <c r="G417" s="365"/>
      <c r="H417" s="370">
        <f t="shared" si="57"/>
        <v>0</v>
      </c>
    </row>
    <row r="418" spans="1:9" ht="24.95" customHeight="1">
      <c r="A418" s="32" t="s">
        <v>43</v>
      </c>
      <c r="B418" s="561" t="s">
        <v>104</v>
      </c>
      <c r="C418" s="562"/>
      <c r="D418" s="32" t="s">
        <v>20</v>
      </c>
      <c r="E418" s="132">
        <f>SUM(E419:E419)*0.001</f>
        <v>3.857E-2</v>
      </c>
      <c r="F418" s="64">
        <f t="shared" si="51"/>
        <v>3.857E-2</v>
      </c>
      <c r="G418" s="306"/>
      <c r="H418" s="199">
        <f t="shared" si="57"/>
        <v>0</v>
      </c>
    </row>
    <row r="419" spans="1:9" ht="24.95" customHeight="1">
      <c r="A419" s="32" t="s">
        <v>26</v>
      </c>
      <c r="B419" s="622" t="s">
        <v>108</v>
      </c>
      <c r="C419" s="623"/>
      <c r="D419" s="18" t="s">
        <v>17</v>
      </c>
      <c r="E419" s="66">
        <f>(E405*10/1000)+(E407*10/1000)</f>
        <v>38.57</v>
      </c>
      <c r="F419" s="31">
        <f t="shared" si="51"/>
        <v>38.57</v>
      </c>
      <c r="G419" s="305"/>
      <c r="H419" s="199">
        <f t="shared" si="57"/>
        <v>0</v>
      </c>
    </row>
    <row r="420" spans="1:9" ht="24.95" customHeight="1">
      <c r="A420" s="363" t="s">
        <v>26</v>
      </c>
      <c r="B420" s="463" t="s">
        <v>547</v>
      </c>
      <c r="C420" s="635"/>
      <c r="D420" s="360" t="s">
        <v>17</v>
      </c>
      <c r="E420" s="371">
        <f>SUM(E406*20/1000)</f>
        <v>2.38</v>
      </c>
      <c r="F420" s="31">
        <f t="shared" ref="F420" si="59">SUM(E420:E420)</f>
        <v>2.38</v>
      </c>
      <c r="G420" s="365"/>
      <c r="H420" s="370">
        <f t="shared" si="57"/>
        <v>0</v>
      </c>
    </row>
    <row r="421" spans="1:9" ht="24.95" customHeight="1">
      <c r="A421" s="32" t="s">
        <v>37</v>
      </c>
      <c r="B421" s="644" t="s">
        <v>21</v>
      </c>
      <c r="C421" s="627"/>
      <c r="D421" s="18" t="s">
        <v>14</v>
      </c>
      <c r="E421" s="31">
        <f>SUM(E423*1.05)</f>
        <v>1597.05</v>
      </c>
      <c r="F421" s="31">
        <f t="shared" si="51"/>
        <v>1597.05</v>
      </c>
      <c r="G421" s="305"/>
      <c r="H421" s="199">
        <f t="shared" si="57"/>
        <v>0</v>
      </c>
    </row>
    <row r="422" spans="1:9" ht="24.95" customHeight="1">
      <c r="A422" s="32" t="s">
        <v>26</v>
      </c>
      <c r="B422" s="599" t="s">
        <v>118</v>
      </c>
      <c r="C422" s="627"/>
      <c r="D422" s="18" t="s">
        <v>14</v>
      </c>
      <c r="E422" s="66">
        <f>SUM(E421:E421)</f>
        <v>1597.05</v>
      </c>
      <c r="F422" s="66">
        <f t="shared" si="51"/>
        <v>1597.05</v>
      </c>
      <c r="G422" s="305"/>
      <c r="H422" s="199">
        <f t="shared" si="57"/>
        <v>0</v>
      </c>
    </row>
    <row r="423" spans="1:9" ht="24.95" customHeight="1">
      <c r="A423" s="33" t="s">
        <v>27</v>
      </c>
      <c r="B423" s="628" t="s">
        <v>22</v>
      </c>
      <c r="C423" s="629"/>
      <c r="D423" s="18" t="s">
        <v>14</v>
      </c>
      <c r="E423" s="31">
        <v>1521</v>
      </c>
      <c r="F423" s="66">
        <f t="shared" si="51"/>
        <v>1521</v>
      </c>
      <c r="G423" s="305"/>
      <c r="H423" s="199">
        <f t="shared" si="57"/>
        <v>0</v>
      </c>
    </row>
    <row r="424" spans="1:9" ht="24.95" customHeight="1">
      <c r="A424" s="82" t="s">
        <v>26</v>
      </c>
      <c r="B424" s="499" t="s">
        <v>81</v>
      </c>
      <c r="C424" s="499"/>
      <c r="D424" s="252" t="s">
        <v>15</v>
      </c>
      <c r="E424" s="67">
        <f>SUM(E423*0.1)</f>
        <v>152.1</v>
      </c>
      <c r="F424" s="67">
        <f t="shared" si="51"/>
        <v>152.1</v>
      </c>
      <c r="G424" s="305"/>
      <c r="H424" s="199">
        <f t="shared" si="57"/>
        <v>0</v>
      </c>
    </row>
    <row r="425" spans="1:9" ht="24.95" customHeight="1">
      <c r="A425" s="363" t="s">
        <v>548</v>
      </c>
      <c r="B425" s="636" t="s">
        <v>549</v>
      </c>
      <c r="C425" s="637"/>
      <c r="D425" s="360" t="s">
        <v>14</v>
      </c>
      <c r="E425" s="372">
        <f>236*1.05</f>
        <v>247.8</v>
      </c>
      <c r="F425" s="372">
        <f t="shared" ref="F425:F426" si="60">SUM(E425:E425)</f>
        <v>247.8</v>
      </c>
      <c r="G425" s="365"/>
      <c r="H425" s="370">
        <f t="shared" si="57"/>
        <v>0</v>
      </c>
    </row>
    <row r="426" spans="1:9" ht="24.95" customHeight="1">
      <c r="A426" s="363" t="s">
        <v>26</v>
      </c>
      <c r="B426" s="599" t="s">
        <v>550</v>
      </c>
      <c r="C426" s="600"/>
      <c r="D426" s="360" t="s">
        <v>14</v>
      </c>
      <c r="E426" s="371">
        <f>SUM(E425)</f>
        <v>247.8</v>
      </c>
      <c r="F426" s="371">
        <f t="shared" si="60"/>
        <v>247.8</v>
      </c>
      <c r="G426" s="365"/>
      <c r="H426" s="370">
        <f t="shared" si="57"/>
        <v>0</v>
      </c>
    </row>
    <row r="427" spans="1:9" ht="24.95" customHeight="1">
      <c r="A427" s="258" t="s">
        <v>25</v>
      </c>
      <c r="B427" s="542" t="s">
        <v>551</v>
      </c>
      <c r="C427" s="543"/>
      <c r="D427" s="187" t="s">
        <v>15</v>
      </c>
      <c r="E427" s="67">
        <v>175.7</v>
      </c>
      <c r="F427" s="67">
        <f t="shared" si="51"/>
        <v>175.7</v>
      </c>
      <c r="G427" s="305"/>
      <c r="H427" s="199">
        <f t="shared" si="57"/>
        <v>0</v>
      </c>
    </row>
    <row r="428" spans="1:9" ht="24.95" customHeight="1">
      <c r="A428" s="98" t="s">
        <v>193</v>
      </c>
      <c r="B428" s="425" t="s">
        <v>194</v>
      </c>
      <c r="C428" s="426"/>
      <c r="D428" s="187" t="s">
        <v>15</v>
      </c>
      <c r="E428" s="67">
        <v>175.7</v>
      </c>
      <c r="F428" s="67">
        <f t="shared" si="51"/>
        <v>175.7</v>
      </c>
      <c r="G428" s="305"/>
      <c r="H428" s="199">
        <f t="shared" si="57"/>
        <v>0</v>
      </c>
    </row>
    <row r="429" spans="1:9" ht="24.95" customHeight="1">
      <c r="A429" s="82" t="s">
        <v>26</v>
      </c>
      <c r="B429" s="425" t="s">
        <v>206</v>
      </c>
      <c r="C429" s="426"/>
      <c r="D429" s="187" t="s">
        <v>15</v>
      </c>
      <c r="E429" s="67">
        <v>175.7</v>
      </c>
      <c r="F429" s="67">
        <f t="shared" si="51"/>
        <v>175.7</v>
      </c>
      <c r="G429" s="305"/>
      <c r="H429" s="199">
        <f t="shared" si="57"/>
        <v>0</v>
      </c>
    </row>
    <row r="430" spans="1:9" ht="24.95" customHeight="1">
      <c r="A430" s="32"/>
      <c r="B430" s="634" t="s">
        <v>86</v>
      </c>
      <c r="C430" s="634"/>
      <c r="D430" s="116"/>
      <c r="E430" s="38"/>
      <c r="F430" s="36"/>
      <c r="G430" s="37"/>
      <c r="H430" s="216">
        <f>SUM(H404:H429)</f>
        <v>0</v>
      </c>
    </row>
    <row r="431" spans="1:9" s="327" customFormat="1" ht="24.95" customHeight="1">
      <c r="A431" s="531"/>
      <c r="B431" s="523" t="s">
        <v>9</v>
      </c>
      <c r="C431" s="524"/>
      <c r="D431" s="527" t="s">
        <v>170</v>
      </c>
      <c r="E431" s="529" t="s">
        <v>87</v>
      </c>
      <c r="F431" s="530"/>
      <c r="G431" s="469" t="s">
        <v>4</v>
      </c>
      <c r="H431" s="471" t="s">
        <v>88</v>
      </c>
      <c r="I431" s="326"/>
    </row>
    <row r="432" spans="1:9" s="329" customFormat="1" ht="24.95" customHeight="1">
      <c r="A432" s="532"/>
      <c r="B432" s="525"/>
      <c r="C432" s="526"/>
      <c r="D432" s="528"/>
      <c r="E432" s="328" t="s">
        <v>231</v>
      </c>
      <c r="F432" s="40" t="s">
        <v>11</v>
      </c>
      <c r="G432" s="470"/>
      <c r="H432" s="472"/>
      <c r="I432" s="45"/>
    </row>
    <row r="433" spans="1:9" ht="24.95" customHeight="1">
      <c r="A433" s="33"/>
      <c r="B433" s="495" t="s">
        <v>554</v>
      </c>
      <c r="C433" s="496"/>
      <c r="D433" s="496"/>
      <c r="E433" s="496"/>
      <c r="F433" s="496"/>
      <c r="G433" s="496"/>
      <c r="H433" s="496"/>
    </row>
    <row r="434" spans="1:9" ht="24.95" customHeight="1">
      <c r="A434" s="115" t="s">
        <v>25</v>
      </c>
      <c r="B434" s="504" t="s">
        <v>115</v>
      </c>
      <c r="C434" s="505"/>
      <c r="D434" s="131" t="s">
        <v>12</v>
      </c>
      <c r="E434" s="103">
        <f>E77+E112+E149+E85+E122+E158</f>
        <v>5868</v>
      </c>
      <c r="F434" s="103">
        <f>E434</f>
        <v>5868</v>
      </c>
      <c r="G434" s="305"/>
      <c r="H434" s="217">
        <f t="shared" ref="H434:H439" si="61">G434*F434</f>
        <v>0</v>
      </c>
    </row>
    <row r="435" spans="1:9" ht="24.95" customHeight="1">
      <c r="A435" s="135" t="s">
        <v>190</v>
      </c>
      <c r="B435" s="500" t="s">
        <v>191</v>
      </c>
      <c r="C435" s="501"/>
      <c r="D435" s="179" t="s">
        <v>12</v>
      </c>
      <c r="E435" s="103">
        <f>E77+E112+E149</f>
        <v>1529</v>
      </c>
      <c r="F435" s="103">
        <f t="shared" ref="F435:F437" si="62">E435</f>
        <v>1529</v>
      </c>
      <c r="G435" s="305"/>
      <c r="H435" s="217">
        <f t="shared" si="61"/>
        <v>0</v>
      </c>
    </row>
    <row r="436" spans="1:9" ht="24.95" customHeight="1">
      <c r="A436" s="135" t="s">
        <v>553</v>
      </c>
      <c r="B436" s="500" t="s">
        <v>552</v>
      </c>
      <c r="C436" s="501"/>
      <c r="D436" s="179" t="s">
        <v>12</v>
      </c>
      <c r="E436" s="368">
        <f>E85+E122+E158</f>
        <v>4339</v>
      </c>
      <c r="F436" s="368">
        <f t="shared" ref="F436" si="63">E436</f>
        <v>4339</v>
      </c>
      <c r="G436" s="305"/>
      <c r="H436" s="217">
        <f t="shared" ref="H436" si="64">G436*F436</f>
        <v>0</v>
      </c>
    </row>
    <row r="437" spans="1:9" ht="24.95" customHeight="1">
      <c r="A437" s="98" t="s">
        <v>193</v>
      </c>
      <c r="B437" s="425" t="s">
        <v>556</v>
      </c>
      <c r="C437" s="426"/>
      <c r="D437" s="187" t="s">
        <v>15</v>
      </c>
      <c r="E437" s="72">
        <v>3.4</v>
      </c>
      <c r="F437" s="72">
        <f t="shared" si="62"/>
        <v>3.4</v>
      </c>
      <c r="G437" s="305"/>
      <c r="H437" s="217">
        <f t="shared" si="61"/>
        <v>0</v>
      </c>
    </row>
    <row r="438" spans="1:9" ht="24.95" customHeight="1">
      <c r="A438" s="33" t="s">
        <v>27</v>
      </c>
      <c r="B438" s="628" t="s">
        <v>22</v>
      </c>
      <c r="C438" s="629"/>
      <c r="D438" s="18" t="s">
        <v>14</v>
      </c>
      <c r="E438" s="31">
        <v>170</v>
      </c>
      <c r="F438" s="66">
        <f t="shared" ref="F438:F443" si="65">SUM(E438:E438)</f>
        <v>170</v>
      </c>
      <c r="G438" s="305"/>
      <c r="H438" s="370">
        <f t="shared" si="61"/>
        <v>0</v>
      </c>
    </row>
    <row r="439" spans="1:9" ht="24.95" customHeight="1">
      <c r="A439" s="82" t="s">
        <v>26</v>
      </c>
      <c r="B439" s="632" t="s">
        <v>558</v>
      </c>
      <c r="C439" s="499"/>
      <c r="D439" s="252" t="s">
        <v>15</v>
      </c>
      <c r="E439" s="67">
        <f>SUM(E438*0.07)</f>
        <v>11.9</v>
      </c>
      <c r="F439" s="67">
        <f t="shared" si="65"/>
        <v>11.9</v>
      </c>
      <c r="G439" s="305"/>
      <c r="H439" s="370">
        <f t="shared" si="61"/>
        <v>0</v>
      </c>
    </row>
    <row r="440" spans="1:9" ht="24.95" customHeight="1">
      <c r="A440" s="258" t="s">
        <v>25</v>
      </c>
      <c r="B440" s="542" t="s">
        <v>557</v>
      </c>
      <c r="C440" s="543"/>
      <c r="D440" s="187" t="s">
        <v>15</v>
      </c>
      <c r="E440" s="67">
        <v>34</v>
      </c>
      <c r="F440" s="67">
        <f t="shared" si="65"/>
        <v>34</v>
      </c>
      <c r="G440" s="305"/>
      <c r="H440" s="199">
        <f t="shared" ref="H440:H443" si="66">G440*F440</f>
        <v>0</v>
      </c>
    </row>
    <row r="441" spans="1:9" ht="24.95" customHeight="1">
      <c r="A441" s="98" t="s">
        <v>193</v>
      </c>
      <c r="B441" s="425" t="s">
        <v>194</v>
      </c>
      <c r="C441" s="426"/>
      <c r="D441" s="187" t="s">
        <v>15</v>
      </c>
      <c r="E441" s="67">
        <v>34</v>
      </c>
      <c r="F441" s="67">
        <f t="shared" si="65"/>
        <v>34</v>
      </c>
      <c r="G441" s="305"/>
      <c r="H441" s="199">
        <f t="shared" si="66"/>
        <v>0</v>
      </c>
    </row>
    <row r="442" spans="1:9" ht="24.95" customHeight="1">
      <c r="A442" s="82" t="s">
        <v>26</v>
      </c>
      <c r="B442" s="425" t="s">
        <v>206</v>
      </c>
      <c r="C442" s="426"/>
      <c r="D442" s="187" t="s">
        <v>15</v>
      </c>
      <c r="E442" s="67">
        <v>34</v>
      </c>
      <c r="F442" s="67">
        <f t="shared" si="65"/>
        <v>34</v>
      </c>
      <c r="G442" s="305"/>
      <c r="H442" s="199">
        <f t="shared" si="66"/>
        <v>0</v>
      </c>
    </row>
    <row r="443" spans="1:9" s="240" customFormat="1" ht="24.95" customHeight="1">
      <c r="A443" s="241" t="s">
        <v>204</v>
      </c>
      <c r="B443" s="630" t="s">
        <v>233</v>
      </c>
      <c r="C443" s="631"/>
      <c r="D443" s="241" t="s">
        <v>101</v>
      </c>
      <c r="E443" s="103">
        <v>222</v>
      </c>
      <c r="F443" s="67">
        <f t="shared" si="65"/>
        <v>222</v>
      </c>
      <c r="G443" s="305"/>
      <c r="H443" s="199">
        <f t="shared" si="66"/>
        <v>0</v>
      </c>
      <c r="I443" s="239"/>
    </row>
    <row r="444" spans="1:9" ht="24.95" customHeight="1">
      <c r="A444" s="33"/>
      <c r="B444" s="596" t="s">
        <v>555</v>
      </c>
      <c r="C444" s="596"/>
      <c r="D444" s="182"/>
      <c r="E444" s="182"/>
      <c r="F444" s="183"/>
      <c r="G444" s="183"/>
      <c r="H444" s="216">
        <f>SUM(H434:H443)</f>
        <v>0</v>
      </c>
    </row>
    <row r="445" spans="1:9" s="327" customFormat="1" ht="24.95" customHeight="1">
      <c r="A445" s="531"/>
      <c r="B445" s="523" t="s">
        <v>9</v>
      </c>
      <c r="C445" s="524"/>
      <c r="D445" s="527" t="s">
        <v>170</v>
      </c>
      <c r="E445" s="529" t="s">
        <v>87</v>
      </c>
      <c r="F445" s="530"/>
      <c r="G445" s="469" t="s">
        <v>4</v>
      </c>
      <c r="H445" s="471" t="s">
        <v>88</v>
      </c>
      <c r="I445" s="326"/>
    </row>
    <row r="446" spans="1:9" s="329" customFormat="1" ht="24.95" customHeight="1">
      <c r="A446" s="532"/>
      <c r="B446" s="525"/>
      <c r="C446" s="526"/>
      <c r="D446" s="528"/>
      <c r="E446" s="328" t="s">
        <v>231</v>
      </c>
      <c r="F446" s="40" t="s">
        <v>11</v>
      </c>
      <c r="G446" s="470"/>
      <c r="H446" s="472"/>
      <c r="I446" s="45"/>
    </row>
    <row r="447" spans="1:9" ht="24.95" customHeight="1">
      <c r="A447" s="33"/>
      <c r="B447" s="495" t="s">
        <v>559</v>
      </c>
      <c r="C447" s="496"/>
      <c r="D447" s="496"/>
      <c r="E447" s="496"/>
      <c r="F447" s="496"/>
      <c r="G447" s="496"/>
      <c r="H447" s="496"/>
    </row>
    <row r="448" spans="1:9" ht="24.95" customHeight="1">
      <c r="A448" s="115" t="s">
        <v>25</v>
      </c>
      <c r="B448" s="504" t="s">
        <v>115</v>
      </c>
      <c r="C448" s="505"/>
      <c r="D448" s="131" t="s">
        <v>12</v>
      </c>
      <c r="E448" s="103">
        <f>E57</f>
        <v>2967</v>
      </c>
      <c r="F448" s="103">
        <f>E448</f>
        <v>2967</v>
      </c>
      <c r="G448" s="42"/>
      <c r="H448" s="217">
        <f t="shared" ref="H448:H455" si="67">G448*F448</f>
        <v>0</v>
      </c>
    </row>
    <row r="449" spans="1:9" ht="24.95" customHeight="1">
      <c r="A449" s="135" t="s">
        <v>190</v>
      </c>
      <c r="B449" s="500" t="s">
        <v>191</v>
      </c>
      <c r="C449" s="501"/>
      <c r="D449" s="179" t="s">
        <v>12</v>
      </c>
      <c r="E449" s="103">
        <f>E448</f>
        <v>2967</v>
      </c>
      <c r="F449" s="103">
        <f t="shared" ref="F449:F452" si="68">E449</f>
        <v>2967</v>
      </c>
      <c r="G449" s="184"/>
      <c r="H449" s="217">
        <f t="shared" si="67"/>
        <v>0</v>
      </c>
    </row>
    <row r="450" spans="1:9" ht="24.95" customHeight="1">
      <c r="A450" s="98" t="s">
        <v>193</v>
      </c>
      <c r="B450" s="425" t="s">
        <v>194</v>
      </c>
      <c r="C450" s="426"/>
      <c r="D450" s="187" t="s">
        <v>15</v>
      </c>
      <c r="E450" s="72">
        <f>E392*0.02</f>
        <v>1.48</v>
      </c>
      <c r="F450" s="72">
        <f t="shared" si="68"/>
        <v>1.48</v>
      </c>
      <c r="G450" s="79"/>
      <c r="H450" s="217">
        <f t="shared" si="67"/>
        <v>0</v>
      </c>
    </row>
    <row r="451" spans="1:9" ht="24.95" customHeight="1">
      <c r="A451" s="142" t="s">
        <v>27</v>
      </c>
      <c r="B451" s="598" t="s">
        <v>22</v>
      </c>
      <c r="C451" s="598"/>
      <c r="D451" s="180" t="s">
        <v>14</v>
      </c>
      <c r="E451" s="103">
        <v>63</v>
      </c>
      <c r="F451" s="103">
        <f t="shared" si="68"/>
        <v>63</v>
      </c>
      <c r="G451" s="185"/>
      <c r="H451" s="217">
        <f t="shared" si="67"/>
        <v>0</v>
      </c>
    </row>
    <row r="452" spans="1:9" ht="24.95" customHeight="1">
      <c r="A452" s="142" t="s">
        <v>26</v>
      </c>
      <c r="B452" s="598" t="s">
        <v>561</v>
      </c>
      <c r="C452" s="598"/>
      <c r="D452" s="180" t="s">
        <v>15</v>
      </c>
      <c r="E452" s="72">
        <v>6.3</v>
      </c>
      <c r="F452" s="72">
        <f t="shared" si="68"/>
        <v>6.3</v>
      </c>
      <c r="G452" s="186"/>
      <c r="H452" s="217">
        <f t="shared" si="67"/>
        <v>0</v>
      </c>
    </row>
    <row r="453" spans="1:9" ht="24.95" customHeight="1">
      <c r="A453" s="258" t="s">
        <v>25</v>
      </c>
      <c r="B453" s="542" t="s">
        <v>562</v>
      </c>
      <c r="C453" s="543"/>
      <c r="D453" s="187" t="s">
        <v>15</v>
      </c>
      <c r="E453" s="67">
        <v>12.6</v>
      </c>
      <c r="F453" s="67">
        <f t="shared" ref="F453:F455" si="69">SUM(E453:E453)</f>
        <v>12.6</v>
      </c>
      <c r="G453" s="42"/>
      <c r="H453" s="199">
        <f t="shared" si="67"/>
        <v>0</v>
      </c>
    </row>
    <row r="454" spans="1:9" ht="24.95" customHeight="1">
      <c r="A454" s="98" t="s">
        <v>193</v>
      </c>
      <c r="B454" s="425" t="s">
        <v>194</v>
      </c>
      <c r="C454" s="426"/>
      <c r="D454" s="187" t="s">
        <v>15</v>
      </c>
      <c r="E454" s="67">
        <f>E452</f>
        <v>6.3</v>
      </c>
      <c r="F454" s="67">
        <f t="shared" si="69"/>
        <v>6.3</v>
      </c>
      <c r="G454" s="42"/>
      <c r="H454" s="199">
        <f t="shared" si="67"/>
        <v>0</v>
      </c>
    </row>
    <row r="455" spans="1:9" ht="24.95" customHeight="1">
      <c r="A455" s="82" t="s">
        <v>26</v>
      </c>
      <c r="B455" s="425" t="s">
        <v>206</v>
      </c>
      <c r="C455" s="426"/>
      <c r="D455" s="187" t="s">
        <v>15</v>
      </c>
      <c r="E455" s="67">
        <f>E452</f>
        <v>6.3</v>
      </c>
      <c r="F455" s="67">
        <f t="shared" si="69"/>
        <v>6.3</v>
      </c>
      <c r="G455" s="42"/>
      <c r="H455" s="199">
        <f t="shared" si="67"/>
        <v>0</v>
      </c>
    </row>
    <row r="456" spans="1:9" ht="24.95" customHeight="1">
      <c r="A456" s="33"/>
      <c r="B456" s="596" t="s">
        <v>560</v>
      </c>
      <c r="C456" s="596"/>
      <c r="D456" s="182"/>
      <c r="E456" s="182"/>
      <c r="F456" s="183"/>
      <c r="G456" s="183"/>
      <c r="H456" s="218">
        <f>SUM(H448:H455)</f>
        <v>0</v>
      </c>
    </row>
    <row r="457" spans="1:9" s="327" customFormat="1" ht="24.95" customHeight="1">
      <c r="A457" s="531"/>
      <c r="B457" s="523" t="s">
        <v>9</v>
      </c>
      <c r="C457" s="524"/>
      <c r="D457" s="527" t="s">
        <v>170</v>
      </c>
      <c r="E457" s="529" t="s">
        <v>87</v>
      </c>
      <c r="F457" s="530"/>
      <c r="G457" s="469" t="s">
        <v>4</v>
      </c>
      <c r="H457" s="471" t="s">
        <v>88</v>
      </c>
      <c r="I457" s="326"/>
    </row>
    <row r="458" spans="1:9" s="329" customFormat="1" ht="24.95" customHeight="1">
      <c r="A458" s="532"/>
      <c r="B458" s="525"/>
      <c r="C458" s="526"/>
      <c r="D458" s="528"/>
      <c r="E458" s="328" t="s">
        <v>231</v>
      </c>
      <c r="F458" s="40" t="s">
        <v>11</v>
      </c>
      <c r="G458" s="470"/>
      <c r="H458" s="472"/>
      <c r="I458" s="45"/>
    </row>
    <row r="459" spans="1:9" ht="24.95" customHeight="1">
      <c r="A459" s="102"/>
      <c r="B459" s="620" t="s">
        <v>18</v>
      </c>
      <c r="C459" s="621"/>
      <c r="D459" s="578"/>
      <c r="E459" s="578"/>
      <c r="F459" s="578"/>
      <c r="G459" s="578"/>
      <c r="H459" s="578"/>
    </row>
    <row r="460" spans="1:9" s="93" customFormat="1" ht="24.95" customHeight="1">
      <c r="A460" s="52" t="s">
        <v>25</v>
      </c>
      <c r="B460" s="480" t="s">
        <v>116</v>
      </c>
      <c r="C460" s="480"/>
      <c r="D460" s="98" t="s">
        <v>12</v>
      </c>
      <c r="E460" s="97">
        <v>20</v>
      </c>
      <c r="F460" s="97">
        <f t="shared" ref="F460:F477" si="70">SUM(E460:E460)</f>
        <v>20</v>
      </c>
      <c r="G460" s="114"/>
      <c r="H460" s="199">
        <f t="shared" ref="H460:H477" si="71">F460*G460</f>
        <v>0</v>
      </c>
      <c r="I460" s="92"/>
    </row>
    <row r="461" spans="1:9" ht="24.95" customHeight="1">
      <c r="A461" s="33" t="s">
        <v>45</v>
      </c>
      <c r="B461" s="480" t="s">
        <v>46</v>
      </c>
      <c r="C461" s="480"/>
      <c r="D461" s="13" t="s">
        <v>12</v>
      </c>
      <c r="E461" s="35">
        <v>20</v>
      </c>
      <c r="F461" s="35">
        <f t="shared" si="70"/>
        <v>20</v>
      </c>
      <c r="G461" s="22"/>
      <c r="H461" s="199">
        <f t="shared" si="71"/>
        <v>0</v>
      </c>
    </row>
    <row r="462" spans="1:9" ht="24.95" customHeight="1">
      <c r="A462" s="33" t="s">
        <v>36</v>
      </c>
      <c r="B462" s="480" t="s">
        <v>23</v>
      </c>
      <c r="C462" s="480"/>
      <c r="D462" s="346" t="s">
        <v>12</v>
      </c>
      <c r="E462" s="69">
        <f>SUM(E461)</f>
        <v>20</v>
      </c>
      <c r="F462" s="69">
        <f t="shared" si="70"/>
        <v>20</v>
      </c>
      <c r="G462" s="189"/>
      <c r="H462" s="199">
        <f t="shared" si="71"/>
        <v>0</v>
      </c>
    </row>
    <row r="463" spans="1:9" ht="24.95" customHeight="1">
      <c r="A463" s="98" t="s">
        <v>193</v>
      </c>
      <c r="B463" s="425" t="s">
        <v>194</v>
      </c>
      <c r="C463" s="426"/>
      <c r="D463" s="187" t="s">
        <v>15</v>
      </c>
      <c r="E463" s="72">
        <f>E460*0.08</f>
        <v>1.6</v>
      </c>
      <c r="F463" s="69">
        <f t="shared" si="70"/>
        <v>1.6</v>
      </c>
      <c r="G463" s="79"/>
      <c r="H463" s="199">
        <f>F463*G463</f>
        <v>0</v>
      </c>
    </row>
    <row r="464" spans="1:9" ht="24.95" customHeight="1">
      <c r="A464" s="13" t="s">
        <v>26</v>
      </c>
      <c r="B464" s="633" t="s">
        <v>85</v>
      </c>
      <c r="C464" s="535"/>
      <c r="D464" s="111" t="s">
        <v>15</v>
      </c>
      <c r="E464" s="95">
        <f>E460</f>
        <v>20</v>
      </c>
      <c r="F464" s="65">
        <f t="shared" si="70"/>
        <v>20</v>
      </c>
      <c r="G464" s="303"/>
      <c r="H464" s="199">
        <f t="shared" si="71"/>
        <v>0</v>
      </c>
    </row>
    <row r="465" spans="1:9" ht="24.95" customHeight="1">
      <c r="A465" s="32" t="s">
        <v>43</v>
      </c>
      <c r="B465" s="562" t="s">
        <v>103</v>
      </c>
      <c r="C465" s="562"/>
      <c r="D465" s="32" t="s">
        <v>20</v>
      </c>
      <c r="E465" s="132">
        <f>SUM(E466*0.00001)</f>
        <v>1E-3</v>
      </c>
      <c r="F465" s="133">
        <f t="shared" si="70"/>
        <v>1E-3</v>
      </c>
      <c r="G465" s="192"/>
      <c r="H465" s="199">
        <f t="shared" si="71"/>
        <v>0</v>
      </c>
    </row>
    <row r="466" spans="1:9" ht="24.95" customHeight="1">
      <c r="A466" s="35" t="s">
        <v>26</v>
      </c>
      <c r="B466" s="465" t="s">
        <v>107</v>
      </c>
      <c r="C466" s="466"/>
      <c r="D466" s="347" t="s">
        <v>12</v>
      </c>
      <c r="E466" s="35">
        <f>E460*5</f>
        <v>100</v>
      </c>
      <c r="F466" s="13">
        <f t="shared" si="70"/>
        <v>100</v>
      </c>
      <c r="G466" s="22"/>
      <c r="H466" s="199">
        <f t="shared" si="71"/>
        <v>0</v>
      </c>
    </row>
    <row r="467" spans="1:9" ht="24.95" customHeight="1">
      <c r="A467" s="13" t="s">
        <v>43</v>
      </c>
      <c r="B467" s="477" t="s">
        <v>104</v>
      </c>
      <c r="C467" s="477"/>
      <c r="D467" s="26" t="s">
        <v>20</v>
      </c>
      <c r="E467" s="134">
        <f>SUM(E468*0.001)</f>
        <v>2E-3</v>
      </c>
      <c r="F467" s="64">
        <f t="shared" si="70"/>
        <v>2E-3</v>
      </c>
      <c r="G467" s="193"/>
      <c r="H467" s="199">
        <f t="shared" si="71"/>
        <v>0</v>
      </c>
    </row>
    <row r="468" spans="1:9" s="9" customFormat="1" ht="24.95" customHeight="1">
      <c r="A468" s="13" t="s">
        <v>26</v>
      </c>
      <c r="B468" s="475" t="s">
        <v>109</v>
      </c>
      <c r="C468" s="476"/>
      <c r="D468" s="13" t="s">
        <v>17</v>
      </c>
      <c r="E468" s="31">
        <f>SUM(E460*0.1)</f>
        <v>2</v>
      </c>
      <c r="F468" s="31">
        <f t="shared" si="70"/>
        <v>2</v>
      </c>
      <c r="G468" s="22"/>
      <c r="H468" s="199">
        <f t="shared" si="71"/>
        <v>0</v>
      </c>
      <c r="I468" s="12"/>
    </row>
    <row r="469" spans="1:9" s="9" customFormat="1" ht="24.95" customHeight="1">
      <c r="A469" s="13" t="s">
        <v>47</v>
      </c>
      <c r="B469" s="477" t="s">
        <v>48</v>
      </c>
      <c r="C469" s="477"/>
      <c r="D469" s="26" t="s">
        <v>12</v>
      </c>
      <c r="E469" s="26">
        <f>E460</f>
        <v>20</v>
      </c>
      <c r="F469" s="13">
        <f t="shared" si="70"/>
        <v>20</v>
      </c>
      <c r="G469" s="22"/>
      <c r="H469" s="199">
        <f t="shared" si="71"/>
        <v>0</v>
      </c>
      <c r="I469" s="12"/>
    </row>
    <row r="470" spans="1:9" ht="24.95" customHeight="1">
      <c r="A470" s="13" t="s">
        <v>26</v>
      </c>
      <c r="B470" s="477" t="s">
        <v>51</v>
      </c>
      <c r="C470" s="477"/>
      <c r="D470" s="26" t="s">
        <v>12</v>
      </c>
      <c r="E470" s="26">
        <f>E460*3</f>
        <v>60</v>
      </c>
      <c r="F470" s="13">
        <f t="shared" si="70"/>
        <v>60</v>
      </c>
      <c r="G470" s="22"/>
      <c r="H470" s="199">
        <f t="shared" si="71"/>
        <v>0</v>
      </c>
    </row>
    <row r="471" spans="1:9" s="5" customFormat="1" ht="24.95" customHeight="1">
      <c r="A471" s="13" t="s">
        <v>26</v>
      </c>
      <c r="B471" s="446" t="s">
        <v>52</v>
      </c>
      <c r="C471" s="446"/>
      <c r="D471" s="13" t="s">
        <v>12</v>
      </c>
      <c r="E471" s="26">
        <f>E460*3</f>
        <v>60</v>
      </c>
      <c r="F471" s="13">
        <f t="shared" si="70"/>
        <v>60</v>
      </c>
      <c r="G471" s="22"/>
      <c r="H471" s="199">
        <f t="shared" si="71"/>
        <v>0</v>
      </c>
      <c r="I471" s="61"/>
    </row>
    <row r="472" spans="1:9" s="5" customFormat="1" ht="24.95" customHeight="1">
      <c r="A472" s="13" t="s">
        <v>26</v>
      </c>
      <c r="B472" s="446" t="s">
        <v>53</v>
      </c>
      <c r="C472" s="446"/>
      <c r="D472" s="13" t="s">
        <v>12</v>
      </c>
      <c r="E472" s="26">
        <f>E460*3</f>
        <v>60</v>
      </c>
      <c r="F472" s="13">
        <f t="shared" si="70"/>
        <v>60</v>
      </c>
      <c r="G472" s="22"/>
      <c r="H472" s="199">
        <f t="shared" si="71"/>
        <v>0</v>
      </c>
      <c r="I472" s="61"/>
    </row>
    <row r="473" spans="1:9" s="9" customFormat="1" ht="24.95" customHeight="1">
      <c r="A473" s="13" t="s">
        <v>28</v>
      </c>
      <c r="B473" s="452" t="s">
        <v>24</v>
      </c>
      <c r="C473" s="452"/>
      <c r="D473" s="13" t="s">
        <v>14</v>
      </c>
      <c r="E473" s="31">
        <f>SUM(E460)</f>
        <v>20</v>
      </c>
      <c r="F473" s="31">
        <f t="shared" si="70"/>
        <v>20</v>
      </c>
      <c r="G473" s="22"/>
      <c r="H473" s="199">
        <f t="shared" si="71"/>
        <v>0</v>
      </c>
      <c r="I473" s="12"/>
    </row>
    <row r="474" spans="1:9" s="9" customFormat="1" ht="24.95" customHeight="1">
      <c r="A474" s="13" t="s">
        <v>26</v>
      </c>
      <c r="B474" s="452" t="s">
        <v>54</v>
      </c>
      <c r="C474" s="452"/>
      <c r="D474" s="13" t="s">
        <v>14</v>
      </c>
      <c r="E474" s="31">
        <f>SUM(E473)</f>
        <v>20</v>
      </c>
      <c r="F474" s="31">
        <f t="shared" si="70"/>
        <v>20</v>
      </c>
      <c r="G474" s="22"/>
      <c r="H474" s="199">
        <f t="shared" si="71"/>
        <v>0</v>
      </c>
      <c r="I474" s="12"/>
    </row>
    <row r="475" spans="1:9" s="9" customFormat="1" ht="24.95" customHeight="1">
      <c r="A475" s="13" t="s">
        <v>61</v>
      </c>
      <c r="B475" s="130" t="s">
        <v>62</v>
      </c>
      <c r="C475" s="130"/>
      <c r="D475" s="13" t="s">
        <v>12</v>
      </c>
      <c r="E475" s="13">
        <f>SUM(E461)</f>
        <v>20</v>
      </c>
      <c r="F475" s="13">
        <f t="shared" si="70"/>
        <v>20</v>
      </c>
      <c r="G475" s="22"/>
      <c r="H475" s="199">
        <f t="shared" si="71"/>
        <v>0</v>
      </c>
      <c r="I475" s="12"/>
    </row>
    <row r="476" spans="1:9" ht="24.95" customHeight="1">
      <c r="A476" s="13" t="s">
        <v>26</v>
      </c>
      <c r="B476" s="478" t="s">
        <v>192</v>
      </c>
      <c r="C476" s="452"/>
      <c r="D476" s="13" t="s">
        <v>15</v>
      </c>
      <c r="E476" s="65">
        <f>SUM(E475*0.1)</f>
        <v>2</v>
      </c>
      <c r="F476" s="65">
        <f t="shared" si="70"/>
        <v>2</v>
      </c>
      <c r="G476" s="22"/>
      <c r="H476" s="199">
        <f t="shared" si="71"/>
        <v>0</v>
      </c>
    </row>
    <row r="477" spans="1:9" s="93" customFormat="1" ht="24.95" customHeight="1">
      <c r="A477" s="94" t="s">
        <v>102</v>
      </c>
      <c r="B477" s="464" t="s">
        <v>113</v>
      </c>
      <c r="C477" s="464"/>
      <c r="D477" s="33" t="s">
        <v>12</v>
      </c>
      <c r="E477" s="26">
        <f>SUM(E460)</f>
        <v>20</v>
      </c>
      <c r="F477" s="26">
        <f t="shared" si="70"/>
        <v>20</v>
      </c>
      <c r="G477" s="22"/>
      <c r="H477" s="27">
        <f t="shared" si="71"/>
        <v>0</v>
      </c>
      <c r="I477" s="92"/>
    </row>
    <row r="478" spans="1:9" ht="24.95" customHeight="1">
      <c r="A478" s="258" t="s">
        <v>25</v>
      </c>
      <c r="B478" s="542" t="s">
        <v>207</v>
      </c>
      <c r="C478" s="543"/>
      <c r="D478" s="187" t="s">
        <v>15</v>
      </c>
      <c r="E478" s="67">
        <v>8</v>
      </c>
      <c r="F478" s="67">
        <f t="shared" ref="F478:F480" si="72">SUM(E478:E478)</f>
        <v>8</v>
      </c>
      <c r="G478" s="42"/>
      <c r="H478" s="199">
        <f t="shared" ref="H478:H480" si="73">G478*F478</f>
        <v>0</v>
      </c>
    </row>
    <row r="479" spans="1:9" ht="24.95" customHeight="1">
      <c r="A479" s="98" t="s">
        <v>193</v>
      </c>
      <c r="B479" s="425" t="s">
        <v>194</v>
      </c>
      <c r="C479" s="426"/>
      <c r="D479" s="187" t="s">
        <v>15</v>
      </c>
      <c r="E479" s="67">
        <v>8</v>
      </c>
      <c r="F479" s="67">
        <f t="shared" si="72"/>
        <v>8</v>
      </c>
      <c r="G479" s="42"/>
      <c r="H479" s="199">
        <f t="shared" si="73"/>
        <v>0</v>
      </c>
    </row>
    <row r="480" spans="1:9" ht="24.95" customHeight="1">
      <c r="A480" s="82" t="s">
        <v>26</v>
      </c>
      <c r="B480" s="425" t="s">
        <v>206</v>
      </c>
      <c r="C480" s="426"/>
      <c r="D480" s="187" t="s">
        <v>15</v>
      </c>
      <c r="E480" s="67">
        <v>8</v>
      </c>
      <c r="F480" s="67">
        <f t="shared" si="72"/>
        <v>8</v>
      </c>
      <c r="G480" s="42"/>
      <c r="H480" s="199">
        <f t="shared" si="73"/>
        <v>0</v>
      </c>
    </row>
    <row r="481" spans="1:9" ht="24.95" customHeight="1">
      <c r="A481" s="18"/>
      <c r="B481" s="479" t="s">
        <v>208</v>
      </c>
      <c r="C481" s="479"/>
      <c r="D481" s="14" t="s">
        <v>12</v>
      </c>
      <c r="E481" s="14"/>
      <c r="F481" s="39"/>
      <c r="G481" s="15"/>
      <c r="H481" s="209">
        <f>SUM(H460:H480)</f>
        <v>0</v>
      </c>
    </row>
    <row r="482" spans="1:9" s="327" customFormat="1" ht="24.95" customHeight="1">
      <c r="A482" s="531"/>
      <c r="B482" s="523" t="s">
        <v>9</v>
      </c>
      <c r="C482" s="524"/>
      <c r="D482" s="527" t="s">
        <v>170</v>
      </c>
      <c r="E482" s="529" t="s">
        <v>87</v>
      </c>
      <c r="F482" s="530"/>
      <c r="G482" s="469" t="s">
        <v>4</v>
      </c>
      <c r="H482" s="471" t="s">
        <v>88</v>
      </c>
      <c r="I482" s="326"/>
    </row>
    <row r="483" spans="1:9" s="329" customFormat="1" ht="24.95" customHeight="1">
      <c r="A483" s="532"/>
      <c r="B483" s="525"/>
      <c r="C483" s="526"/>
      <c r="D483" s="528"/>
      <c r="E483" s="328" t="s">
        <v>231</v>
      </c>
      <c r="F483" s="40" t="s">
        <v>11</v>
      </c>
      <c r="G483" s="470"/>
      <c r="H483" s="472"/>
      <c r="I483" s="45"/>
    </row>
    <row r="484" spans="1:9" ht="24.95" customHeight="1">
      <c r="A484" s="102"/>
      <c r="B484" s="620" t="s">
        <v>209</v>
      </c>
      <c r="C484" s="621"/>
      <c r="D484" s="578"/>
      <c r="E484" s="578"/>
      <c r="F484" s="578"/>
      <c r="G484" s="578"/>
      <c r="H484" s="578"/>
    </row>
    <row r="485" spans="1:9" s="93" customFormat="1" ht="24.95" customHeight="1">
      <c r="A485" s="52" t="s">
        <v>25</v>
      </c>
      <c r="B485" s="480" t="s">
        <v>116</v>
      </c>
      <c r="C485" s="480"/>
      <c r="D485" s="98" t="s">
        <v>12</v>
      </c>
      <c r="E485" s="97">
        <v>10</v>
      </c>
      <c r="F485" s="97">
        <f t="shared" ref="F485:F505" si="74">SUM(E485:E485)</f>
        <v>10</v>
      </c>
      <c r="G485" s="114"/>
      <c r="H485" s="199">
        <f t="shared" ref="H485:H490" si="75">F485*G485</f>
        <v>0</v>
      </c>
      <c r="I485" s="92"/>
    </row>
    <row r="486" spans="1:9" s="265" customFormat="1" ht="24.95" customHeight="1">
      <c r="A486" s="142" t="s">
        <v>25</v>
      </c>
      <c r="B486" s="467" t="s">
        <v>234</v>
      </c>
      <c r="C486" s="672"/>
      <c r="D486" s="259" t="s">
        <v>12</v>
      </c>
      <c r="E486" s="142">
        <v>10</v>
      </c>
      <c r="F486" s="142">
        <f t="shared" si="74"/>
        <v>10</v>
      </c>
      <c r="G486" s="301"/>
      <c r="H486" s="263">
        <f t="shared" si="75"/>
        <v>0</v>
      </c>
      <c r="I486" s="264"/>
    </row>
    <row r="487" spans="1:9" s="265" customFormat="1" ht="24.95" customHeight="1">
      <c r="A487" s="142" t="s">
        <v>25</v>
      </c>
      <c r="B487" s="467" t="s">
        <v>211</v>
      </c>
      <c r="C487" s="468"/>
      <c r="D487" s="259" t="s">
        <v>12</v>
      </c>
      <c r="E487" s="142">
        <v>10</v>
      </c>
      <c r="F487" s="142">
        <f t="shared" ref="F487" si="76">SUM(E487:E487)</f>
        <v>10</v>
      </c>
      <c r="G487" s="301"/>
      <c r="H487" s="263">
        <f t="shared" si="75"/>
        <v>0</v>
      </c>
      <c r="I487" s="264"/>
    </row>
    <row r="488" spans="1:9" s="265" customFormat="1" ht="24.95" customHeight="1">
      <c r="A488" s="142" t="s">
        <v>25</v>
      </c>
      <c r="B488" s="467" t="s">
        <v>212</v>
      </c>
      <c r="C488" s="468"/>
      <c r="D488" s="259" t="s">
        <v>12</v>
      </c>
      <c r="E488" s="142">
        <v>10</v>
      </c>
      <c r="F488" s="142">
        <f t="shared" ref="F488" si="77">SUM(E488:E488)</f>
        <v>10</v>
      </c>
      <c r="G488" s="301"/>
      <c r="H488" s="263">
        <f t="shared" si="75"/>
        <v>0</v>
      </c>
      <c r="I488" s="264"/>
    </row>
    <row r="489" spans="1:9" s="265" customFormat="1" ht="24.95" customHeight="1">
      <c r="A489" s="142" t="s">
        <v>45</v>
      </c>
      <c r="B489" s="671" t="s">
        <v>46</v>
      </c>
      <c r="C489" s="671"/>
      <c r="D489" s="260" t="s">
        <v>12</v>
      </c>
      <c r="E489" s="261">
        <v>10</v>
      </c>
      <c r="F489" s="261">
        <f t="shared" si="74"/>
        <v>10</v>
      </c>
      <c r="G489" s="262"/>
      <c r="H489" s="263">
        <f t="shared" si="75"/>
        <v>0</v>
      </c>
      <c r="I489" s="264"/>
    </row>
    <row r="490" spans="1:9" s="265" customFormat="1" ht="24.95" customHeight="1">
      <c r="A490" s="142" t="s">
        <v>36</v>
      </c>
      <c r="B490" s="671" t="s">
        <v>23</v>
      </c>
      <c r="C490" s="671"/>
      <c r="D490" s="266" t="s">
        <v>12</v>
      </c>
      <c r="E490" s="266">
        <f>SUM(E489)</f>
        <v>10</v>
      </c>
      <c r="F490" s="266">
        <f t="shared" si="74"/>
        <v>10</v>
      </c>
      <c r="G490" s="267"/>
      <c r="H490" s="263">
        <f t="shared" si="75"/>
        <v>0</v>
      </c>
      <c r="I490" s="264"/>
    </row>
    <row r="491" spans="1:9" ht="24.95" customHeight="1">
      <c r="A491" s="98" t="s">
        <v>193</v>
      </c>
      <c r="B491" s="425" t="s">
        <v>194</v>
      </c>
      <c r="C491" s="426"/>
      <c r="D491" s="187" t="s">
        <v>15</v>
      </c>
      <c r="E491" s="72">
        <f>E485*0.08</f>
        <v>0.8</v>
      </c>
      <c r="F491" s="69">
        <f t="shared" si="74"/>
        <v>0.8</v>
      </c>
      <c r="G491" s="79"/>
      <c r="H491" s="199">
        <f>F491*G491</f>
        <v>0</v>
      </c>
    </row>
    <row r="492" spans="1:9" ht="24.95" customHeight="1">
      <c r="A492" s="13" t="s">
        <v>26</v>
      </c>
      <c r="B492" s="633" t="s">
        <v>85</v>
      </c>
      <c r="C492" s="535"/>
      <c r="D492" s="111" t="s">
        <v>15</v>
      </c>
      <c r="E492" s="95">
        <f>E485</f>
        <v>10</v>
      </c>
      <c r="F492" s="65">
        <f t="shared" si="74"/>
        <v>10</v>
      </c>
      <c r="G492" s="303"/>
      <c r="H492" s="199">
        <f t="shared" ref="H492:H505" si="78">F492*G492</f>
        <v>0</v>
      </c>
    </row>
    <row r="493" spans="1:9" ht="24.95" customHeight="1">
      <c r="A493" s="32" t="s">
        <v>43</v>
      </c>
      <c r="B493" s="562" t="s">
        <v>103</v>
      </c>
      <c r="C493" s="562"/>
      <c r="D493" s="32" t="s">
        <v>20</v>
      </c>
      <c r="E493" s="132">
        <f>SUM(E494*0.00001)</f>
        <v>5.0000000000000001E-4</v>
      </c>
      <c r="F493" s="133">
        <f t="shared" si="74"/>
        <v>5.0000000000000001E-4</v>
      </c>
      <c r="G493" s="192"/>
      <c r="H493" s="199">
        <f t="shared" si="78"/>
        <v>0</v>
      </c>
    </row>
    <row r="494" spans="1:9" ht="24.95" customHeight="1">
      <c r="A494" s="35" t="s">
        <v>26</v>
      </c>
      <c r="B494" s="465" t="s">
        <v>107</v>
      </c>
      <c r="C494" s="466"/>
      <c r="D494" s="347" t="s">
        <v>12</v>
      </c>
      <c r="E494" s="35">
        <f>E485*5</f>
        <v>50</v>
      </c>
      <c r="F494" s="13">
        <f t="shared" si="74"/>
        <v>50</v>
      </c>
      <c r="G494" s="22"/>
      <c r="H494" s="199">
        <f t="shared" si="78"/>
        <v>0</v>
      </c>
    </row>
    <row r="495" spans="1:9" ht="24.95" customHeight="1">
      <c r="A495" s="13" t="s">
        <v>43</v>
      </c>
      <c r="B495" s="477" t="s">
        <v>104</v>
      </c>
      <c r="C495" s="477"/>
      <c r="D495" s="26" t="s">
        <v>20</v>
      </c>
      <c r="E495" s="134">
        <f>SUM(E496*0.001)</f>
        <v>1E-3</v>
      </c>
      <c r="F495" s="64">
        <f t="shared" si="74"/>
        <v>1E-3</v>
      </c>
      <c r="G495" s="193"/>
      <c r="H495" s="199">
        <f t="shared" si="78"/>
        <v>0</v>
      </c>
    </row>
    <row r="496" spans="1:9" s="9" customFormat="1" ht="24.95" customHeight="1">
      <c r="A496" s="13" t="s">
        <v>26</v>
      </c>
      <c r="B496" s="475" t="s">
        <v>109</v>
      </c>
      <c r="C496" s="476"/>
      <c r="D496" s="13" t="s">
        <v>17</v>
      </c>
      <c r="E496" s="31">
        <f>SUM(E485*0.1)</f>
        <v>1</v>
      </c>
      <c r="F496" s="31">
        <f t="shared" si="74"/>
        <v>1</v>
      </c>
      <c r="G496" s="22"/>
      <c r="H496" s="199">
        <f t="shared" si="78"/>
        <v>0</v>
      </c>
      <c r="I496" s="12"/>
    </row>
    <row r="497" spans="1:9" s="9" customFormat="1" ht="24.95" customHeight="1">
      <c r="A497" s="13" t="s">
        <v>47</v>
      </c>
      <c r="B497" s="477" t="s">
        <v>48</v>
      </c>
      <c r="C497" s="477"/>
      <c r="D497" s="26" t="s">
        <v>12</v>
      </c>
      <c r="E497" s="26">
        <f>E485</f>
        <v>10</v>
      </c>
      <c r="F497" s="13">
        <f t="shared" si="74"/>
        <v>10</v>
      </c>
      <c r="G497" s="22"/>
      <c r="H497" s="199">
        <f t="shared" si="78"/>
        <v>0</v>
      </c>
      <c r="I497" s="12"/>
    </row>
    <row r="498" spans="1:9" ht="24.95" customHeight="1">
      <c r="A498" s="13" t="s">
        <v>26</v>
      </c>
      <c r="B498" s="477" t="s">
        <v>51</v>
      </c>
      <c r="C498" s="477"/>
      <c r="D498" s="26" t="s">
        <v>12</v>
      </c>
      <c r="E498" s="26">
        <f>E485*3</f>
        <v>30</v>
      </c>
      <c r="F498" s="13">
        <f t="shared" si="74"/>
        <v>30</v>
      </c>
      <c r="G498" s="22"/>
      <c r="H498" s="199">
        <f t="shared" si="78"/>
        <v>0</v>
      </c>
    </row>
    <row r="499" spans="1:9" s="5" customFormat="1" ht="24.95" customHeight="1">
      <c r="A499" s="13" t="s">
        <v>26</v>
      </c>
      <c r="B499" s="446" t="s">
        <v>52</v>
      </c>
      <c r="C499" s="446"/>
      <c r="D499" s="13" t="s">
        <v>12</v>
      </c>
      <c r="E499" s="26">
        <f>E485*3</f>
        <v>30</v>
      </c>
      <c r="F499" s="13">
        <f t="shared" si="74"/>
        <v>30</v>
      </c>
      <c r="G499" s="22"/>
      <c r="H499" s="199">
        <f t="shared" si="78"/>
        <v>0</v>
      </c>
      <c r="I499" s="61"/>
    </row>
    <row r="500" spans="1:9" s="5" customFormat="1" ht="24.95" customHeight="1">
      <c r="A500" s="13" t="s">
        <v>26</v>
      </c>
      <c r="B500" s="446" t="s">
        <v>53</v>
      </c>
      <c r="C500" s="446"/>
      <c r="D500" s="13" t="s">
        <v>12</v>
      </c>
      <c r="E500" s="26">
        <f>E485*3</f>
        <v>30</v>
      </c>
      <c r="F500" s="13">
        <f t="shared" si="74"/>
        <v>30</v>
      </c>
      <c r="G500" s="22"/>
      <c r="H500" s="199">
        <f t="shared" si="78"/>
        <v>0</v>
      </c>
      <c r="I500" s="61"/>
    </row>
    <row r="501" spans="1:9" s="9" customFormat="1" ht="24.95" customHeight="1">
      <c r="A501" s="13" t="s">
        <v>28</v>
      </c>
      <c r="B501" s="452" t="s">
        <v>24</v>
      </c>
      <c r="C501" s="452"/>
      <c r="D501" s="13" t="s">
        <v>14</v>
      </c>
      <c r="E501" s="31">
        <f>SUM(E485)</f>
        <v>10</v>
      </c>
      <c r="F501" s="31">
        <f t="shared" si="74"/>
        <v>10</v>
      </c>
      <c r="G501" s="22"/>
      <c r="H501" s="199">
        <f t="shared" si="78"/>
        <v>0</v>
      </c>
      <c r="I501" s="12"/>
    </row>
    <row r="502" spans="1:9" s="9" customFormat="1" ht="24.95" customHeight="1">
      <c r="A502" s="13" t="s">
        <v>26</v>
      </c>
      <c r="B502" s="452" t="s">
        <v>54</v>
      </c>
      <c r="C502" s="452"/>
      <c r="D502" s="13" t="s">
        <v>14</v>
      </c>
      <c r="E502" s="31">
        <f>SUM(E501)</f>
        <v>10</v>
      </c>
      <c r="F502" s="31">
        <f t="shared" si="74"/>
        <v>10</v>
      </c>
      <c r="G502" s="22"/>
      <c r="H502" s="199">
        <f t="shared" si="78"/>
        <v>0</v>
      </c>
      <c r="I502" s="12"/>
    </row>
    <row r="503" spans="1:9" s="9" customFormat="1" ht="24.95" customHeight="1">
      <c r="A503" s="13" t="s">
        <v>61</v>
      </c>
      <c r="B503" s="251" t="s">
        <v>62</v>
      </c>
      <c r="C503" s="251"/>
      <c r="D503" s="13" t="s">
        <v>12</v>
      </c>
      <c r="E503" s="13">
        <f>SUM(E489)</f>
        <v>10</v>
      </c>
      <c r="F503" s="13">
        <f t="shared" si="74"/>
        <v>10</v>
      </c>
      <c r="G503" s="22"/>
      <c r="H503" s="199">
        <f t="shared" si="78"/>
        <v>0</v>
      </c>
      <c r="I503" s="12"/>
    </row>
    <row r="504" spans="1:9" ht="24.95" customHeight="1">
      <c r="A504" s="13" t="s">
        <v>26</v>
      </c>
      <c r="B504" s="478" t="s">
        <v>192</v>
      </c>
      <c r="C504" s="452"/>
      <c r="D504" s="13" t="s">
        <v>15</v>
      </c>
      <c r="E504" s="65">
        <f>SUM(E503*0.1)</f>
        <v>1</v>
      </c>
      <c r="F504" s="65">
        <f t="shared" si="74"/>
        <v>1</v>
      </c>
      <c r="G504" s="22"/>
      <c r="H504" s="199">
        <f t="shared" si="78"/>
        <v>0</v>
      </c>
    </row>
    <row r="505" spans="1:9" s="93" customFormat="1" ht="24.95" customHeight="1">
      <c r="A505" s="94" t="s">
        <v>102</v>
      </c>
      <c r="B505" s="464" t="s">
        <v>113</v>
      </c>
      <c r="C505" s="464"/>
      <c r="D505" s="33" t="s">
        <v>12</v>
      </c>
      <c r="E505" s="26">
        <f>SUM(E485)</f>
        <v>10</v>
      </c>
      <c r="F505" s="26">
        <f t="shared" si="74"/>
        <v>10</v>
      </c>
      <c r="G505" s="22"/>
      <c r="H505" s="27">
        <f t="shared" si="78"/>
        <v>0</v>
      </c>
      <c r="I505" s="92"/>
    </row>
    <row r="506" spans="1:9" ht="24.95" customHeight="1">
      <c r="A506" s="258" t="s">
        <v>25</v>
      </c>
      <c r="B506" s="542" t="s">
        <v>235</v>
      </c>
      <c r="C506" s="543"/>
      <c r="D506" s="187" t="s">
        <v>15</v>
      </c>
      <c r="E506" s="67">
        <v>4</v>
      </c>
      <c r="F506" s="67">
        <f t="shared" ref="F506:F508" si="79">SUM(E506:E506)</f>
        <v>4</v>
      </c>
      <c r="G506" s="42"/>
      <c r="H506" s="199">
        <f t="shared" ref="H506:H508" si="80">G506*F506</f>
        <v>0</v>
      </c>
    </row>
    <row r="507" spans="1:9" ht="24.95" customHeight="1">
      <c r="A507" s="98" t="s">
        <v>193</v>
      </c>
      <c r="B507" s="425" t="s">
        <v>194</v>
      </c>
      <c r="C507" s="426"/>
      <c r="D507" s="187" t="s">
        <v>15</v>
      </c>
      <c r="E507" s="67">
        <v>4</v>
      </c>
      <c r="F507" s="67">
        <f t="shared" si="79"/>
        <v>4</v>
      </c>
      <c r="G507" s="42"/>
      <c r="H507" s="199">
        <f t="shared" si="80"/>
        <v>0</v>
      </c>
    </row>
    <row r="508" spans="1:9" ht="24.95" customHeight="1">
      <c r="A508" s="82" t="s">
        <v>26</v>
      </c>
      <c r="B508" s="425" t="s">
        <v>206</v>
      </c>
      <c r="C508" s="426"/>
      <c r="D508" s="187" t="s">
        <v>15</v>
      </c>
      <c r="E508" s="67">
        <v>4</v>
      </c>
      <c r="F508" s="67">
        <f t="shared" si="79"/>
        <v>4</v>
      </c>
      <c r="G508" s="42"/>
      <c r="H508" s="199">
        <f t="shared" si="80"/>
        <v>0</v>
      </c>
    </row>
    <row r="509" spans="1:9" ht="24.95" customHeight="1">
      <c r="A509" s="18"/>
      <c r="B509" s="479" t="s">
        <v>210</v>
      </c>
      <c r="C509" s="479"/>
      <c r="D509" s="14"/>
      <c r="E509" s="14"/>
      <c r="F509" s="39"/>
      <c r="G509" s="15"/>
      <c r="H509" s="209">
        <f>SUM(H485:H508)</f>
        <v>0</v>
      </c>
    </row>
    <row r="510" spans="1:9" s="327" customFormat="1" ht="24.95" customHeight="1">
      <c r="A510" s="531"/>
      <c r="B510" s="523" t="s">
        <v>9</v>
      </c>
      <c r="C510" s="524"/>
      <c r="D510" s="527" t="s">
        <v>170</v>
      </c>
      <c r="E510" s="529" t="s">
        <v>87</v>
      </c>
      <c r="F510" s="530"/>
      <c r="G510" s="469" t="s">
        <v>4</v>
      </c>
      <c r="H510" s="471" t="s">
        <v>88</v>
      </c>
      <c r="I510" s="326"/>
    </row>
    <row r="511" spans="1:9" s="329" customFormat="1" ht="24.95" customHeight="1">
      <c r="A511" s="532"/>
      <c r="B511" s="525"/>
      <c r="C511" s="526"/>
      <c r="D511" s="528"/>
      <c r="E511" s="328" t="s">
        <v>231</v>
      </c>
      <c r="F511" s="40" t="s">
        <v>11</v>
      </c>
      <c r="G511" s="470"/>
      <c r="H511" s="472"/>
      <c r="I511" s="45"/>
    </row>
    <row r="512" spans="1:9" ht="24.95" customHeight="1">
      <c r="A512" s="18"/>
      <c r="B512" s="427" t="s">
        <v>283</v>
      </c>
      <c r="C512" s="428"/>
      <c r="D512" s="428"/>
      <c r="E512" s="428"/>
      <c r="F512" s="428"/>
      <c r="G512" s="428"/>
      <c r="H512" s="429"/>
    </row>
    <row r="513" spans="1:8" ht="24.95" customHeight="1">
      <c r="A513" s="13" t="s">
        <v>50</v>
      </c>
      <c r="B513" s="536" t="s">
        <v>30</v>
      </c>
      <c r="C513" s="519"/>
      <c r="D513" s="13" t="s">
        <v>14</v>
      </c>
      <c r="E513" s="71">
        <v>2284</v>
      </c>
      <c r="F513" s="31">
        <f t="shared" ref="F513:F520" si="81">SUM(E513:E513)</f>
        <v>2284</v>
      </c>
      <c r="G513" s="22"/>
      <c r="H513" s="199">
        <f t="shared" ref="H513:H520" si="82">G513*F513</f>
        <v>0</v>
      </c>
    </row>
    <row r="514" spans="1:8" ht="24.95" customHeight="1">
      <c r="A514" s="11" t="s">
        <v>26</v>
      </c>
      <c r="B514" s="462" t="s">
        <v>112</v>
      </c>
      <c r="C514" s="463"/>
      <c r="D514" s="11" t="s">
        <v>44</v>
      </c>
      <c r="E514" s="334">
        <f>SUM(E513*0.0008)</f>
        <v>1.8272000000000002</v>
      </c>
      <c r="F514" s="335">
        <f t="shared" si="81"/>
        <v>1.8272000000000002</v>
      </c>
      <c r="G514" s="336"/>
      <c r="H514" s="199">
        <f t="shared" si="82"/>
        <v>0</v>
      </c>
    </row>
    <row r="515" spans="1:8" ht="24.95" customHeight="1">
      <c r="A515" s="337" t="s">
        <v>64</v>
      </c>
      <c r="B515" s="537" t="s">
        <v>80</v>
      </c>
      <c r="C515" s="538"/>
      <c r="D515" s="346" t="s">
        <v>14</v>
      </c>
      <c r="E515" s="71">
        <f>SUM(E513)</f>
        <v>2284</v>
      </c>
      <c r="F515" s="31">
        <f t="shared" si="81"/>
        <v>2284</v>
      </c>
      <c r="G515" s="22"/>
      <c r="H515" s="199">
        <f t="shared" si="82"/>
        <v>0</v>
      </c>
    </row>
    <row r="516" spans="1:8" ht="24.95" customHeight="1">
      <c r="A516" s="33" t="s">
        <v>74</v>
      </c>
      <c r="B516" s="673" t="s">
        <v>75</v>
      </c>
      <c r="C516" s="674"/>
      <c r="D516" s="52" t="s">
        <v>14</v>
      </c>
      <c r="E516" s="72">
        <f>E513</f>
        <v>2284</v>
      </c>
      <c r="F516" s="31">
        <f t="shared" si="81"/>
        <v>2284</v>
      </c>
      <c r="G516" s="22"/>
      <c r="H516" s="199">
        <f t="shared" si="82"/>
        <v>0</v>
      </c>
    </row>
    <row r="517" spans="1:8" ht="24.95" customHeight="1">
      <c r="A517" s="33" t="s">
        <v>285</v>
      </c>
      <c r="B517" s="544" t="s">
        <v>286</v>
      </c>
      <c r="C517" s="545"/>
      <c r="D517" s="33" t="s">
        <v>14</v>
      </c>
      <c r="E517" s="78">
        <f>SUM(E513)</f>
        <v>2284</v>
      </c>
      <c r="F517" s="31">
        <f t="shared" si="81"/>
        <v>2284</v>
      </c>
      <c r="G517" s="79"/>
      <c r="H517" s="199">
        <f t="shared" si="82"/>
        <v>0</v>
      </c>
    </row>
    <row r="518" spans="1:8" ht="24.95" customHeight="1">
      <c r="A518" s="33" t="s">
        <v>31</v>
      </c>
      <c r="B518" s="447" t="s">
        <v>301</v>
      </c>
      <c r="C518" s="448"/>
      <c r="D518" s="33" t="s">
        <v>14</v>
      </c>
      <c r="E518" s="31">
        <f>SUM(E513)*2</f>
        <v>4568</v>
      </c>
      <c r="F518" s="31">
        <f t="shared" si="81"/>
        <v>4568</v>
      </c>
      <c r="G518" s="79"/>
      <c r="H518" s="199">
        <f t="shared" si="82"/>
        <v>0</v>
      </c>
    </row>
    <row r="519" spans="1:8" ht="24.95" customHeight="1">
      <c r="A519" s="11" t="s">
        <v>287</v>
      </c>
      <c r="B519" s="473" t="s">
        <v>288</v>
      </c>
      <c r="C519" s="474"/>
      <c r="D519" s="13" t="s">
        <v>15</v>
      </c>
      <c r="E519" s="65">
        <f>0.01*E513</f>
        <v>22.84</v>
      </c>
      <c r="F519" s="65">
        <f t="shared" si="81"/>
        <v>22.84</v>
      </c>
      <c r="G519" s="22"/>
      <c r="H519" s="199">
        <f t="shared" si="82"/>
        <v>0</v>
      </c>
    </row>
    <row r="520" spans="1:8" ht="24.95" customHeight="1">
      <c r="A520" s="33" t="s">
        <v>26</v>
      </c>
      <c r="B520" s="449" t="s">
        <v>291</v>
      </c>
      <c r="C520" s="450"/>
      <c r="D520" s="83" t="s">
        <v>15</v>
      </c>
      <c r="E520" s="65">
        <f>SUM(E513*0.1*1.2)</f>
        <v>274.08</v>
      </c>
      <c r="F520" s="65">
        <f t="shared" si="81"/>
        <v>274.08</v>
      </c>
      <c r="G520" s="84"/>
      <c r="H520" s="199">
        <f t="shared" si="82"/>
        <v>0</v>
      </c>
    </row>
    <row r="521" spans="1:8" ht="24.95" customHeight="1">
      <c r="A521" s="33" t="s">
        <v>25</v>
      </c>
      <c r="B521" s="461" t="s">
        <v>73</v>
      </c>
      <c r="C521" s="461"/>
      <c r="D521" s="85" t="s">
        <v>15</v>
      </c>
      <c r="E521" s="65">
        <f>SUM(E520)</f>
        <v>274.08</v>
      </c>
      <c r="F521" s="65">
        <f t="shared" ref="F521:F528" si="83">SUM(E521:E521)</f>
        <v>274.08</v>
      </c>
      <c r="G521" s="86"/>
      <c r="H521" s="199">
        <f t="shared" ref="H521:H531" si="84">G521*F521</f>
        <v>0</v>
      </c>
    </row>
    <row r="522" spans="1:8" ht="24.95" customHeight="1">
      <c r="A522" s="112" t="s">
        <v>76</v>
      </c>
      <c r="B522" s="451" t="s">
        <v>77</v>
      </c>
      <c r="C522" s="451"/>
      <c r="D522" s="75" t="s">
        <v>14</v>
      </c>
      <c r="E522" s="31">
        <f>SUM(E513)</f>
        <v>2284</v>
      </c>
      <c r="F522" s="31">
        <f t="shared" si="83"/>
        <v>2284</v>
      </c>
      <c r="G522" s="84"/>
      <c r="H522" s="199">
        <f t="shared" si="84"/>
        <v>0</v>
      </c>
    </row>
    <row r="523" spans="1:8" ht="24.95" customHeight="1">
      <c r="A523" s="33" t="s">
        <v>31</v>
      </c>
      <c r="B523" s="447" t="s">
        <v>302</v>
      </c>
      <c r="C523" s="448"/>
      <c r="D523" s="33" t="s">
        <v>14</v>
      </c>
      <c r="E523" s="31">
        <f>SUM(E513)*2</f>
        <v>4568</v>
      </c>
      <c r="F523" s="31">
        <f t="shared" si="83"/>
        <v>4568</v>
      </c>
      <c r="G523" s="79"/>
      <c r="H523" s="199">
        <f t="shared" si="84"/>
        <v>0</v>
      </c>
    </row>
    <row r="524" spans="1:8" ht="24.95" customHeight="1">
      <c r="A524" s="40" t="s">
        <v>289</v>
      </c>
      <c r="B524" s="515" t="s">
        <v>290</v>
      </c>
      <c r="C524" s="445"/>
      <c r="D524" s="40" t="s">
        <v>14</v>
      </c>
      <c r="E524" s="105">
        <f>SUM(E513)</f>
        <v>2284</v>
      </c>
      <c r="F524" s="31">
        <f t="shared" ref="F524:F525" si="85">SUM(E524:E524)</f>
        <v>2284</v>
      </c>
      <c r="G524" s="41"/>
      <c r="H524" s="199">
        <f t="shared" si="84"/>
        <v>0</v>
      </c>
    </row>
    <row r="525" spans="1:8" ht="24.95" customHeight="1">
      <c r="A525" s="13" t="s">
        <v>26</v>
      </c>
      <c r="B525" s="446" t="s">
        <v>82</v>
      </c>
      <c r="C525" s="446"/>
      <c r="D525" s="13" t="s">
        <v>17</v>
      </c>
      <c r="E525" s="338">
        <f>SUM(E524*250/10000)</f>
        <v>57.1</v>
      </c>
      <c r="F525" s="338">
        <f t="shared" si="85"/>
        <v>57.1</v>
      </c>
      <c r="G525" s="22"/>
      <c r="H525" s="199">
        <f t="shared" si="84"/>
        <v>0</v>
      </c>
    </row>
    <row r="526" spans="1:8" ht="24.95" customHeight="1">
      <c r="A526" s="13" t="s">
        <v>29</v>
      </c>
      <c r="B526" s="452" t="s">
        <v>19</v>
      </c>
      <c r="C526" s="452"/>
      <c r="D526" s="13" t="s">
        <v>20</v>
      </c>
      <c r="E526" s="64">
        <f>SUM(E527*0.001)</f>
        <v>6.8519999999999998E-2</v>
      </c>
      <c r="F526" s="64">
        <f t="shared" si="83"/>
        <v>6.8519999999999998E-2</v>
      </c>
      <c r="G526" s="193"/>
      <c r="H526" s="199">
        <f t="shared" si="84"/>
        <v>0</v>
      </c>
    </row>
    <row r="527" spans="1:8" ht="24.95" customHeight="1">
      <c r="A527" s="40" t="s">
        <v>26</v>
      </c>
      <c r="B527" s="446" t="s">
        <v>83</v>
      </c>
      <c r="C527" s="446"/>
      <c r="D527" s="40" t="s">
        <v>17</v>
      </c>
      <c r="E527" s="105">
        <f>SUM(E513*0.03)</f>
        <v>68.52</v>
      </c>
      <c r="F527" s="31">
        <f t="shared" si="83"/>
        <v>68.52</v>
      </c>
      <c r="G527" s="41"/>
      <c r="H527" s="199">
        <f t="shared" si="84"/>
        <v>0</v>
      </c>
    </row>
    <row r="528" spans="1:8" ht="24.95" customHeight="1">
      <c r="A528" s="40" t="s">
        <v>63</v>
      </c>
      <c r="B528" s="473" t="s">
        <v>280</v>
      </c>
      <c r="C528" s="474"/>
      <c r="D528" s="40" t="s">
        <v>14</v>
      </c>
      <c r="E528" s="105">
        <f>SUM(E513*6)</f>
        <v>13704</v>
      </c>
      <c r="F528" s="31">
        <f t="shared" si="83"/>
        <v>13704</v>
      </c>
      <c r="G528" s="41"/>
      <c r="H528" s="199">
        <f t="shared" si="84"/>
        <v>0</v>
      </c>
    </row>
    <row r="529" spans="1:9" ht="24.95" customHeight="1">
      <c r="A529" s="258" t="s">
        <v>25</v>
      </c>
      <c r="B529" s="542" t="s">
        <v>563</v>
      </c>
      <c r="C529" s="543"/>
      <c r="D529" s="187" t="s">
        <v>15</v>
      </c>
      <c r="E529" s="67">
        <v>137</v>
      </c>
      <c r="F529" s="67">
        <f>SUM(E529:E529)</f>
        <v>137</v>
      </c>
      <c r="G529" s="42"/>
      <c r="H529" s="199">
        <f t="shared" si="84"/>
        <v>0</v>
      </c>
    </row>
    <row r="530" spans="1:9" ht="24.95" customHeight="1">
      <c r="A530" s="98" t="s">
        <v>193</v>
      </c>
      <c r="B530" s="425" t="s">
        <v>194</v>
      </c>
      <c r="C530" s="426"/>
      <c r="D530" s="187" t="s">
        <v>15</v>
      </c>
      <c r="E530" s="67">
        <f>E529</f>
        <v>137</v>
      </c>
      <c r="F530" s="67">
        <f t="shared" ref="F530:F531" si="86">SUM(E530:E530)</f>
        <v>137</v>
      </c>
      <c r="G530" s="42"/>
      <c r="H530" s="199">
        <f t="shared" si="84"/>
        <v>0</v>
      </c>
    </row>
    <row r="531" spans="1:9" ht="24.95" customHeight="1">
      <c r="A531" s="82" t="s">
        <v>26</v>
      </c>
      <c r="B531" s="425" t="s">
        <v>206</v>
      </c>
      <c r="C531" s="426"/>
      <c r="D531" s="187" t="s">
        <v>15</v>
      </c>
      <c r="E531" s="67">
        <f>E529</f>
        <v>137</v>
      </c>
      <c r="F531" s="67">
        <f t="shared" si="86"/>
        <v>137</v>
      </c>
      <c r="G531" s="42"/>
      <c r="H531" s="199">
        <f t="shared" si="84"/>
        <v>0</v>
      </c>
    </row>
    <row r="532" spans="1:9" s="9" customFormat="1" ht="24.95" customHeight="1">
      <c r="A532" s="23"/>
      <c r="B532" s="479" t="s">
        <v>284</v>
      </c>
      <c r="C532" s="479"/>
      <c r="D532" s="14"/>
      <c r="E532" s="14"/>
      <c r="F532" s="39"/>
      <c r="G532" s="15"/>
      <c r="H532" s="209">
        <f>SUM(H513:H531)</f>
        <v>0</v>
      </c>
      <c r="I532" s="12"/>
    </row>
    <row r="533" spans="1:9" s="327" customFormat="1" ht="24.95" customHeight="1">
      <c r="A533" s="531"/>
      <c r="B533" s="523" t="s">
        <v>9</v>
      </c>
      <c r="C533" s="524"/>
      <c r="D533" s="527" t="s">
        <v>170</v>
      </c>
      <c r="E533" s="529" t="s">
        <v>87</v>
      </c>
      <c r="F533" s="530"/>
      <c r="G533" s="469" t="s">
        <v>4</v>
      </c>
      <c r="H533" s="471" t="s">
        <v>88</v>
      </c>
      <c r="I533" s="326"/>
    </row>
    <row r="534" spans="1:9" s="329" customFormat="1" ht="24.95" customHeight="1">
      <c r="A534" s="532"/>
      <c r="B534" s="525"/>
      <c r="C534" s="526"/>
      <c r="D534" s="528"/>
      <c r="E534" s="328" t="s">
        <v>231</v>
      </c>
      <c r="F534" s="40" t="s">
        <v>11</v>
      </c>
      <c r="G534" s="470"/>
      <c r="H534" s="472"/>
      <c r="I534" s="45"/>
    </row>
    <row r="535" spans="1:9" ht="24.95" customHeight="1">
      <c r="A535" s="18"/>
      <c r="B535" s="427" t="s">
        <v>281</v>
      </c>
      <c r="C535" s="428"/>
      <c r="D535" s="428"/>
      <c r="E535" s="428"/>
      <c r="F535" s="428"/>
      <c r="G535" s="428"/>
      <c r="H535" s="429"/>
    </row>
    <row r="536" spans="1:9" ht="24.95" customHeight="1">
      <c r="A536" s="40" t="s">
        <v>63</v>
      </c>
      <c r="B536" s="473" t="s">
        <v>297</v>
      </c>
      <c r="C536" s="474"/>
      <c r="D536" s="40" t="s">
        <v>14</v>
      </c>
      <c r="E536" s="105">
        <v>25453</v>
      </c>
      <c r="F536" s="31">
        <f t="shared" ref="F536:F542" si="87">SUM(E536:E536)</f>
        <v>25453</v>
      </c>
      <c r="G536" s="41"/>
      <c r="H536" s="199">
        <f t="shared" ref="H536" si="88">G536*F536</f>
        <v>0</v>
      </c>
    </row>
    <row r="537" spans="1:9" s="341" customFormat="1" ht="34.5" customHeight="1">
      <c r="A537" s="135" t="s">
        <v>292</v>
      </c>
      <c r="B537" s="517" t="s">
        <v>298</v>
      </c>
      <c r="C537" s="518"/>
      <c r="D537" s="115" t="s">
        <v>14</v>
      </c>
      <c r="E537" s="340">
        <f>E536*2</f>
        <v>50906</v>
      </c>
      <c r="F537" s="31">
        <f t="shared" si="87"/>
        <v>50906</v>
      </c>
      <c r="G537" s="342"/>
      <c r="H537" s="343">
        <f>E537*G537</f>
        <v>0</v>
      </c>
    </row>
    <row r="538" spans="1:9" ht="31.5" customHeight="1">
      <c r="A538" s="107" t="s">
        <v>293</v>
      </c>
      <c r="B538" s="473" t="s">
        <v>294</v>
      </c>
      <c r="C538" s="519"/>
      <c r="D538" s="13" t="s">
        <v>14</v>
      </c>
      <c r="E538" s="71">
        <f>E536</f>
        <v>25453</v>
      </c>
      <c r="F538" s="31">
        <f t="shared" si="87"/>
        <v>25453</v>
      </c>
      <c r="G538" s="22"/>
      <c r="H538" s="339">
        <f>E538*G538</f>
        <v>0</v>
      </c>
      <c r="I538" s="2"/>
    </row>
    <row r="539" spans="1:9" ht="24.95" customHeight="1">
      <c r="A539" s="13" t="s">
        <v>26</v>
      </c>
      <c r="B539" s="516" t="s">
        <v>300</v>
      </c>
      <c r="C539" s="446"/>
      <c r="D539" s="13" t="s">
        <v>17</v>
      </c>
      <c r="E539" s="31">
        <v>55.65</v>
      </c>
      <c r="F539" s="31">
        <f t="shared" si="87"/>
        <v>55.65</v>
      </c>
      <c r="G539" s="22"/>
      <c r="H539" s="339">
        <f>E539*G539</f>
        <v>0</v>
      </c>
      <c r="I539" s="2"/>
    </row>
    <row r="540" spans="1:9" ht="24.95" customHeight="1">
      <c r="A540" s="98" t="s">
        <v>295</v>
      </c>
      <c r="B540" s="447" t="s">
        <v>296</v>
      </c>
      <c r="C540" s="448"/>
      <c r="D540" s="33" t="s">
        <v>14</v>
      </c>
      <c r="E540" s="31">
        <f>E536</f>
        <v>25453</v>
      </c>
      <c r="F540" s="31">
        <f t="shared" si="87"/>
        <v>25453</v>
      </c>
      <c r="G540" s="79"/>
      <c r="H540" s="339">
        <f>E540*G540</f>
        <v>0</v>
      </c>
      <c r="I540" s="2"/>
    </row>
    <row r="541" spans="1:9" ht="24.95" customHeight="1">
      <c r="A541" s="13" t="s">
        <v>26</v>
      </c>
      <c r="B541" s="516" t="s">
        <v>299</v>
      </c>
      <c r="C541" s="446"/>
      <c r="D541" s="107" t="s">
        <v>20</v>
      </c>
      <c r="E541" s="65">
        <v>200</v>
      </c>
      <c r="F541" s="31">
        <f t="shared" si="87"/>
        <v>200</v>
      </c>
      <c r="G541" s="22"/>
      <c r="H541" s="339">
        <f>E541*G541</f>
        <v>0</v>
      </c>
      <c r="I541" s="2"/>
    </row>
    <row r="542" spans="1:9" ht="24.95" customHeight="1">
      <c r="A542" s="33" t="s">
        <v>25</v>
      </c>
      <c r="B542" s="461" t="s">
        <v>73</v>
      </c>
      <c r="C542" s="461"/>
      <c r="D542" s="85" t="s">
        <v>15</v>
      </c>
      <c r="E542" s="65">
        <v>111.3</v>
      </c>
      <c r="F542" s="65">
        <f t="shared" si="87"/>
        <v>111.3</v>
      </c>
      <c r="G542" s="86"/>
      <c r="H542" s="199">
        <f t="shared" ref="H542" si="89">G542*F542</f>
        <v>0</v>
      </c>
    </row>
    <row r="543" spans="1:9" ht="24.95" customHeight="1">
      <c r="A543" s="258" t="s">
        <v>25</v>
      </c>
      <c r="B543" s="542" t="s">
        <v>564</v>
      </c>
      <c r="C543" s="543"/>
      <c r="D543" s="187" t="s">
        <v>15</v>
      </c>
      <c r="E543" s="67">
        <v>1527.2</v>
      </c>
      <c r="F543" s="67">
        <f>SUM(E543:E543)</f>
        <v>1527.2</v>
      </c>
      <c r="G543" s="42"/>
      <c r="H543" s="199">
        <f t="shared" ref="H543:H545" si="90">G543*F543</f>
        <v>0</v>
      </c>
    </row>
    <row r="544" spans="1:9" ht="24.95" customHeight="1">
      <c r="A544" s="98" t="s">
        <v>193</v>
      </c>
      <c r="B544" s="425" t="s">
        <v>194</v>
      </c>
      <c r="C544" s="426"/>
      <c r="D544" s="187" t="s">
        <v>15</v>
      </c>
      <c r="E544" s="67">
        <f>E543</f>
        <v>1527.2</v>
      </c>
      <c r="F544" s="67">
        <f t="shared" ref="F544:F545" si="91">SUM(E544:E544)</f>
        <v>1527.2</v>
      </c>
      <c r="G544" s="42"/>
      <c r="H544" s="199">
        <f t="shared" si="90"/>
        <v>0</v>
      </c>
    </row>
    <row r="545" spans="1:9" ht="24.95" customHeight="1">
      <c r="A545" s="82" t="s">
        <v>26</v>
      </c>
      <c r="B545" s="425" t="s">
        <v>206</v>
      </c>
      <c r="C545" s="426"/>
      <c r="D545" s="187" t="s">
        <v>15</v>
      </c>
      <c r="E545" s="67">
        <f>E543</f>
        <v>1527.2</v>
      </c>
      <c r="F545" s="67">
        <f t="shared" si="91"/>
        <v>1527.2</v>
      </c>
      <c r="G545" s="42"/>
      <c r="H545" s="199">
        <f t="shared" si="90"/>
        <v>0</v>
      </c>
    </row>
    <row r="546" spans="1:9" s="9" customFormat="1" ht="24.95" customHeight="1">
      <c r="A546" s="23"/>
      <c r="B546" s="479" t="s">
        <v>282</v>
      </c>
      <c r="C546" s="479"/>
      <c r="D546" s="14"/>
      <c r="E546" s="14"/>
      <c r="F546" s="39"/>
      <c r="G546" s="15"/>
      <c r="H546" s="209">
        <f>SUM(H536:H545)</f>
        <v>0</v>
      </c>
      <c r="I546" s="12"/>
    </row>
    <row r="547" spans="1:9" s="170" customFormat="1" ht="35.1" customHeight="1">
      <c r="A547" s="168"/>
      <c r="B547" s="666" t="s">
        <v>173</v>
      </c>
      <c r="C547" s="667"/>
      <c r="D547" s="667"/>
      <c r="E547" s="667"/>
      <c r="F547" s="667"/>
      <c r="G547" s="668"/>
      <c r="H547" s="399">
        <f>SUM(H532,H509,H481,H456,H444,H430,H400,H388,H379,H546)</f>
        <v>0</v>
      </c>
      <c r="I547" s="169"/>
    </row>
    <row r="548" spans="1:9" s="402" customFormat="1" ht="35.1" customHeight="1">
      <c r="A548" s="400"/>
      <c r="B548" s="520" t="s">
        <v>631</v>
      </c>
      <c r="C548" s="521"/>
      <c r="D548" s="521"/>
      <c r="E548" s="521"/>
      <c r="F548" s="521"/>
      <c r="G548" s="521"/>
      <c r="H548" s="522"/>
    </row>
    <row r="549" spans="1:9" s="327" customFormat="1" ht="24.95" customHeight="1">
      <c r="A549" s="531"/>
      <c r="B549" s="523" t="s">
        <v>9</v>
      </c>
      <c r="C549" s="524"/>
      <c r="D549" s="527" t="s">
        <v>170</v>
      </c>
      <c r="E549" s="529" t="s">
        <v>87</v>
      </c>
      <c r="F549" s="530"/>
      <c r="G549" s="469" t="s">
        <v>4</v>
      </c>
      <c r="H549" s="471" t="s">
        <v>88</v>
      </c>
      <c r="I549" s="326"/>
    </row>
    <row r="550" spans="1:9" s="329" customFormat="1" ht="24.95" customHeight="1">
      <c r="A550" s="532"/>
      <c r="B550" s="525"/>
      <c r="C550" s="526"/>
      <c r="D550" s="528"/>
      <c r="E550" s="328" t="s">
        <v>231</v>
      </c>
      <c r="F550" s="40" t="s">
        <v>11</v>
      </c>
      <c r="G550" s="470"/>
      <c r="H550" s="472"/>
      <c r="I550" s="45"/>
    </row>
    <row r="551" spans="1:9" ht="24.95" customHeight="1">
      <c r="A551" s="18"/>
      <c r="B551" s="427" t="s">
        <v>632</v>
      </c>
      <c r="C551" s="428"/>
      <c r="D551" s="428"/>
      <c r="E551" s="428"/>
      <c r="F551" s="428"/>
      <c r="G551" s="428"/>
      <c r="H551" s="429"/>
    </row>
    <row r="552" spans="1:9" s="274" customFormat="1" ht="24.95" customHeight="1">
      <c r="A552" s="82" t="s">
        <v>25</v>
      </c>
      <c r="B552" s="425" t="s">
        <v>633</v>
      </c>
      <c r="C552" s="426"/>
      <c r="D552" s="187" t="s">
        <v>101</v>
      </c>
      <c r="E552" s="67">
        <v>314</v>
      </c>
      <c r="F552" s="67">
        <f>E552</f>
        <v>314</v>
      </c>
      <c r="G552" s="42"/>
      <c r="H552" s="370">
        <f>F552*G552</f>
        <v>0</v>
      </c>
    </row>
    <row r="553" spans="1:9" s="274" customFormat="1" ht="24.95" customHeight="1">
      <c r="A553" s="82" t="s">
        <v>25</v>
      </c>
      <c r="B553" s="425" t="s">
        <v>634</v>
      </c>
      <c r="C553" s="426"/>
      <c r="D553" s="187" t="s">
        <v>14</v>
      </c>
      <c r="E553" s="67">
        <v>94</v>
      </c>
      <c r="F553" s="67">
        <f t="shared" ref="F553:F567" si="92">E553</f>
        <v>94</v>
      </c>
      <c r="G553" s="42"/>
      <c r="H553" s="370">
        <f t="shared" ref="H553:H567" si="93">F553*G553</f>
        <v>0</v>
      </c>
    </row>
    <row r="554" spans="1:9" s="274" customFormat="1" ht="24.95" customHeight="1">
      <c r="A554" s="82" t="s">
        <v>25</v>
      </c>
      <c r="B554" s="425" t="s">
        <v>635</v>
      </c>
      <c r="C554" s="426"/>
      <c r="D554" s="187" t="s">
        <v>649</v>
      </c>
      <c r="E554" s="67">
        <v>41</v>
      </c>
      <c r="F554" s="67">
        <f t="shared" si="92"/>
        <v>41</v>
      </c>
      <c r="G554" s="42"/>
      <c r="H554" s="370">
        <f t="shared" si="93"/>
        <v>0</v>
      </c>
    </row>
    <row r="555" spans="1:9" s="274" customFormat="1" ht="24.95" customHeight="1">
      <c r="A555" s="82" t="s">
        <v>25</v>
      </c>
      <c r="B555" s="425" t="s">
        <v>636</v>
      </c>
      <c r="C555" s="426"/>
      <c r="D555" s="187" t="s">
        <v>15</v>
      </c>
      <c r="E555" s="67">
        <v>52</v>
      </c>
      <c r="F555" s="67">
        <f t="shared" si="92"/>
        <v>52</v>
      </c>
      <c r="G555" s="42"/>
      <c r="H555" s="370">
        <f t="shared" si="93"/>
        <v>0</v>
      </c>
    </row>
    <row r="556" spans="1:9" s="274" customFormat="1" ht="24.95" customHeight="1">
      <c r="A556" s="82" t="s">
        <v>25</v>
      </c>
      <c r="B556" s="425" t="s">
        <v>637</v>
      </c>
      <c r="C556" s="426"/>
      <c r="D556" s="187" t="s">
        <v>14</v>
      </c>
      <c r="E556" s="67">
        <v>94</v>
      </c>
      <c r="F556" s="67">
        <f t="shared" si="92"/>
        <v>94</v>
      </c>
      <c r="G556" s="42"/>
      <c r="H556" s="370">
        <f t="shared" si="93"/>
        <v>0</v>
      </c>
    </row>
    <row r="557" spans="1:9" s="274" customFormat="1" ht="24.95" customHeight="1">
      <c r="A557" s="82" t="s">
        <v>25</v>
      </c>
      <c r="B557" s="425" t="s">
        <v>638</v>
      </c>
      <c r="C557" s="426"/>
      <c r="D557" s="187" t="s">
        <v>14</v>
      </c>
      <c r="E557" s="67">
        <v>84</v>
      </c>
      <c r="F557" s="67">
        <f t="shared" si="92"/>
        <v>84</v>
      </c>
      <c r="G557" s="42"/>
      <c r="H557" s="370">
        <f t="shared" si="93"/>
        <v>0</v>
      </c>
    </row>
    <row r="558" spans="1:9" s="274" customFormat="1" ht="24.95" customHeight="1">
      <c r="A558" s="82" t="s">
        <v>25</v>
      </c>
      <c r="B558" s="425" t="s">
        <v>639</v>
      </c>
      <c r="C558" s="426"/>
      <c r="D558" s="187" t="s">
        <v>14</v>
      </c>
      <c r="E558" s="67">
        <v>10</v>
      </c>
      <c r="F558" s="67">
        <f t="shared" si="92"/>
        <v>10</v>
      </c>
      <c r="G558" s="42"/>
      <c r="H558" s="370">
        <f t="shared" si="93"/>
        <v>0</v>
      </c>
    </row>
    <row r="559" spans="1:9" s="274" customFormat="1" ht="24.95" customHeight="1">
      <c r="A559" s="82" t="s">
        <v>25</v>
      </c>
      <c r="B559" s="425" t="s">
        <v>640</v>
      </c>
      <c r="C559" s="426"/>
      <c r="D559" s="187" t="s">
        <v>14</v>
      </c>
      <c r="E559" s="67">
        <v>94</v>
      </c>
      <c r="F559" s="67">
        <f t="shared" si="92"/>
        <v>94</v>
      </c>
      <c r="G559" s="42"/>
      <c r="H559" s="370">
        <f t="shared" si="93"/>
        <v>0</v>
      </c>
    </row>
    <row r="560" spans="1:9" s="274" customFormat="1" ht="29.25" customHeight="1">
      <c r="A560" s="82" t="s">
        <v>25</v>
      </c>
      <c r="B560" s="425" t="s">
        <v>641</v>
      </c>
      <c r="C560" s="426"/>
      <c r="D560" s="187" t="s">
        <v>14</v>
      </c>
      <c r="E560" s="67">
        <v>76</v>
      </c>
      <c r="F560" s="67">
        <f t="shared" si="92"/>
        <v>76</v>
      </c>
      <c r="G560" s="42"/>
      <c r="H560" s="370">
        <f t="shared" si="93"/>
        <v>0</v>
      </c>
    </row>
    <row r="561" spans="1:187" s="275" customFormat="1" ht="24.95" customHeight="1">
      <c r="A561" s="82" t="s">
        <v>25</v>
      </c>
      <c r="B561" s="425" t="s">
        <v>642</v>
      </c>
      <c r="C561" s="426"/>
      <c r="D561" s="187" t="s">
        <v>15</v>
      </c>
      <c r="E561" s="67">
        <v>30</v>
      </c>
      <c r="F561" s="67">
        <f t="shared" si="92"/>
        <v>30</v>
      </c>
      <c r="G561" s="42"/>
      <c r="H561" s="370">
        <f t="shared" si="93"/>
        <v>0</v>
      </c>
    </row>
    <row r="562" spans="1:187" s="275" customFormat="1" ht="24.95" customHeight="1">
      <c r="A562" s="82" t="s">
        <v>25</v>
      </c>
      <c r="B562" s="425" t="s">
        <v>643</v>
      </c>
      <c r="C562" s="426"/>
      <c r="D562" s="187" t="s">
        <v>20</v>
      </c>
      <c r="E562" s="67">
        <v>110</v>
      </c>
      <c r="F562" s="67">
        <f t="shared" si="92"/>
        <v>110</v>
      </c>
      <c r="G562" s="42"/>
      <c r="H562" s="370">
        <f t="shared" si="93"/>
        <v>0</v>
      </c>
    </row>
    <row r="563" spans="1:187" s="275" customFormat="1" ht="24.95" customHeight="1">
      <c r="A563" s="82" t="s">
        <v>26</v>
      </c>
      <c r="B563" s="425" t="s">
        <v>644</v>
      </c>
      <c r="C563" s="426"/>
      <c r="D563" s="187" t="s">
        <v>20</v>
      </c>
      <c r="E563" s="67">
        <v>19</v>
      </c>
      <c r="F563" s="67">
        <f t="shared" si="92"/>
        <v>19</v>
      </c>
      <c r="G563" s="42"/>
      <c r="H563" s="370">
        <f t="shared" si="93"/>
        <v>0</v>
      </c>
    </row>
    <row r="564" spans="1:187" s="275" customFormat="1" ht="24.95" customHeight="1">
      <c r="A564" s="82" t="s">
        <v>26</v>
      </c>
      <c r="B564" s="425" t="s">
        <v>645</v>
      </c>
      <c r="C564" s="426"/>
      <c r="D564" s="187" t="s">
        <v>20</v>
      </c>
      <c r="E564" s="67">
        <v>35</v>
      </c>
      <c r="F564" s="67">
        <f t="shared" si="92"/>
        <v>35</v>
      </c>
      <c r="G564" s="42"/>
      <c r="H564" s="370">
        <f t="shared" si="93"/>
        <v>0</v>
      </c>
    </row>
    <row r="565" spans="1:187" s="275" customFormat="1" ht="24.95" customHeight="1">
      <c r="A565" s="82" t="s">
        <v>26</v>
      </c>
      <c r="B565" s="425" t="s">
        <v>646</v>
      </c>
      <c r="C565" s="426"/>
      <c r="D565" s="187" t="s">
        <v>20</v>
      </c>
      <c r="E565" s="67">
        <v>15</v>
      </c>
      <c r="F565" s="67">
        <f t="shared" si="92"/>
        <v>15</v>
      </c>
      <c r="G565" s="42"/>
      <c r="H565" s="370">
        <f t="shared" si="93"/>
        <v>0</v>
      </c>
    </row>
    <row r="566" spans="1:187" s="275" customFormat="1" ht="24.95" customHeight="1">
      <c r="A566" s="82" t="s">
        <v>26</v>
      </c>
      <c r="B566" s="425" t="s">
        <v>647</v>
      </c>
      <c r="C566" s="426"/>
      <c r="D566" s="187" t="s">
        <v>20</v>
      </c>
      <c r="E566" s="67">
        <v>35</v>
      </c>
      <c r="F566" s="67">
        <f t="shared" si="92"/>
        <v>35</v>
      </c>
      <c r="G566" s="42"/>
      <c r="H566" s="370">
        <f t="shared" si="93"/>
        <v>0</v>
      </c>
    </row>
    <row r="567" spans="1:187" s="274" customFormat="1" ht="24.95" customHeight="1">
      <c r="A567" s="82" t="s">
        <v>26</v>
      </c>
      <c r="B567" s="425" t="s">
        <v>648</v>
      </c>
      <c r="C567" s="426"/>
      <c r="D567" s="187" t="s">
        <v>15</v>
      </c>
      <c r="E567" s="67">
        <v>2.5</v>
      </c>
      <c r="F567" s="67">
        <f t="shared" si="92"/>
        <v>2.5</v>
      </c>
      <c r="G567" s="42"/>
      <c r="H567" s="370">
        <f t="shared" si="93"/>
        <v>0</v>
      </c>
    </row>
    <row r="568" spans="1:187" s="271" customFormat="1" ht="21.75" customHeight="1">
      <c r="A568" s="277"/>
      <c r="B568" s="419" t="s">
        <v>650</v>
      </c>
      <c r="C568" s="420"/>
      <c r="D568" s="349"/>
      <c r="E568" s="268"/>
      <c r="F568" s="268"/>
      <c r="G568" s="268"/>
      <c r="H568" s="269">
        <f>SUM(H552:H567)</f>
        <v>0</v>
      </c>
      <c r="I568" s="270"/>
      <c r="J568" s="270"/>
      <c r="K568" s="270"/>
      <c r="L568" s="270"/>
      <c r="M568" s="270"/>
      <c r="N568" s="270"/>
      <c r="O568" s="270"/>
      <c r="P568" s="270"/>
      <c r="Q568" s="270"/>
      <c r="R568" s="270"/>
      <c r="S568" s="270"/>
      <c r="T568" s="270"/>
      <c r="U568" s="270"/>
      <c r="V568" s="270"/>
      <c r="W568" s="270"/>
      <c r="X568" s="270"/>
      <c r="Y568" s="270"/>
      <c r="Z568" s="270"/>
      <c r="AA568" s="270"/>
      <c r="AB568" s="270"/>
      <c r="AC568" s="270"/>
      <c r="AD568" s="270"/>
      <c r="AE568" s="270"/>
      <c r="AF568" s="270"/>
      <c r="AG568" s="270"/>
      <c r="AH568" s="270"/>
      <c r="AI568" s="270"/>
      <c r="AJ568" s="270"/>
      <c r="AK568" s="270"/>
      <c r="AL568" s="270"/>
      <c r="AM568" s="270"/>
      <c r="AN568" s="270"/>
      <c r="AO568" s="270"/>
      <c r="AP568" s="270"/>
      <c r="AQ568" s="270"/>
      <c r="AR568" s="270"/>
      <c r="AS568" s="270"/>
      <c r="AT568" s="270"/>
      <c r="AU568" s="270"/>
      <c r="AV568" s="270"/>
      <c r="AW568" s="270"/>
      <c r="AX568" s="270"/>
      <c r="AY568" s="270"/>
      <c r="AZ568" s="270"/>
      <c r="BA568" s="270"/>
      <c r="BB568" s="270"/>
      <c r="BC568" s="270"/>
      <c r="BD568" s="270"/>
      <c r="BE568" s="270"/>
      <c r="BF568" s="270"/>
      <c r="BG568" s="270"/>
      <c r="BH568" s="270"/>
      <c r="BI568" s="270"/>
      <c r="BJ568" s="270"/>
      <c r="BK568" s="270"/>
      <c r="BL568" s="270"/>
      <c r="BM568" s="270"/>
      <c r="BN568" s="270"/>
      <c r="BO568" s="270"/>
      <c r="BP568" s="270"/>
      <c r="BQ568" s="270"/>
      <c r="BR568" s="270"/>
      <c r="BS568" s="270"/>
      <c r="BT568" s="270"/>
      <c r="BU568" s="270"/>
      <c r="BV568" s="270"/>
      <c r="BW568" s="270"/>
      <c r="BX568" s="270"/>
      <c r="BY568" s="270"/>
      <c r="BZ568" s="270"/>
      <c r="CA568" s="270"/>
      <c r="CB568" s="270"/>
      <c r="CC568" s="270"/>
      <c r="CD568" s="270"/>
      <c r="CE568" s="270"/>
      <c r="CF568" s="270"/>
      <c r="CG568" s="270"/>
      <c r="CH568" s="270"/>
      <c r="CI568" s="270"/>
      <c r="CJ568" s="270"/>
      <c r="CK568" s="270"/>
      <c r="CL568" s="270"/>
      <c r="CM568" s="270"/>
      <c r="CN568" s="270"/>
      <c r="CO568" s="270"/>
      <c r="CP568" s="270"/>
      <c r="CQ568" s="270"/>
      <c r="CR568" s="270"/>
      <c r="CS568" s="270"/>
      <c r="CT568" s="270"/>
      <c r="CU568" s="270"/>
      <c r="CV568" s="270"/>
      <c r="CW568" s="270"/>
      <c r="CX568" s="270"/>
      <c r="CY568" s="270"/>
      <c r="CZ568" s="270"/>
      <c r="DA568" s="270"/>
      <c r="DB568" s="270"/>
      <c r="DC568" s="270"/>
      <c r="DD568" s="270"/>
      <c r="DE568" s="270"/>
      <c r="DF568" s="270"/>
      <c r="DG568" s="270"/>
      <c r="DH568" s="270"/>
      <c r="DI568" s="270"/>
      <c r="DJ568" s="270"/>
      <c r="DK568" s="270"/>
      <c r="DL568" s="270"/>
      <c r="DM568" s="270"/>
      <c r="DN568" s="270"/>
      <c r="DO568" s="270"/>
      <c r="DP568" s="270"/>
      <c r="DQ568" s="270"/>
      <c r="DR568" s="270"/>
      <c r="DS568" s="270"/>
      <c r="DT568" s="270"/>
      <c r="DU568" s="270"/>
      <c r="DV568" s="270"/>
      <c r="DW568" s="270"/>
      <c r="DX568" s="270"/>
      <c r="DY568" s="270"/>
      <c r="DZ568" s="270"/>
      <c r="EA568" s="270"/>
      <c r="EB568" s="270"/>
      <c r="EC568" s="270"/>
      <c r="ED568" s="270"/>
      <c r="EE568" s="270"/>
      <c r="EF568" s="270"/>
      <c r="EG568" s="270"/>
      <c r="EH568" s="270"/>
      <c r="EI568" s="270"/>
      <c r="EJ568" s="270"/>
      <c r="EK568" s="270"/>
      <c r="EL568" s="270"/>
      <c r="EM568" s="270"/>
      <c r="EN568" s="270"/>
      <c r="EO568" s="270"/>
      <c r="EP568" s="270"/>
      <c r="EQ568" s="270"/>
      <c r="ER568" s="270"/>
      <c r="ES568" s="270"/>
      <c r="ET568" s="270"/>
      <c r="EU568" s="270"/>
      <c r="EV568" s="270"/>
      <c r="EW568" s="270"/>
      <c r="EX568" s="270"/>
      <c r="EY568" s="270"/>
      <c r="EZ568" s="270"/>
      <c r="FA568" s="270"/>
      <c r="FB568" s="270"/>
      <c r="FC568" s="270"/>
      <c r="FD568" s="270"/>
      <c r="FE568" s="270"/>
      <c r="FF568" s="270"/>
      <c r="FG568" s="270"/>
      <c r="FH568" s="270"/>
      <c r="FI568" s="270"/>
      <c r="FJ568" s="270"/>
      <c r="FK568" s="270"/>
      <c r="FL568" s="270"/>
      <c r="FM568" s="270"/>
      <c r="FN568" s="270"/>
      <c r="FO568" s="270"/>
      <c r="FP568" s="270"/>
      <c r="FQ568" s="270"/>
      <c r="FR568" s="270"/>
      <c r="FS568" s="270"/>
      <c r="FT568" s="270"/>
      <c r="FU568" s="270"/>
      <c r="FV568" s="270"/>
      <c r="FW568" s="270"/>
      <c r="FX568" s="270"/>
      <c r="FY568" s="270"/>
      <c r="FZ568" s="270"/>
      <c r="GA568" s="270"/>
      <c r="GB568" s="270"/>
      <c r="GC568" s="270"/>
      <c r="GD568" s="270"/>
      <c r="GE568" s="270"/>
    </row>
    <row r="569" spans="1:187" s="394" customFormat="1" ht="21.75" customHeight="1">
      <c r="A569" s="395"/>
      <c r="B569" s="422" t="s">
        <v>661</v>
      </c>
      <c r="C569" s="424"/>
      <c r="D569" s="396"/>
      <c r="E569" s="397"/>
      <c r="F569" s="397"/>
      <c r="G569" s="397"/>
      <c r="H569" s="398"/>
      <c r="I569" s="393"/>
      <c r="J569" s="393"/>
      <c r="K569" s="393"/>
      <c r="L569" s="393"/>
      <c r="M569" s="393"/>
      <c r="N569" s="393"/>
      <c r="O569" s="393"/>
      <c r="P569" s="393"/>
      <c r="Q569" s="393"/>
      <c r="R569" s="393"/>
      <c r="S569" s="393"/>
      <c r="T569" s="393"/>
      <c r="U569" s="393"/>
      <c r="V569" s="393"/>
      <c r="W569" s="393"/>
      <c r="X569" s="393"/>
      <c r="Y569" s="393"/>
      <c r="Z569" s="393"/>
      <c r="AA569" s="393"/>
      <c r="AB569" s="393"/>
      <c r="AC569" s="393"/>
      <c r="AD569" s="393"/>
      <c r="AE569" s="393"/>
      <c r="AF569" s="393"/>
      <c r="AG569" s="393"/>
      <c r="AH569" s="393"/>
      <c r="AI569" s="393"/>
      <c r="AJ569" s="393"/>
      <c r="AK569" s="393"/>
      <c r="AL569" s="393"/>
      <c r="AM569" s="393"/>
      <c r="AN569" s="393"/>
      <c r="AO569" s="393"/>
      <c r="AP569" s="393"/>
      <c r="AQ569" s="393"/>
      <c r="AR569" s="393"/>
      <c r="AS569" s="393"/>
      <c r="AT569" s="393"/>
      <c r="AU569" s="393"/>
      <c r="AV569" s="393"/>
      <c r="AW569" s="393"/>
      <c r="AX569" s="393"/>
      <c r="AY569" s="393"/>
      <c r="AZ569" s="393"/>
      <c r="BA569" s="393"/>
      <c r="BB569" s="393"/>
      <c r="BC569" s="393"/>
      <c r="BD569" s="393"/>
      <c r="BE569" s="393"/>
      <c r="BF569" s="393"/>
      <c r="BG569" s="393"/>
      <c r="BH569" s="393"/>
      <c r="BI569" s="393"/>
      <c r="BJ569" s="393"/>
      <c r="BK569" s="393"/>
      <c r="BL569" s="393"/>
      <c r="BM569" s="393"/>
      <c r="BN569" s="393"/>
      <c r="BO569" s="393"/>
      <c r="BP569" s="393"/>
      <c r="BQ569" s="393"/>
      <c r="BR569" s="393"/>
      <c r="BS569" s="393"/>
      <c r="BT569" s="393"/>
      <c r="BU569" s="393"/>
      <c r="BV569" s="393"/>
      <c r="BW569" s="393"/>
      <c r="BX569" s="393"/>
      <c r="BY569" s="393"/>
      <c r="BZ569" s="393"/>
      <c r="CA569" s="393"/>
      <c r="CB569" s="393"/>
      <c r="CC569" s="393"/>
      <c r="CD569" s="393"/>
      <c r="CE569" s="393"/>
      <c r="CF569" s="393"/>
      <c r="CG569" s="393"/>
      <c r="CH569" s="393"/>
      <c r="CI569" s="393"/>
      <c r="CJ569" s="393"/>
      <c r="CK569" s="393"/>
      <c r="CL569" s="393"/>
      <c r="CM569" s="393"/>
      <c r="CN569" s="393"/>
      <c r="CO569" s="393"/>
      <c r="CP569" s="393"/>
      <c r="CQ569" s="393"/>
      <c r="CR569" s="393"/>
      <c r="CS569" s="393"/>
      <c r="CT569" s="393"/>
      <c r="CU569" s="393"/>
      <c r="CV569" s="393"/>
      <c r="CW569" s="393"/>
      <c r="CX569" s="393"/>
      <c r="CY569" s="393"/>
      <c r="CZ569" s="393"/>
      <c r="DA569" s="393"/>
      <c r="DB569" s="393"/>
      <c r="DC569" s="393"/>
      <c r="DD569" s="393"/>
      <c r="DE569" s="393"/>
      <c r="DF569" s="393"/>
      <c r="DG569" s="393"/>
      <c r="DH569" s="393"/>
      <c r="DI569" s="393"/>
      <c r="DJ569" s="393"/>
      <c r="DK569" s="393"/>
      <c r="DL569" s="393"/>
      <c r="DM569" s="393"/>
      <c r="DN569" s="393"/>
      <c r="DO569" s="393"/>
      <c r="DP569" s="393"/>
      <c r="DQ569" s="393"/>
      <c r="DR569" s="393"/>
      <c r="DS569" s="393"/>
      <c r="DT569" s="393"/>
      <c r="DU569" s="393"/>
      <c r="DV569" s="393"/>
      <c r="DW569" s="393"/>
      <c r="DX569" s="393"/>
      <c r="DY569" s="393"/>
      <c r="DZ569" s="393"/>
      <c r="EA569" s="393"/>
      <c r="EB569" s="393"/>
      <c r="EC569" s="393"/>
      <c r="ED569" s="393"/>
      <c r="EE569" s="393"/>
      <c r="EF569" s="393"/>
      <c r="EG569" s="393"/>
      <c r="EH569" s="393"/>
      <c r="EI569" s="393"/>
      <c r="EJ569" s="393"/>
      <c r="EK569" s="393"/>
      <c r="EL569" s="393"/>
      <c r="EM569" s="393"/>
      <c r="EN569" s="393"/>
      <c r="EO569" s="393"/>
      <c r="EP569" s="393"/>
      <c r="EQ569" s="393"/>
      <c r="ER569" s="393"/>
      <c r="ES569" s="393"/>
      <c r="ET569" s="393"/>
      <c r="EU569" s="393"/>
      <c r="EV569" s="393"/>
      <c r="EW569" s="393"/>
      <c r="EX569" s="393"/>
      <c r="EY569" s="393"/>
      <c r="EZ569" s="393"/>
      <c r="FA569" s="393"/>
      <c r="FB569" s="393"/>
      <c r="FC569" s="393"/>
      <c r="FD569" s="393"/>
      <c r="FE569" s="393"/>
      <c r="FF569" s="393"/>
      <c r="FG569" s="393"/>
      <c r="FH569" s="393"/>
      <c r="FI569" s="393"/>
      <c r="FJ569" s="393"/>
      <c r="FK569" s="393"/>
      <c r="FL569" s="393"/>
      <c r="FM569" s="393"/>
      <c r="FN569" s="393"/>
      <c r="FO569" s="393"/>
      <c r="FP569" s="393"/>
      <c r="FQ569" s="393"/>
      <c r="FR569" s="393"/>
      <c r="FS569" s="393"/>
      <c r="FT569" s="393"/>
      <c r="FU569" s="393"/>
      <c r="FV569" s="393"/>
      <c r="FW569" s="393"/>
      <c r="FX569" s="393"/>
      <c r="FY569" s="393"/>
      <c r="FZ569" s="393"/>
      <c r="GA569" s="393"/>
      <c r="GB569" s="393"/>
      <c r="GC569" s="393"/>
      <c r="GD569" s="393"/>
      <c r="GE569" s="393"/>
    </row>
    <row r="570" spans="1:187" s="394" customFormat="1" ht="21.75" customHeight="1">
      <c r="A570" s="82" t="s">
        <v>663</v>
      </c>
      <c r="B570" s="425" t="s">
        <v>651</v>
      </c>
      <c r="C570" s="426"/>
      <c r="D570" s="187" t="s">
        <v>101</v>
      </c>
      <c r="E570" s="67">
        <v>245</v>
      </c>
      <c r="F570" s="67">
        <f>E570</f>
        <v>245</v>
      </c>
      <c r="G570" s="42"/>
      <c r="H570" s="370">
        <f>F570*G570</f>
        <v>0</v>
      </c>
      <c r="I570" s="393"/>
      <c r="J570" s="393"/>
      <c r="K570" s="393"/>
      <c r="L570" s="393"/>
      <c r="M570" s="393"/>
      <c r="N570" s="393"/>
      <c r="O570" s="393"/>
      <c r="P570" s="393"/>
      <c r="Q570" s="393"/>
      <c r="R570" s="393"/>
      <c r="S570" s="393"/>
      <c r="T570" s="393"/>
      <c r="U570" s="393"/>
      <c r="V570" s="393"/>
      <c r="W570" s="393"/>
      <c r="X570" s="393"/>
      <c r="Y570" s="393"/>
      <c r="Z570" s="393"/>
      <c r="AA570" s="393"/>
      <c r="AB570" s="393"/>
      <c r="AC570" s="393"/>
      <c r="AD570" s="393"/>
      <c r="AE570" s="393"/>
      <c r="AF570" s="393"/>
      <c r="AG570" s="393"/>
      <c r="AH570" s="393"/>
      <c r="AI570" s="393"/>
      <c r="AJ570" s="393"/>
      <c r="AK570" s="393"/>
      <c r="AL570" s="393"/>
      <c r="AM570" s="393"/>
      <c r="AN570" s="393"/>
      <c r="AO570" s="393"/>
      <c r="AP570" s="393"/>
      <c r="AQ570" s="393"/>
      <c r="AR570" s="393"/>
      <c r="AS570" s="393"/>
      <c r="AT570" s="393"/>
      <c r="AU570" s="393"/>
      <c r="AV570" s="393"/>
      <c r="AW570" s="393"/>
      <c r="AX570" s="393"/>
      <c r="AY570" s="393"/>
      <c r="AZ570" s="393"/>
      <c r="BA570" s="393"/>
      <c r="BB570" s="393"/>
      <c r="BC570" s="393"/>
      <c r="BD570" s="393"/>
      <c r="BE570" s="393"/>
      <c r="BF570" s="393"/>
      <c r="BG570" s="393"/>
      <c r="BH570" s="393"/>
      <c r="BI570" s="393"/>
      <c r="BJ570" s="393"/>
      <c r="BK570" s="393"/>
      <c r="BL570" s="393"/>
      <c r="BM570" s="393"/>
      <c r="BN570" s="393"/>
      <c r="BO570" s="393"/>
      <c r="BP570" s="393"/>
      <c r="BQ570" s="393"/>
      <c r="BR570" s="393"/>
      <c r="BS570" s="393"/>
      <c r="BT570" s="393"/>
      <c r="BU570" s="393"/>
      <c r="BV570" s="393"/>
      <c r="BW570" s="393"/>
      <c r="BX570" s="393"/>
      <c r="BY570" s="393"/>
      <c r="BZ570" s="393"/>
      <c r="CA570" s="393"/>
      <c r="CB570" s="393"/>
      <c r="CC570" s="393"/>
      <c r="CD570" s="393"/>
      <c r="CE570" s="393"/>
      <c r="CF570" s="393"/>
      <c r="CG570" s="393"/>
      <c r="CH570" s="393"/>
      <c r="CI570" s="393"/>
      <c r="CJ570" s="393"/>
      <c r="CK570" s="393"/>
      <c r="CL570" s="393"/>
      <c r="CM570" s="393"/>
      <c r="CN570" s="393"/>
      <c r="CO570" s="393"/>
      <c r="CP570" s="393"/>
      <c r="CQ570" s="393"/>
      <c r="CR570" s="393"/>
      <c r="CS570" s="393"/>
      <c r="CT570" s="393"/>
      <c r="CU570" s="393"/>
      <c r="CV570" s="393"/>
      <c r="CW570" s="393"/>
      <c r="CX570" s="393"/>
      <c r="CY570" s="393"/>
      <c r="CZ570" s="393"/>
      <c r="DA570" s="393"/>
      <c r="DB570" s="393"/>
      <c r="DC570" s="393"/>
      <c r="DD570" s="393"/>
      <c r="DE570" s="393"/>
      <c r="DF570" s="393"/>
      <c r="DG570" s="393"/>
      <c r="DH570" s="393"/>
      <c r="DI570" s="393"/>
      <c r="DJ570" s="393"/>
      <c r="DK570" s="393"/>
      <c r="DL570" s="393"/>
      <c r="DM570" s="393"/>
      <c r="DN570" s="393"/>
      <c r="DO570" s="393"/>
      <c r="DP570" s="393"/>
      <c r="DQ570" s="393"/>
      <c r="DR570" s="393"/>
      <c r="DS570" s="393"/>
      <c r="DT570" s="393"/>
      <c r="DU570" s="393"/>
      <c r="DV570" s="393"/>
      <c r="DW570" s="393"/>
      <c r="DX570" s="393"/>
      <c r="DY570" s="393"/>
      <c r="DZ570" s="393"/>
      <c r="EA570" s="393"/>
      <c r="EB570" s="393"/>
      <c r="EC570" s="393"/>
      <c r="ED570" s="393"/>
      <c r="EE570" s="393"/>
      <c r="EF570" s="393"/>
      <c r="EG570" s="393"/>
      <c r="EH570" s="393"/>
      <c r="EI570" s="393"/>
      <c r="EJ570" s="393"/>
      <c r="EK570" s="393"/>
      <c r="EL570" s="393"/>
      <c r="EM570" s="393"/>
      <c r="EN570" s="393"/>
      <c r="EO570" s="393"/>
      <c r="EP570" s="393"/>
      <c r="EQ570" s="393"/>
      <c r="ER570" s="393"/>
      <c r="ES570" s="393"/>
      <c r="ET570" s="393"/>
      <c r="EU570" s="393"/>
      <c r="EV570" s="393"/>
      <c r="EW570" s="393"/>
      <c r="EX570" s="393"/>
      <c r="EY570" s="393"/>
      <c r="EZ570" s="393"/>
      <c r="FA570" s="393"/>
      <c r="FB570" s="393"/>
      <c r="FC570" s="393"/>
      <c r="FD570" s="393"/>
      <c r="FE570" s="393"/>
      <c r="FF570" s="393"/>
      <c r="FG570" s="393"/>
      <c r="FH570" s="393"/>
      <c r="FI570" s="393"/>
      <c r="FJ570" s="393"/>
      <c r="FK570" s="393"/>
      <c r="FL570" s="393"/>
      <c r="FM570" s="393"/>
      <c r="FN570" s="393"/>
      <c r="FO570" s="393"/>
      <c r="FP570" s="393"/>
      <c r="FQ570" s="393"/>
      <c r="FR570" s="393"/>
      <c r="FS570" s="393"/>
      <c r="FT570" s="393"/>
      <c r="FU570" s="393"/>
      <c r="FV570" s="393"/>
      <c r="FW570" s="393"/>
      <c r="FX570" s="393"/>
      <c r="FY570" s="393"/>
      <c r="FZ570" s="393"/>
      <c r="GA570" s="393"/>
      <c r="GB570" s="393"/>
      <c r="GC570" s="393"/>
      <c r="GD570" s="393"/>
      <c r="GE570" s="393"/>
    </row>
    <row r="571" spans="1:187" s="394" customFormat="1" ht="21.75" customHeight="1">
      <c r="A571" s="82" t="s">
        <v>664</v>
      </c>
      <c r="B571" s="425" t="s">
        <v>652</v>
      </c>
      <c r="C571" s="426"/>
      <c r="D571" s="187" t="s">
        <v>101</v>
      </c>
      <c r="E571" s="67">
        <v>60</v>
      </c>
      <c r="F571" s="67">
        <f t="shared" ref="F571:F580" si="94">E571</f>
        <v>60</v>
      </c>
      <c r="G571" s="42"/>
      <c r="H571" s="370">
        <f t="shared" ref="H571:H580" si="95">F571*G571</f>
        <v>0</v>
      </c>
      <c r="I571" s="393"/>
      <c r="J571" s="393"/>
      <c r="K571" s="393"/>
      <c r="L571" s="393"/>
      <c r="M571" s="393"/>
      <c r="N571" s="393"/>
      <c r="O571" s="393"/>
      <c r="P571" s="393"/>
      <c r="Q571" s="393"/>
      <c r="R571" s="393"/>
      <c r="S571" s="393"/>
      <c r="T571" s="393"/>
      <c r="U571" s="393"/>
      <c r="V571" s="393"/>
      <c r="W571" s="393"/>
      <c r="X571" s="393"/>
      <c r="Y571" s="393"/>
      <c r="Z571" s="393"/>
      <c r="AA571" s="393"/>
      <c r="AB571" s="393"/>
      <c r="AC571" s="393"/>
      <c r="AD571" s="393"/>
      <c r="AE571" s="393"/>
      <c r="AF571" s="393"/>
      <c r="AG571" s="393"/>
      <c r="AH571" s="393"/>
      <c r="AI571" s="393"/>
      <c r="AJ571" s="393"/>
      <c r="AK571" s="393"/>
      <c r="AL571" s="393"/>
      <c r="AM571" s="393"/>
      <c r="AN571" s="393"/>
      <c r="AO571" s="393"/>
      <c r="AP571" s="393"/>
      <c r="AQ571" s="393"/>
      <c r="AR571" s="393"/>
      <c r="AS571" s="393"/>
      <c r="AT571" s="393"/>
      <c r="AU571" s="393"/>
      <c r="AV571" s="393"/>
      <c r="AW571" s="393"/>
      <c r="AX571" s="393"/>
      <c r="AY571" s="393"/>
      <c r="AZ571" s="393"/>
      <c r="BA571" s="393"/>
      <c r="BB571" s="393"/>
      <c r="BC571" s="393"/>
      <c r="BD571" s="393"/>
      <c r="BE571" s="393"/>
      <c r="BF571" s="393"/>
      <c r="BG571" s="393"/>
      <c r="BH571" s="393"/>
      <c r="BI571" s="393"/>
      <c r="BJ571" s="393"/>
      <c r="BK571" s="393"/>
      <c r="BL571" s="393"/>
      <c r="BM571" s="393"/>
      <c r="BN571" s="393"/>
      <c r="BO571" s="393"/>
      <c r="BP571" s="393"/>
      <c r="BQ571" s="393"/>
      <c r="BR571" s="393"/>
      <c r="BS571" s="393"/>
      <c r="BT571" s="393"/>
      <c r="BU571" s="393"/>
      <c r="BV571" s="393"/>
      <c r="BW571" s="393"/>
      <c r="BX571" s="393"/>
      <c r="BY571" s="393"/>
      <c r="BZ571" s="393"/>
      <c r="CA571" s="393"/>
      <c r="CB571" s="393"/>
      <c r="CC571" s="393"/>
      <c r="CD571" s="393"/>
      <c r="CE571" s="393"/>
      <c r="CF571" s="393"/>
      <c r="CG571" s="393"/>
      <c r="CH571" s="393"/>
      <c r="CI571" s="393"/>
      <c r="CJ571" s="393"/>
      <c r="CK571" s="393"/>
      <c r="CL571" s="393"/>
      <c r="CM571" s="393"/>
      <c r="CN571" s="393"/>
      <c r="CO571" s="393"/>
      <c r="CP571" s="393"/>
      <c r="CQ571" s="393"/>
      <c r="CR571" s="393"/>
      <c r="CS571" s="393"/>
      <c r="CT571" s="393"/>
      <c r="CU571" s="393"/>
      <c r="CV571" s="393"/>
      <c r="CW571" s="393"/>
      <c r="CX571" s="393"/>
      <c r="CY571" s="393"/>
      <c r="CZ571" s="393"/>
      <c r="DA571" s="393"/>
      <c r="DB571" s="393"/>
      <c r="DC571" s="393"/>
      <c r="DD571" s="393"/>
      <c r="DE571" s="393"/>
      <c r="DF571" s="393"/>
      <c r="DG571" s="393"/>
      <c r="DH571" s="393"/>
      <c r="DI571" s="393"/>
      <c r="DJ571" s="393"/>
      <c r="DK571" s="393"/>
      <c r="DL571" s="393"/>
      <c r="DM571" s="393"/>
      <c r="DN571" s="393"/>
      <c r="DO571" s="393"/>
      <c r="DP571" s="393"/>
      <c r="DQ571" s="393"/>
      <c r="DR571" s="393"/>
      <c r="DS571" s="393"/>
      <c r="DT571" s="393"/>
      <c r="DU571" s="393"/>
      <c r="DV571" s="393"/>
      <c r="DW571" s="393"/>
      <c r="DX571" s="393"/>
      <c r="DY571" s="393"/>
      <c r="DZ571" s="393"/>
      <c r="EA571" s="393"/>
      <c r="EB571" s="393"/>
      <c r="EC571" s="393"/>
      <c r="ED571" s="393"/>
      <c r="EE571" s="393"/>
      <c r="EF571" s="393"/>
      <c r="EG571" s="393"/>
      <c r="EH571" s="393"/>
      <c r="EI571" s="393"/>
      <c r="EJ571" s="393"/>
      <c r="EK571" s="393"/>
      <c r="EL571" s="393"/>
      <c r="EM571" s="393"/>
      <c r="EN571" s="393"/>
      <c r="EO571" s="393"/>
      <c r="EP571" s="393"/>
      <c r="EQ571" s="393"/>
      <c r="ER571" s="393"/>
      <c r="ES571" s="393"/>
      <c r="ET571" s="393"/>
      <c r="EU571" s="393"/>
      <c r="EV571" s="393"/>
      <c r="EW571" s="393"/>
      <c r="EX571" s="393"/>
      <c r="EY571" s="393"/>
      <c r="EZ571" s="393"/>
      <c r="FA571" s="393"/>
      <c r="FB571" s="393"/>
      <c r="FC571" s="393"/>
      <c r="FD571" s="393"/>
      <c r="FE571" s="393"/>
      <c r="FF571" s="393"/>
      <c r="FG571" s="393"/>
      <c r="FH571" s="393"/>
      <c r="FI571" s="393"/>
      <c r="FJ571" s="393"/>
      <c r="FK571" s="393"/>
      <c r="FL571" s="393"/>
      <c r="FM571" s="393"/>
      <c r="FN571" s="393"/>
      <c r="FO571" s="393"/>
      <c r="FP571" s="393"/>
      <c r="FQ571" s="393"/>
      <c r="FR571" s="393"/>
      <c r="FS571" s="393"/>
      <c r="FT571" s="393"/>
      <c r="FU571" s="393"/>
      <c r="FV571" s="393"/>
      <c r="FW571" s="393"/>
      <c r="FX571" s="393"/>
      <c r="FY571" s="393"/>
      <c r="FZ571" s="393"/>
      <c r="GA571" s="393"/>
      <c r="GB571" s="393"/>
      <c r="GC571" s="393"/>
      <c r="GD571" s="393"/>
      <c r="GE571" s="393"/>
    </row>
    <row r="572" spans="1:187" s="394" customFormat="1" ht="21.75" customHeight="1">
      <c r="A572" s="82" t="s">
        <v>25</v>
      </c>
      <c r="B572" s="425" t="s">
        <v>653</v>
      </c>
      <c r="C572" s="426"/>
      <c r="D572" s="187" t="s">
        <v>15</v>
      </c>
      <c r="E572" s="67">
        <v>61</v>
      </c>
      <c r="F572" s="67">
        <f t="shared" si="94"/>
        <v>61</v>
      </c>
      <c r="G572" s="42"/>
      <c r="H572" s="370">
        <f t="shared" si="95"/>
        <v>0</v>
      </c>
      <c r="I572" s="393"/>
      <c r="J572" s="393"/>
      <c r="K572" s="393"/>
      <c r="L572" s="393"/>
      <c r="M572" s="393"/>
      <c r="N572" s="393"/>
      <c r="O572" s="393"/>
      <c r="P572" s="393"/>
      <c r="Q572" s="393"/>
      <c r="R572" s="393"/>
      <c r="S572" s="393"/>
      <c r="T572" s="393"/>
      <c r="U572" s="393"/>
      <c r="V572" s="393"/>
      <c r="W572" s="393"/>
      <c r="X572" s="393"/>
      <c r="Y572" s="393"/>
      <c r="Z572" s="393"/>
      <c r="AA572" s="393"/>
      <c r="AB572" s="393"/>
      <c r="AC572" s="393"/>
      <c r="AD572" s="393"/>
      <c r="AE572" s="393"/>
      <c r="AF572" s="393"/>
      <c r="AG572" s="393"/>
      <c r="AH572" s="393"/>
      <c r="AI572" s="393"/>
      <c r="AJ572" s="393"/>
      <c r="AK572" s="393"/>
      <c r="AL572" s="393"/>
      <c r="AM572" s="393"/>
      <c r="AN572" s="393"/>
      <c r="AO572" s="393"/>
      <c r="AP572" s="393"/>
      <c r="AQ572" s="393"/>
      <c r="AR572" s="393"/>
      <c r="AS572" s="393"/>
      <c r="AT572" s="393"/>
      <c r="AU572" s="393"/>
      <c r="AV572" s="393"/>
      <c r="AW572" s="393"/>
      <c r="AX572" s="393"/>
      <c r="AY572" s="393"/>
      <c r="AZ572" s="393"/>
      <c r="BA572" s="393"/>
      <c r="BB572" s="393"/>
      <c r="BC572" s="393"/>
      <c r="BD572" s="393"/>
      <c r="BE572" s="393"/>
      <c r="BF572" s="393"/>
      <c r="BG572" s="393"/>
      <c r="BH572" s="393"/>
      <c r="BI572" s="393"/>
      <c r="BJ572" s="393"/>
      <c r="BK572" s="393"/>
      <c r="BL572" s="393"/>
      <c r="BM572" s="393"/>
      <c r="BN572" s="393"/>
      <c r="BO572" s="393"/>
      <c r="BP572" s="393"/>
      <c r="BQ572" s="393"/>
      <c r="BR572" s="393"/>
      <c r="BS572" s="393"/>
      <c r="BT572" s="393"/>
      <c r="BU572" s="393"/>
      <c r="BV572" s="393"/>
      <c r="BW572" s="393"/>
      <c r="BX572" s="393"/>
      <c r="BY572" s="393"/>
      <c r="BZ572" s="393"/>
      <c r="CA572" s="393"/>
      <c r="CB572" s="393"/>
      <c r="CC572" s="393"/>
      <c r="CD572" s="393"/>
      <c r="CE572" s="393"/>
      <c r="CF572" s="393"/>
      <c r="CG572" s="393"/>
      <c r="CH572" s="393"/>
      <c r="CI572" s="393"/>
      <c r="CJ572" s="393"/>
      <c r="CK572" s="393"/>
      <c r="CL572" s="393"/>
      <c r="CM572" s="393"/>
      <c r="CN572" s="393"/>
      <c r="CO572" s="393"/>
      <c r="CP572" s="393"/>
      <c r="CQ572" s="393"/>
      <c r="CR572" s="393"/>
      <c r="CS572" s="393"/>
      <c r="CT572" s="393"/>
      <c r="CU572" s="393"/>
      <c r="CV572" s="393"/>
      <c r="CW572" s="393"/>
      <c r="CX572" s="393"/>
      <c r="CY572" s="393"/>
      <c r="CZ572" s="393"/>
      <c r="DA572" s="393"/>
      <c r="DB572" s="393"/>
      <c r="DC572" s="393"/>
      <c r="DD572" s="393"/>
      <c r="DE572" s="393"/>
      <c r="DF572" s="393"/>
      <c r="DG572" s="393"/>
      <c r="DH572" s="393"/>
      <c r="DI572" s="393"/>
      <c r="DJ572" s="393"/>
      <c r="DK572" s="393"/>
      <c r="DL572" s="393"/>
      <c r="DM572" s="393"/>
      <c r="DN572" s="393"/>
      <c r="DO572" s="393"/>
      <c r="DP572" s="393"/>
      <c r="DQ572" s="393"/>
      <c r="DR572" s="393"/>
      <c r="DS572" s="393"/>
      <c r="DT572" s="393"/>
      <c r="DU572" s="393"/>
      <c r="DV572" s="393"/>
      <c r="DW572" s="393"/>
      <c r="DX572" s="393"/>
      <c r="DY572" s="393"/>
      <c r="DZ572" s="393"/>
      <c r="EA572" s="393"/>
      <c r="EB572" s="393"/>
      <c r="EC572" s="393"/>
      <c r="ED572" s="393"/>
      <c r="EE572" s="393"/>
      <c r="EF572" s="393"/>
      <c r="EG572" s="393"/>
      <c r="EH572" s="393"/>
      <c r="EI572" s="393"/>
      <c r="EJ572" s="393"/>
      <c r="EK572" s="393"/>
      <c r="EL572" s="393"/>
      <c r="EM572" s="393"/>
      <c r="EN572" s="393"/>
      <c r="EO572" s="393"/>
      <c r="EP572" s="393"/>
      <c r="EQ572" s="393"/>
      <c r="ER572" s="393"/>
      <c r="ES572" s="393"/>
      <c r="ET572" s="393"/>
      <c r="EU572" s="393"/>
      <c r="EV572" s="393"/>
      <c r="EW572" s="393"/>
      <c r="EX572" s="393"/>
      <c r="EY572" s="393"/>
      <c r="EZ572" s="393"/>
      <c r="FA572" s="393"/>
      <c r="FB572" s="393"/>
      <c r="FC572" s="393"/>
      <c r="FD572" s="393"/>
      <c r="FE572" s="393"/>
      <c r="FF572" s="393"/>
      <c r="FG572" s="393"/>
      <c r="FH572" s="393"/>
      <c r="FI572" s="393"/>
      <c r="FJ572" s="393"/>
      <c r="FK572" s="393"/>
      <c r="FL572" s="393"/>
      <c r="FM572" s="393"/>
      <c r="FN572" s="393"/>
      <c r="FO572" s="393"/>
      <c r="FP572" s="393"/>
      <c r="FQ572" s="393"/>
      <c r="FR572" s="393"/>
      <c r="FS572" s="393"/>
      <c r="FT572" s="393"/>
      <c r="FU572" s="393"/>
      <c r="FV572" s="393"/>
      <c r="FW572" s="393"/>
      <c r="FX572" s="393"/>
      <c r="FY572" s="393"/>
      <c r="FZ572" s="393"/>
      <c r="GA572" s="393"/>
      <c r="GB572" s="393"/>
      <c r="GC572" s="393"/>
      <c r="GD572" s="393"/>
      <c r="GE572" s="393"/>
    </row>
    <row r="573" spans="1:187" s="394" customFormat="1" ht="21.75" customHeight="1">
      <c r="A573" s="82" t="s">
        <v>25</v>
      </c>
      <c r="B573" s="425" t="s">
        <v>654</v>
      </c>
      <c r="C573" s="426"/>
      <c r="D573" s="187" t="s">
        <v>101</v>
      </c>
      <c r="E573" s="67">
        <v>305</v>
      </c>
      <c r="F573" s="67">
        <f t="shared" si="94"/>
        <v>305</v>
      </c>
      <c r="G573" s="42"/>
      <c r="H573" s="370">
        <f t="shared" si="95"/>
        <v>0</v>
      </c>
      <c r="I573" s="393"/>
      <c r="J573" s="393"/>
      <c r="K573" s="393"/>
      <c r="L573" s="393"/>
      <c r="M573" s="393"/>
      <c r="N573" s="393"/>
      <c r="O573" s="393"/>
      <c r="P573" s="393"/>
      <c r="Q573" s="393"/>
      <c r="R573" s="393"/>
      <c r="S573" s="393"/>
      <c r="T573" s="393"/>
      <c r="U573" s="393"/>
      <c r="V573" s="393"/>
      <c r="W573" s="393"/>
      <c r="X573" s="393"/>
      <c r="Y573" s="393"/>
      <c r="Z573" s="393"/>
      <c r="AA573" s="393"/>
      <c r="AB573" s="393"/>
      <c r="AC573" s="393"/>
      <c r="AD573" s="393"/>
      <c r="AE573" s="393"/>
      <c r="AF573" s="393"/>
      <c r="AG573" s="393"/>
      <c r="AH573" s="393"/>
      <c r="AI573" s="393"/>
      <c r="AJ573" s="393"/>
      <c r="AK573" s="393"/>
      <c r="AL573" s="393"/>
      <c r="AM573" s="393"/>
      <c r="AN573" s="393"/>
      <c r="AO573" s="393"/>
      <c r="AP573" s="393"/>
      <c r="AQ573" s="393"/>
      <c r="AR573" s="393"/>
      <c r="AS573" s="393"/>
      <c r="AT573" s="393"/>
      <c r="AU573" s="393"/>
      <c r="AV573" s="393"/>
      <c r="AW573" s="393"/>
      <c r="AX573" s="393"/>
      <c r="AY573" s="393"/>
      <c r="AZ573" s="393"/>
      <c r="BA573" s="393"/>
      <c r="BB573" s="393"/>
      <c r="BC573" s="393"/>
      <c r="BD573" s="393"/>
      <c r="BE573" s="393"/>
      <c r="BF573" s="393"/>
      <c r="BG573" s="393"/>
      <c r="BH573" s="393"/>
      <c r="BI573" s="393"/>
      <c r="BJ573" s="393"/>
      <c r="BK573" s="393"/>
      <c r="BL573" s="393"/>
      <c r="BM573" s="393"/>
      <c r="BN573" s="393"/>
      <c r="BO573" s="393"/>
      <c r="BP573" s="393"/>
      <c r="BQ573" s="393"/>
      <c r="BR573" s="393"/>
      <c r="BS573" s="393"/>
      <c r="BT573" s="393"/>
      <c r="BU573" s="393"/>
      <c r="BV573" s="393"/>
      <c r="BW573" s="393"/>
      <c r="BX573" s="393"/>
      <c r="BY573" s="393"/>
      <c r="BZ573" s="393"/>
      <c r="CA573" s="393"/>
      <c r="CB573" s="393"/>
      <c r="CC573" s="393"/>
      <c r="CD573" s="393"/>
      <c r="CE573" s="393"/>
      <c r="CF573" s="393"/>
      <c r="CG573" s="393"/>
      <c r="CH573" s="393"/>
      <c r="CI573" s="393"/>
      <c r="CJ573" s="393"/>
      <c r="CK573" s="393"/>
      <c r="CL573" s="393"/>
      <c r="CM573" s="393"/>
      <c r="CN573" s="393"/>
      <c r="CO573" s="393"/>
      <c r="CP573" s="393"/>
      <c r="CQ573" s="393"/>
      <c r="CR573" s="393"/>
      <c r="CS573" s="393"/>
      <c r="CT573" s="393"/>
      <c r="CU573" s="393"/>
      <c r="CV573" s="393"/>
      <c r="CW573" s="393"/>
      <c r="CX573" s="393"/>
      <c r="CY573" s="393"/>
      <c r="CZ573" s="393"/>
      <c r="DA573" s="393"/>
      <c r="DB573" s="393"/>
      <c r="DC573" s="393"/>
      <c r="DD573" s="393"/>
      <c r="DE573" s="393"/>
      <c r="DF573" s="393"/>
      <c r="DG573" s="393"/>
      <c r="DH573" s="393"/>
      <c r="DI573" s="393"/>
      <c r="DJ573" s="393"/>
      <c r="DK573" s="393"/>
      <c r="DL573" s="393"/>
      <c r="DM573" s="393"/>
      <c r="DN573" s="393"/>
      <c r="DO573" s="393"/>
      <c r="DP573" s="393"/>
      <c r="DQ573" s="393"/>
      <c r="DR573" s="393"/>
      <c r="DS573" s="393"/>
      <c r="DT573" s="393"/>
      <c r="DU573" s="393"/>
      <c r="DV573" s="393"/>
      <c r="DW573" s="393"/>
      <c r="DX573" s="393"/>
      <c r="DY573" s="393"/>
      <c r="DZ573" s="393"/>
      <c r="EA573" s="393"/>
      <c r="EB573" s="393"/>
      <c r="EC573" s="393"/>
      <c r="ED573" s="393"/>
      <c r="EE573" s="393"/>
      <c r="EF573" s="393"/>
      <c r="EG573" s="393"/>
      <c r="EH573" s="393"/>
      <c r="EI573" s="393"/>
      <c r="EJ573" s="393"/>
      <c r="EK573" s="393"/>
      <c r="EL573" s="393"/>
      <c r="EM573" s="393"/>
      <c r="EN573" s="393"/>
      <c r="EO573" s="393"/>
      <c r="EP573" s="393"/>
      <c r="EQ573" s="393"/>
      <c r="ER573" s="393"/>
      <c r="ES573" s="393"/>
      <c r="ET573" s="393"/>
      <c r="EU573" s="393"/>
      <c r="EV573" s="393"/>
      <c r="EW573" s="393"/>
      <c r="EX573" s="393"/>
      <c r="EY573" s="393"/>
      <c r="EZ573" s="393"/>
      <c r="FA573" s="393"/>
      <c r="FB573" s="393"/>
      <c r="FC573" s="393"/>
      <c r="FD573" s="393"/>
      <c r="FE573" s="393"/>
      <c r="FF573" s="393"/>
      <c r="FG573" s="393"/>
      <c r="FH573" s="393"/>
      <c r="FI573" s="393"/>
      <c r="FJ573" s="393"/>
      <c r="FK573" s="393"/>
      <c r="FL573" s="393"/>
      <c r="FM573" s="393"/>
      <c r="FN573" s="393"/>
      <c r="FO573" s="393"/>
      <c r="FP573" s="393"/>
      <c r="FQ573" s="393"/>
      <c r="FR573" s="393"/>
      <c r="FS573" s="393"/>
      <c r="FT573" s="393"/>
      <c r="FU573" s="393"/>
      <c r="FV573" s="393"/>
      <c r="FW573" s="393"/>
      <c r="FX573" s="393"/>
      <c r="FY573" s="393"/>
      <c r="FZ573" s="393"/>
      <c r="GA573" s="393"/>
      <c r="GB573" s="393"/>
      <c r="GC573" s="393"/>
      <c r="GD573" s="393"/>
      <c r="GE573" s="393"/>
    </row>
    <row r="574" spans="1:187" s="394" customFormat="1" ht="21.75" customHeight="1">
      <c r="A574" s="82" t="s">
        <v>25</v>
      </c>
      <c r="B574" s="425" t="s">
        <v>655</v>
      </c>
      <c r="C574" s="426"/>
      <c r="D574" s="187" t="s">
        <v>15</v>
      </c>
      <c r="E574" s="67">
        <v>41</v>
      </c>
      <c r="F574" s="67">
        <f t="shared" si="94"/>
        <v>41</v>
      </c>
      <c r="G574" s="42"/>
      <c r="H574" s="370">
        <f t="shared" si="95"/>
        <v>0</v>
      </c>
      <c r="I574" s="393"/>
      <c r="J574" s="393"/>
      <c r="K574" s="393"/>
      <c r="L574" s="393"/>
      <c r="M574" s="393"/>
      <c r="N574" s="393"/>
      <c r="O574" s="393"/>
      <c r="P574" s="393"/>
      <c r="Q574" s="393"/>
      <c r="R574" s="393"/>
      <c r="S574" s="393"/>
      <c r="T574" s="393"/>
      <c r="U574" s="393"/>
      <c r="V574" s="393"/>
      <c r="W574" s="393"/>
      <c r="X574" s="393"/>
      <c r="Y574" s="393"/>
      <c r="Z574" s="393"/>
      <c r="AA574" s="393"/>
      <c r="AB574" s="393"/>
      <c r="AC574" s="393"/>
      <c r="AD574" s="393"/>
      <c r="AE574" s="393"/>
      <c r="AF574" s="393"/>
      <c r="AG574" s="393"/>
      <c r="AH574" s="393"/>
      <c r="AI574" s="393"/>
      <c r="AJ574" s="393"/>
      <c r="AK574" s="393"/>
      <c r="AL574" s="393"/>
      <c r="AM574" s="393"/>
      <c r="AN574" s="393"/>
      <c r="AO574" s="393"/>
      <c r="AP574" s="393"/>
      <c r="AQ574" s="393"/>
      <c r="AR574" s="393"/>
      <c r="AS574" s="393"/>
      <c r="AT574" s="393"/>
      <c r="AU574" s="393"/>
      <c r="AV574" s="393"/>
      <c r="AW574" s="393"/>
      <c r="AX574" s="393"/>
      <c r="AY574" s="393"/>
      <c r="AZ574" s="393"/>
      <c r="BA574" s="393"/>
      <c r="BB574" s="393"/>
      <c r="BC574" s="393"/>
      <c r="BD574" s="393"/>
      <c r="BE574" s="393"/>
      <c r="BF574" s="393"/>
      <c r="BG574" s="393"/>
      <c r="BH574" s="393"/>
      <c r="BI574" s="393"/>
      <c r="BJ574" s="393"/>
      <c r="BK574" s="393"/>
      <c r="BL574" s="393"/>
      <c r="BM574" s="393"/>
      <c r="BN574" s="393"/>
      <c r="BO574" s="393"/>
      <c r="BP574" s="393"/>
      <c r="BQ574" s="393"/>
      <c r="BR574" s="393"/>
      <c r="BS574" s="393"/>
      <c r="BT574" s="393"/>
      <c r="BU574" s="393"/>
      <c r="BV574" s="393"/>
      <c r="BW574" s="393"/>
      <c r="BX574" s="393"/>
      <c r="BY574" s="393"/>
      <c r="BZ574" s="393"/>
      <c r="CA574" s="393"/>
      <c r="CB574" s="393"/>
      <c r="CC574" s="393"/>
      <c r="CD574" s="393"/>
      <c r="CE574" s="393"/>
      <c r="CF574" s="393"/>
      <c r="CG574" s="393"/>
      <c r="CH574" s="393"/>
      <c r="CI574" s="393"/>
      <c r="CJ574" s="393"/>
      <c r="CK574" s="393"/>
      <c r="CL574" s="393"/>
      <c r="CM574" s="393"/>
      <c r="CN574" s="393"/>
      <c r="CO574" s="393"/>
      <c r="CP574" s="393"/>
      <c r="CQ574" s="393"/>
      <c r="CR574" s="393"/>
      <c r="CS574" s="393"/>
      <c r="CT574" s="393"/>
      <c r="CU574" s="393"/>
      <c r="CV574" s="393"/>
      <c r="CW574" s="393"/>
      <c r="CX574" s="393"/>
      <c r="CY574" s="393"/>
      <c r="CZ574" s="393"/>
      <c r="DA574" s="393"/>
      <c r="DB574" s="393"/>
      <c r="DC574" s="393"/>
      <c r="DD574" s="393"/>
      <c r="DE574" s="393"/>
      <c r="DF574" s="393"/>
      <c r="DG574" s="393"/>
      <c r="DH574" s="393"/>
      <c r="DI574" s="393"/>
      <c r="DJ574" s="393"/>
      <c r="DK574" s="393"/>
      <c r="DL574" s="393"/>
      <c r="DM574" s="393"/>
      <c r="DN574" s="393"/>
      <c r="DO574" s="393"/>
      <c r="DP574" s="393"/>
      <c r="DQ574" s="393"/>
      <c r="DR574" s="393"/>
      <c r="DS574" s="393"/>
      <c r="DT574" s="393"/>
      <c r="DU574" s="393"/>
      <c r="DV574" s="393"/>
      <c r="DW574" s="393"/>
      <c r="DX574" s="393"/>
      <c r="DY574" s="393"/>
      <c r="DZ574" s="393"/>
      <c r="EA574" s="393"/>
      <c r="EB574" s="393"/>
      <c r="EC574" s="393"/>
      <c r="ED574" s="393"/>
      <c r="EE574" s="393"/>
      <c r="EF574" s="393"/>
      <c r="EG574" s="393"/>
      <c r="EH574" s="393"/>
      <c r="EI574" s="393"/>
      <c r="EJ574" s="393"/>
      <c r="EK574" s="393"/>
      <c r="EL574" s="393"/>
      <c r="EM574" s="393"/>
      <c r="EN574" s="393"/>
      <c r="EO574" s="393"/>
      <c r="EP574" s="393"/>
      <c r="EQ574" s="393"/>
      <c r="ER574" s="393"/>
      <c r="ES574" s="393"/>
      <c r="ET574" s="393"/>
      <c r="EU574" s="393"/>
      <c r="EV574" s="393"/>
      <c r="EW574" s="393"/>
      <c r="EX574" s="393"/>
      <c r="EY574" s="393"/>
      <c r="EZ574" s="393"/>
      <c r="FA574" s="393"/>
      <c r="FB574" s="393"/>
      <c r="FC574" s="393"/>
      <c r="FD574" s="393"/>
      <c r="FE574" s="393"/>
      <c r="FF574" s="393"/>
      <c r="FG574" s="393"/>
      <c r="FH574" s="393"/>
      <c r="FI574" s="393"/>
      <c r="FJ574" s="393"/>
      <c r="FK574" s="393"/>
      <c r="FL574" s="393"/>
      <c r="FM574" s="393"/>
      <c r="FN574" s="393"/>
      <c r="FO574" s="393"/>
      <c r="FP574" s="393"/>
      <c r="FQ574" s="393"/>
      <c r="FR574" s="393"/>
      <c r="FS574" s="393"/>
      <c r="FT574" s="393"/>
      <c r="FU574" s="393"/>
      <c r="FV574" s="393"/>
      <c r="FW574" s="393"/>
      <c r="FX574" s="393"/>
      <c r="FY574" s="393"/>
      <c r="FZ574" s="393"/>
      <c r="GA574" s="393"/>
      <c r="GB574" s="393"/>
      <c r="GC574" s="393"/>
      <c r="GD574" s="393"/>
      <c r="GE574" s="393"/>
    </row>
    <row r="575" spans="1:187" s="394" customFormat="1" ht="21.75" customHeight="1">
      <c r="A575" s="82" t="s">
        <v>25</v>
      </c>
      <c r="B575" s="425" t="s">
        <v>656</v>
      </c>
      <c r="C575" s="426"/>
      <c r="D575" s="187" t="s">
        <v>14</v>
      </c>
      <c r="E575" s="67">
        <v>100</v>
      </c>
      <c r="F575" s="67">
        <f t="shared" si="94"/>
        <v>100</v>
      </c>
      <c r="G575" s="42"/>
      <c r="H575" s="370">
        <f t="shared" si="95"/>
        <v>0</v>
      </c>
      <c r="I575" s="393"/>
      <c r="J575" s="393"/>
      <c r="K575" s="393"/>
      <c r="L575" s="393"/>
      <c r="M575" s="393"/>
      <c r="N575" s="393"/>
      <c r="O575" s="393"/>
      <c r="P575" s="393"/>
      <c r="Q575" s="393"/>
      <c r="R575" s="393"/>
      <c r="S575" s="393"/>
      <c r="T575" s="393"/>
      <c r="U575" s="393"/>
      <c r="V575" s="393"/>
      <c r="W575" s="393"/>
      <c r="X575" s="393"/>
      <c r="Y575" s="393"/>
      <c r="Z575" s="393"/>
      <c r="AA575" s="393"/>
      <c r="AB575" s="393"/>
      <c r="AC575" s="393"/>
      <c r="AD575" s="393"/>
      <c r="AE575" s="393"/>
      <c r="AF575" s="393"/>
      <c r="AG575" s="393"/>
      <c r="AH575" s="393"/>
      <c r="AI575" s="393"/>
      <c r="AJ575" s="393"/>
      <c r="AK575" s="393"/>
      <c r="AL575" s="393"/>
      <c r="AM575" s="393"/>
      <c r="AN575" s="393"/>
      <c r="AO575" s="393"/>
      <c r="AP575" s="393"/>
      <c r="AQ575" s="393"/>
      <c r="AR575" s="393"/>
      <c r="AS575" s="393"/>
      <c r="AT575" s="393"/>
      <c r="AU575" s="393"/>
      <c r="AV575" s="393"/>
      <c r="AW575" s="393"/>
      <c r="AX575" s="393"/>
      <c r="AY575" s="393"/>
      <c r="AZ575" s="393"/>
      <c r="BA575" s="393"/>
      <c r="BB575" s="393"/>
      <c r="BC575" s="393"/>
      <c r="BD575" s="393"/>
      <c r="BE575" s="393"/>
      <c r="BF575" s="393"/>
      <c r="BG575" s="393"/>
      <c r="BH575" s="393"/>
      <c r="BI575" s="393"/>
      <c r="BJ575" s="393"/>
      <c r="BK575" s="393"/>
      <c r="BL575" s="393"/>
      <c r="BM575" s="393"/>
      <c r="BN575" s="393"/>
      <c r="BO575" s="393"/>
      <c r="BP575" s="393"/>
      <c r="BQ575" s="393"/>
      <c r="BR575" s="393"/>
      <c r="BS575" s="393"/>
      <c r="BT575" s="393"/>
      <c r="BU575" s="393"/>
      <c r="BV575" s="393"/>
      <c r="BW575" s="393"/>
      <c r="BX575" s="393"/>
      <c r="BY575" s="393"/>
      <c r="BZ575" s="393"/>
      <c r="CA575" s="393"/>
      <c r="CB575" s="393"/>
      <c r="CC575" s="393"/>
      <c r="CD575" s="393"/>
      <c r="CE575" s="393"/>
      <c r="CF575" s="393"/>
      <c r="CG575" s="393"/>
      <c r="CH575" s="393"/>
      <c r="CI575" s="393"/>
      <c r="CJ575" s="393"/>
      <c r="CK575" s="393"/>
      <c r="CL575" s="393"/>
      <c r="CM575" s="393"/>
      <c r="CN575" s="393"/>
      <c r="CO575" s="393"/>
      <c r="CP575" s="393"/>
      <c r="CQ575" s="393"/>
      <c r="CR575" s="393"/>
      <c r="CS575" s="393"/>
      <c r="CT575" s="393"/>
      <c r="CU575" s="393"/>
      <c r="CV575" s="393"/>
      <c r="CW575" s="393"/>
      <c r="CX575" s="393"/>
      <c r="CY575" s="393"/>
      <c r="CZ575" s="393"/>
      <c r="DA575" s="393"/>
      <c r="DB575" s="393"/>
      <c r="DC575" s="393"/>
      <c r="DD575" s="393"/>
      <c r="DE575" s="393"/>
      <c r="DF575" s="393"/>
      <c r="DG575" s="393"/>
      <c r="DH575" s="393"/>
      <c r="DI575" s="393"/>
      <c r="DJ575" s="393"/>
      <c r="DK575" s="393"/>
      <c r="DL575" s="393"/>
      <c r="DM575" s="393"/>
      <c r="DN575" s="393"/>
      <c r="DO575" s="393"/>
      <c r="DP575" s="393"/>
      <c r="DQ575" s="393"/>
      <c r="DR575" s="393"/>
      <c r="DS575" s="393"/>
      <c r="DT575" s="393"/>
      <c r="DU575" s="393"/>
      <c r="DV575" s="393"/>
      <c r="DW575" s="393"/>
      <c r="DX575" s="393"/>
      <c r="DY575" s="393"/>
      <c r="DZ575" s="393"/>
      <c r="EA575" s="393"/>
      <c r="EB575" s="393"/>
      <c r="EC575" s="393"/>
      <c r="ED575" s="393"/>
      <c r="EE575" s="393"/>
      <c r="EF575" s="393"/>
      <c r="EG575" s="393"/>
      <c r="EH575" s="393"/>
      <c r="EI575" s="393"/>
      <c r="EJ575" s="393"/>
      <c r="EK575" s="393"/>
      <c r="EL575" s="393"/>
      <c r="EM575" s="393"/>
      <c r="EN575" s="393"/>
      <c r="EO575" s="393"/>
      <c r="EP575" s="393"/>
      <c r="EQ575" s="393"/>
      <c r="ER575" s="393"/>
      <c r="ES575" s="393"/>
      <c r="ET575" s="393"/>
      <c r="EU575" s="393"/>
      <c r="EV575" s="393"/>
      <c r="EW575" s="393"/>
      <c r="EX575" s="393"/>
      <c r="EY575" s="393"/>
      <c r="EZ575" s="393"/>
      <c r="FA575" s="393"/>
      <c r="FB575" s="393"/>
      <c r="FC575" s="393"/>
      <c r="FD575" s="393"/>
      <c r="FE575" s="393"/>
      <c r="FF575" s="393"/>
      <c r="FG575" s="393"/>
      <c r="FH575" s="393"/>
      <c r="FI575" s="393"/>
      <c r="FJ575" s="393"/>
      <c r="FK575" s="393"/>
      <c r="FL575" s="393"/>
      <c r="FM575" s="393"/>
      <c r="FN575" s="393"/>
      <c r="FO575" s="393"/>
      <c r="FP575" s="393"/>
      <c r="FQ575" s="393"/>
      <c r="FR575" s="393"/>
      <c r="FS575" s="393"/>
      <c r="FT575" s="393"/>
      <c r="FU575" s="393"/>
      <c r="FV575" s="393"/>
      <c r="FW575" s="393"/>
      <c r="FX575" s="393"/>
      <c r="FY575" s="393"/>
      <c r="FZ575" s="393"/>
      <c r="GA575" s="393"/>
      <c r="GB575" s="393"/>
      <c r="GC575" s="393"/>
      <c r="GD575" s="393"/>
      <c r="GE575" s="393"/>
    </row>
    <row r="576" spans="1:187" ht="24.95" customHeight="1">
      <c r="A576" s="82" t="s">
        <v>25</v>
      </c>
      <c r="B576" s="425" t="s">
        <v>657</v>
      </c>
      <c r="C576" s="426"/>
      <c r="D576" s="187" t="s">
        <v>15</v>
      </c>
      <c r="E576" s="67">
        <v>20</v>
      </c>
      <c r="F576" s="67">
        <f t="shared" si="94"/>
        <v>20</v>
      </c>
      <c r="G576" s="42"/>
      <c r="H576" s="370">
        <f t="shared" si="95"/>
        <v>0</v>
      </c>
    </row>
    <row r="577" spans="1:187" ht="24.95" customHeight="1">
      <c r="A577" s="82" t="s">
        <v>25</v>
      </c>
      <c r="B577" s="425" t="s">
        <v>643</v>
      </c>
      <c r="C577" s="426"/>
      <c r="D577" s="187" t="s">
        <v>20</v>
      </c>
      <c r="E577" s="67">
        <v>90</v>
      </c>
      <c r="F577" s="67">
        <f t="shared" si="94"/>
        <v>90</v>
      </c>
      <c r="G577" s="42"/>
      <c r="H577" s="370">
        <f t="shared" si="95"/>
        <v>0</v>
      </c>
    </row>
    <row r="578" spans="1:187" ht="24.95" customHeight="1">
      <c r="A578" s="82" t="s">
        <v>26</v>
      </c>
      <c r="B578" s="425" t="s">
        <v>658</v>
      </c>
      <c r="C578" s="426"/>
      <c r="D578" s="187" t="s">
        <v>20</v>
      </c>
      <c r="E578" s="67">
        <v>58</v>
      </c>
      <c r="F578" s="67">
        <f t="shared" si="94"/>
        <v>58</v>
      </c>
      <c r="G578" s="42"/>
      <c r="H578" s="370">
        <f t="shared" si="95"/>
        <v>0</v>
      </c>
    </row>
    <row r="579" spans="1:187" ht="24.95" customHeight="1">
      <c r="A579" s="82" t="s">
        <v>26</v>
      </c>
      <c r="B579" s="425" t="s">
        <v>659</v>
      </c>
      <c r="C579" s="426"/>
      <c r="D579" s="187" t="s">
        <v>20</v>
      </c>
      <c r="E579" s="67">
        <v>30</v>
      </c>
      <c r="F579" s="67">
        <f t="shared" si="94"/>
        <v>30</v>
      </c>
      <c r="G579" s="42"/>
      <c r="H579" s="370">
        <f t="shared" si="95"/>
        <v>0</v>
      </c>
    </row>
    <row r="580" spans="1:187" ht="24.95" customHeight="1">
      <c r="A580" s="82" t="s">
        <v>26</v>
      </c>
      <c r="B580" s="425" t="s">
        <v>660</v>
      </c>
      <c r="C580" s="426"/>
      <c r="D580" s="187" t="s">
        <v>14</v>
      </c>
      <c r="E580" s="67">
        <v>100</v>
      </c>
      <c r="F580" s="67">
        <f t="shared" si="94"/>
        <v>100</v>
      </c>
      <c r="G580" s="42"/>
      <c r="H580" s="370">
        <f t="shared" si="95"/>
        <v>0</v>
      </c>
    </row>
    <row r="581" spans="1:187" s="271" customFormat="1" ht="21.75" customHeight="1">
      <c r="A581" s="277"/>
      <c r="B581" s="419" t="s">
        <v>662</v>
      </c>
      <c r="C581" s="420"/>
      <c r="D581" s="349"/>
      <c r="E581" s="268"/>
      <c r="F581" s="268"/>
      <c r="G581" s="268"/>
      <c r="H581" s="269">
        <f>SUM(H570:H580)</f>
        <v>0</v>
      </c>
      <c r="J581" s="312"/>
      <c r="K581" s="313"/>
      <c r="L581" s="270"/>
      <c r="M581" s="270"/>
      <c r="N581" s="270"/>
      <c r="O581" s="270"/>
      <c r="P581" s="270"/>
      <c r="Q581" s="270"/>
      <c r="R581" s="270"/>
      <c r="S581" s="270"/>
      <c r="T581" s="270"/>
      <c r="U581" s="270"/>
      <c r="V581" s="270"/>
      <c r="W581" s="270"/>
      <c r="X581" s="270"/>
      <c r="Y581" s="270"/>
      <c r="Z581" s="270"/>
      <c r="AA581" s="270"/>
      <c r="AB581" s="270"/>
      <c r="AC581" s="270"/>
      <c r="AD581" s="270"/>
      <c r="AE581" s="270"/>
      <c r="AF581" s="270"/>
      <c r="AG581" s="270"/>
      <c r="AH581" s="270"/>
      <c r="AI581" s="270"/>
      <c r="AJ581" s="270"/>
      <c r="AK581" s="270"/>
      <c r="AL581" s="270"/>
      <c r="AM581" s="270"/>
      <c r="AN581" s="270"/>
      <c r="AO581" s="270"/>
      <c r="AP581" s="270"/>
      <c r="AQ581" s="270"/>
      <c r="AR581" s="270"/>
      <c r="AS581" s="270"/>
      <c r="AT581" s="270"/>
      <c r="AU581" s="270"/>
      <c r="AV581" s="270"/>
      <c r="AW581" s="270"/>
      <c r="AX581" s="270"/>
      <c r="AY581" s="270"/>
      <c r="AZ581" s="270"/>
      <c r="BA581" s="270"/>
      <c r="BB581" s="270"/>
      <c r="BC581" s="270"/>
      <c r="BD581" s="270"/>
      <c r="BE581" s="270"/>
      <c r="BF581" s="270"/>
      <c r="BG581" s="270"/>
      <c r="BH581" s="270"/>
      <c r="BI581" s="270"/>
      <c r="BJ581" s="270"/>
      <c r="BK581" s="270"/>
      <c r="BL581" s="270"/>
      <c r="BM581" s="270"/>
      <c r="BN581" s="270"/>
      <c r="BO581" s="270"/>
      <c r="BP581" s="270"/>
      <c r="BQ581" s="270"/>
      <c r="BR581" s="270"/>
      <c r="BS581" s="270"/>
      <c r="BT581" s="270"/>
      <c r="BU581" s="270"/>
      <c r="BV581" s="270"/>
      <c r="BW581" s="270"/>
      <c r="BX581" s="270"/>
      <c r="BY581" s="270"/>
      <c r="BZ581" s="270"/>
      <c r="CA581" s="270"/>
      <c r="CB581" s="270"/>
      <c r="CC581" s="270"/>
      <c r="CD581" s="270"/>
      <c r="CE581" s="270"/>
      <c r="CF581" s="270"/>
      <c r="CG581" s="270"/>
      <c r="CH581" s="270"/>
      <c r="CI581" s="270"/>
      <c r="CJ581" s="270"/>
      <c r="CK581" s="270"/>
      <c r="CL581" s="270"/>
      <c r="CM581" s="270"/>
      <c r="CN581" s="270"/>
      <c r="CO581" s="270"/>
      <c r="CP581" s="270"/>
      <c r="CQ581" s="270"/>
      <c r="CR581" s="270"/>
      <c r="CS581" s="270"/>
      <c r="CT581" s="270"/>
      <c r="CU581" s="270"/>
      <c r="CV581" s="270"/>
      <c r="CW581" s="270"/>
      <c r="CX581" s="270"/>
      <c r="CY581" s="270"/>
      <c r="CZ581" s="270"/>
      <c r="DA581" s="270"/>
      <c r="DB581" s="270"/>
      <c r="DC581" s="270"/>
      <c r="DD581" s="270"/>
      <c r="DE581" s="270"/>
      <c r="DF581" s="270"/>
      <c r="DG581" s="270"/>
      <c r="DH581" s="270"/>
      <c r="DI581" s="270"/>
      <c r="DJ581" s="270"/>
      <c r="DK581" s="270"/>
      <c r="DL581" s="270"/>
      <c r="DM581" s="270"/>
      <c r="DN581" s="270"/>
      <c r="DO581" s="270"/>
      <c r="DP581" s="270"/>
      <c r="DQ581" s="270"/>
      <c r="DR581" s="270"/>
      <c r="DS581" s="270"/>
      <c r="DT581" s="270"/>
      <c r="DU581" s="270"/>
      <c r="DV581" s="270"/>
      <c r="DW581" s="270"/>
      <c r="DX581" s="270"/>
      <c r="DY581" s="270"/>
      <c r="DZ581" s="270"/>
      <c r="EA581" s="270"/>
      <c r="EB581" s="270"/>
      <c r="EC581" s="270"/>
      <c r="ED581" s="270"/>
      <c r="EE581" s="270"/>
      <c r="EF581" s="270"/>
      <c r="EG581" s="270"/>
      <c r="EH581" s="270"/>
      <c r="EI581" s="270"/>
      <c r="EJ581" s="270"/>
      <c r="EK581" s="270"/>
      <c r="EL581" s="270"/>
      <c r="EM581" s="270"/>
      <c r="EN581" s="270"/>
      <c r="EO581" s="270"/>
      <c r="EP581" s="270"/>
      <c r="EQ581" s="270"/>
      <c r="ER581" s="270"/>
      <c r="ES581" s="270"/>
      <c r="ET581" s="270"/>
      <c r="EU581" s="270"/>
      <c r="EV581" s="270"/>
      <c r="EW581" s="270"/>
      <c r="EX581" s="270"/>
      <c r="EY581" s="270"/>
      <c r="EZ581" s="270"/>
      <c r="FA581" s="270"/>
      <c r="FB581" s="270"/>
      <c r="FC581" s="270"/>
      <c r="FD581" s="270"/>
      <c r="FE581" s="270"/>
      <c r="FF581" s="270"/>
      <c r="FG581" s="270"/>
      <c r="FH581" s="270"/>
      <c r="FI581" s="270"/>
      <c r="FJ581" s="270"/>
      <c r="FK581" s="270"/>
      <c r="FL581" s="270"/>
      <c r="FM581" s="270"/>
      <c r="FN581" s="270"/>
      <c r="FO581" s="270"/>
      <c r="FP581" s="270"/>
      <c r="FQ581" s="270"/>
      <c r="FR581" s="270"/>
      <c r="FS581" s="270"/>
      <c r="FT581" s="270"/>
      <c r="FU581" s="270"/>
      <c r="FV581" s="270"/>
      <c r="FW581" s="270"/>
      <c r="FX581" s="270"/>
      <c r="FY581" s="270"/>
      <c r="FZ581" s="270"/>
      <c r="GA581" s="270"/>
      <c r="GB581" s="270"/>
      <c r="GC581" s="270"/>
      <c r="GD581" s="270"/>
      <c r="GE581" s="270"/>
    </row>
    <row r="582" spans="1:187" s="327" customFormat="1" ht="24.95" customHeight="1">
      <c r="A582" s="531"/>
      <c r="B582" s="523" t="s">
        <v>9</v>
      </c>
      <c r="C582" s="524"/>
      <c r="D582" s="527" t="s">
        <v>170</v>
      </c>
      <c r="E582" s="529" t="s">
        <v>87</v>
      </c>
      <c r="F582" s="530"/>
      <c r="G582" s="469" t="s">
        <v>4</v>
      </c>
      <c r="H582" s="471" t="s">
        <v>88</v>
      </c>
      <c r="I582" s="326"/>
    </row>
    <row r="583" spans="1:187" s="329" customFormat="1" ht="24.95" customHeight="1">
      <c r="A583" s="532"/>
      <c r="B583" s="525"/>
      <c r="C583" s="526"/>
      <c r="D583" s="528"/>
      <c r="E583" s="328" t="s">
        <v>231</v>
      </c>
      <c r="F583" s="40" t="s">
        <v>11</v>
      </c>
      <c r="G583" s="470"/>
      <c r="H583" s="472"/>
      <c r="I583" s="45"/>
    </row>
    <row r="584" spans="1:187" ht="24.95" customHeight="1">
      <c r="A584" s="18"/>
      <c r="B584" s="427" t="s">
        <v>665</v>
      </c>
      <c r="C584" s="428"/>
      <c r="D584" s="428"/>
      <c r="E584" s="428"/>
      <c r="F584" s="428"/>
      <c r="G584" s="428"/>
      <c r="H584" s="429"/>
    </row>
    <row r="585" spans="1:187" s="274" customFormat="1" ht="24.95" customHeight="1">
      <c r="A585" s="82" t="s">
        <v>25</v>
      </c>
      <c r="B585" s="425" t="s">
        <v>666</v>
      </c>
      <c r="C585" s="426"/>
      <c r="D585" s="187" t="s">
        <v>15</v>
      </c>
      <c r="E585" s="67">
        <v>10</v>
      </c>
      <c r="F585" s="67">
        <f>E585</f>
        <v>10</v>
      </c>
      <c r="G585" s="42"/>
      <c r="H585" s="370">
        <f>F585*G585</f>
        <v>0</v>
      </c>
    </row>
    <row r="586" spans="1:187" s="274" customFormat="1" ht="24.95" customHeight="1">
      <c r="A586" s="82" t="s">
        <v>25</v>
      </c>
      <c r="B586" s="425" t="s">
        <v>667</v>
      </c>
      <c r="C586" s="426"/>
      <c r="D586" s="187" t="s">
        <v>15</v>
      </c>
      <c r="E586" s="67">
        <v>30</v>
      </c>
      <c r="F586" s="67">
        <f t="shared" ref="F586:F594" si="96">E586</f>
        <v>30</v>
      </c>
      <c r="G586" s="42"/>
      <c r="H586" s="370">
        <f t="shared" ref="H586:H594" si="97">F586*G586</f>
        <v>0</v>
      </c>
    </row>
    <row r="587" spans="1:187" s="274" customFormat="1" ht="24.95" customHeight="1">
      <c r="A587" s="82" t="s">
        <v>25</v>
      </c>
      <c r="B587" s="425" t="s">
        <v>668</v>
      </c>
      <c r="C587" s="426"/>
      <c r="D587" s="187" t="s">
        <v>14</v>
      </c>
      <c r="E587" s="67">
        <v>400</v>
      </c>
      <c r="F587" s="67">
        <f t="shared" si="96"/>
        <v>400</v>
      </c>
      <c r="G587" s="42"/>
      <c r="H587" s="370">
        <f t="shared" si="97"/>
        <v>0</v>
      </c>
    </row>
    <row r="588" spans="1:187" s="274" customFormat="1" ht="24.95" customHeight="1">
      <c r="A588" s="82" t="s">
        <v>25</v>
      </c>
      <c r="B588" s="425" t="s">
        <v>669</v>
      </c>
      <c r="C588" s="426"/>
      <c r="D588" s="187" t="s">
        <v>14</v>
      </c>
      <c r="E588" s="67">
        <v>260</v>
      </c>
      <c r="F588" s="67">
        <f t="shared" si="96"/>
        <v>260</v>
      </c>
      <c r="G588" s="42"/>
      <c r="H588" s="370">
        <f t="shared" si="97"/>
        <v>0</v>
      </c>
    </row>
    <row r="589" spans="1:187" s="274" customFormat="1" ht="24.95" customHeight="1">
      <c r="A589" s="82" t="s">
        <v>25</v>
      </c>
      <c r="B589" s="425" t="s">
        <v>670</v>
      </c>
      <c r="C589" s="426"/>
      <c r="D589" s="187" t="s">
        <v>14</v>
      </c>
      <c r="E589" s="67">
        <v>500</v>
      </c>
      <c r="F589" s="67">
        <f t="shared" si="96"/>
        <v>500</v>
      </c>
      <c r="G589" s="42"/>
      <c r="H589" s="370">
        <f t="shared" si="97"/>
        <v>0</v>
      </c>
    </row>
    <row r="590" spans="1:187" s="274" customFormat="1" ht="24.95" customHeight="1">
      <c r="A590" s="82" t="s">
        <v>25</v>
      </c>
      <c r="B590" s="425" t="s">
        <v>643</v>
      </c>
      <c r="C590" s="426"/>
      <c r="D590" s="187" t="s">
        <v>20</v>
      </c>
      <c r="E590" s="67">
        <v>15</v>
      </c>
      <c r="F590" s="67">
        <f t="shared" si="96"/>
        <v>15</v>
      </c>
      <c r="G590" s="42"/>
      <c r="H590" s="370">
        <f t="shared" si="97"/>
        <v>0</v>
      </c>
    </row>
    <row r="591" spans="1:187" s="274" customFormat="1" ht="24.95" customHeight="1">
      <c r="A591" s="82" t="s">
        <v>26</v>
      </c>
      <c r="B591" s="425" t="s">
        <v>671</v>
      </c>
      <c r="C591" s="426"/>
      <c r="D591" s="187" t="s">
        <v>14</v>
      </c>
      <c r="E591" s="67">
        <v>260</v>
      </c>
      <c r="F591" s="67">
        <f t="shared" si="96"/>
        <v>260</v>
      </c>
      <c r="G591" s="42"/>
      <c r="H591" s="370">
        <f t="shared" si="97"/>
        <v>0</v>
      </c>
    </row>
    <row r="592" spans="1:187" s="274" customFormat="1" ht="29.25" customHeight="1">
      <c r="A592" s="82" t="s">
        <v>26</v>
      </c>
      <c r="B592" s="425" t="s">
        <v>672</v>
      </c>
      <c r="C592" s="426"/>
      <c r="D592" s="187" t="s">
        <v>649</v>
      </c>
      <c r="E592" s="67">
        <v>300</v>
      </c>
      <c r="F592" s="67">
        <f t="shared" si="96"/>
        <v>300</v>
      </c>
      <c r="G592" s="42"/>
      <c r="H592" s="370">
        <f t="shared" si="97"/>
        <v>0</v>
      </c>
    </row>
    <row r="593" spans="1:187" s="275" customFormat="1" ht="24.95" customHeight="1">
      <c r="A593" s="82" t="s">
        <v>26</v>
      </c>
      <c r="B593" s="425" t="s">
        <v>673</v>
      </c>
      <c r="C593" s="426"/>
      <c r="D593" s="187" t="s">
        <v>20</v>
      </c>
      <c r="E593" s="67">
        <v>15</v>
      </c>
      <c r="F593" s="67">
        <f t="shared" si="96"/>
        <v>15</v>
      </c>
      <c r="G593" s="42"/>
      <c r="H593" s="370">
        <f t="shared" si="97"/>
        <v>0</v>
      </c>
    </row>
    <row r="594" spans="1:187" s="275" customFormat="1" ht="24.95" customHeight="1">
      <c r="A594" s="82" t="s">
        <v>26</v>
      </c>
      <c r="B594" s="425" t="s">
        <v>674</v>
      </c>
      <c r="C594" s="426"/>
      <c r="D594" s="187" t="s">
        <v>17</v>
      </c>
      <c r="E594" s="67">
        <v>15</v>
      </c>
      <c r="F594" s="67">
        <f t="shared" si="96"/>
        <v>15</v>
      </c>
      <c r="G594" s="42"/>
      <c r="H594" s="370">
        <f t="shared" si="97"/>
        <v>0</v>
      </c>
    </row>
    <row r="595" spans="1:187" s="271" customFormat="1" ht="21.75" customHeight="1">
      <c r="A595" s="277"/>
      <c r="B595" s="419" t="s">
        <v>675</v>
      </c>
      <c r="C595" s="420"/>
      <c r="D595" s="349"/>
      <c r="E595" s="268"/>
      <c r="F595" s="268"/>
      <c r="G595" s="268"/>
      <c r="H595" s="269">
        <f>SUM(H585:H594)</f>
        <v>0</v>
      </c>
      <c r="I595" s="270"/>
      <c r="J595" s="270"/>
      <c r="K595" s="270"/>
      <c r="L595" s="270"/>
      <c r="M595" s="270"/>
      <c r="N595" s="270"/>
      <c r="O595" s="270"/>
      <c r="P595" s="270"/>
      <c r="Q595" s="270"/>
      <c r="R595" s="270"/>
      <c r="S595" s="270"/>
      <c r="T595" s="270"/>
      <c r="U595" s="270"/>
      <c r="V595" s="270"/>
      <c r="W595" s="270"/>
      <c r="X595" s="270"/>
      <c r="Y595" s="270"/>
      <c r="Z595" s="270"/>
      <c r="AA595" s="270"/>
      <c r="AB595" s="270"/>
      <c r="AC595" s="270"/>
      <c r="AD595" s="270"/>
      <c r="AE595" s="270"/>
      <c r="AF595" s="270"/>
      <c r="AG595" s="270"/>
      <c r="AH595" s="270"/>
      <c r="AI595" s="270"/>
      <c r="AJ595" s="270"/>
      <c r="AK595" s="270"/>
      <c r="AL595" s="270"/>
      <c r="AM595" s="270"/>
      <c r="AN595" s="270"/>
      <c r="AO595" s="270"/>
      <c r="AP595" s="270"/>
      <c r="AQ595" s="270"/>
      <c r="AR595" s="270"/>
      <c r="AS595" s="270"/>
      <c r="AT595" s="270"/>
      <c r="AU595" s="270"/>
      <c r="AV595" s="270"/>
      <c r="AW595" s="270"/>
      <c r="AX595" s="270"/>
      <c r="AY595" s="270"/>
      <c r="AZ595" s="270"/>
      <c r="BA595" s="270"/>
      <c r="BB595" s="270"/>
      <c r="BC595" s="270"/>
      <c r="BD595" s="270"/>
      <c r="BE595" s="270"/>
      <c r="BF595" s="270"/>
      <c r="BG595" s="270"/>
      <c r="BH595" s="270"/>
      <c r="BI595" s="270"/>
      <c r="BJ595" s="270"/>
      <c r="BK595" s="270"/>
      <c r="BL595" s="270"/>
      <c r="BM595" s="270"/>
      <c r="BN595" s="270"/>
      <c r="BO595" s="270"/>
      <c r="BP595" s="270"/>
      <c r="BQ595" s="270"/>
      <c r="BR595" s="270"/>
      <c r="BS595" s="270"/>
      <c r="BT595" s="270"/>
      <c r="BU595" s="270"/>
      <c r="BV595" s="270"/>
      <c r="BW595" s="270"/>
      <c r="BX595" s="270"/>
      <c r="BY595" s="270"/>
      <c r="BZ595" s="270"/>
      <c r="CA595" s="270"/>
      <c r="CB595" s="270"/>
      <c r="CC595" s="270"/>
      <c r="CD595" s="270"/>
      <c r="CE595" s="270"/>
      <c r="CF595" s="270"/>
      <c r="CG595" s="270"/>
      <c r="CH595" s="270"/>
      <c r="CI595" s="270"/>
      <c r="CJ595" s="270"/>
      <c r="CK595" s="270"/>
      <c r="CL595" s="270"/>
      <c r="CM595" s="270"/>
      <c r="CN595" s="270"/>
      <c r="CO595" s="270"/>
      <c r="CP595" s="270"/>
      <c r="CQ595" s="270"/>
      <c r="CR595" s="270"/>
      <c r="CS595" s="270"/>
      <c r="CT595" s="270"/>
      <c r="CU595" s="270"/>
      <c r="CV595" s="270"/>
      <c r="CW595" s="270"/>
      <c r="CX595" s="270"/>
      <c r="CY595" s="270"/>
      <c r="CZ595" s="270"/>
      <c r="DA595" s="270"/>
      <c r="DB595" s="270"/>
      <c r="DC595" s="270"/>
      <c r="DD595" s="270"/>
      <c r="DE595" s="270"/>
      <c r="DF595" s="270"/>
      <c r="DG595" s="270"/>
      <c r="DH595" s="270"/>
      <c r="DI595" s="270"/>
      <c r="DJ595" s="270"/>
      <c r="DK595" s="270"/>
      <c r="DL595" s="270"/>
      <c r="DM595" s="270"/>
      <c r="DN595" s="270"/>
      <c r="DO595" s="270"/>
      <c r="DP595" s="270"/>
      <c r="DQ595" s="270"/>
      <c r="DR595" s="270"/>
      <c r="DS595" s="270"/>
      <c r="DT595" s="270"/>
      <c r="DU595" s="270"/>
      <c r="DV595" s="270"/>
      <c r="DW595" s="270"/>
      <c r="DX595" s="270"/>
      <c r="DY595" s="270"/>
      <c r="DZ595" s="270"/>
      <c r="EA595" s="270"/>
      <c r="EB595" s="270"/>
      <c r="EC595" s="270"/>
      <c r="ED595" s="270"/>
      <c r="EE595" s="270"/>
      <c r="EF595" s="270"/>
      <c r="EG595" s="270"/>
      <c r="EH595" s="270"/>
      <c r="EI595" s="270"/>
      <c r="EJ595" s="270"/>
      <c r="EK595" s="270"/>
      <c r="EL595" s="270"/>
      <c r="EM595" s="270"/>
      <c r="EN595" s="270"/>
      <c r="EO595" s="270"/>
      <c r="EP595" s="270"/>
      <c r="EQ595" s="270"/>
      <c r="ER595" s="270"/>
      <c r="ES595" s="270"/>
      <c r="ET595" s="270"/>
      <c r="EU595" s="270"/>
      <c r="EV595" s="270"/>
      <c r="EW595" s="270"/>
      <c r="EX595" s="270"/>
      <c r="EY595" s="270"/>
      <c r="EZ595" s="270"/>
      <c r="FA595" s="270"/>
      <c r="FB595" s="270"/>
      <c r="FC595" s="270"/>
      <c r="FD595" s="270"/>
      <c r="FE595" s="270"/>
      <c r="FF595" s="270"/>
      <c r="FG595" s="270"/>
      <c r="FH595" s="270"/>
      <c r="FI595" s="270"/>
      <c r="FJ595" s="270"/>
      <c r="FK595" s="270"/>
      <c r="FL595" s="270"/>
      <c r="FM595" s="270"/>
      <c r="FN595" s="270"/>
      <c r="FO595" s="270"/>
      <c r="FP595" s="270"/>
      <c r="FQ595" s="270"/>
      <c r="FR595" s="270"/>
      <c r="FS595" s="270"/>
      <c r="FT595" s="270"/>
      <c r="FU595" s="270"/>
      <c r="FV595" s="270"/>
      <c r="FW595" s="270"/>
      <c r="FX595" s="270"/>
      <c r="FY595" s="270"/>
      <c r="FZ595" s="270"/>
      <c r="GA595" s="270"/>
      <c r="GB595" s="270"/>
      <c r="GC595" s="270"/>
      <c r="GD595" s="270"/>
      <c r="GE595" s="270"/>
    </row>
    <row r="596" spans="1:187" ht="24.95" customHeight="1">
      <c r="A596" s="18"/>
      <c r="B596" s="427" t="s">
        <v>676</v>
      </c>
      <c r="C596" s="428"/>
      <c r="D596" s="428"/>
      <c r="E596" s="428"/>
      <c r="F596" s="428"/>
      <c r="G596" s="428"/>
      <c r="H596" s="429"/>
    </row>
    <row r="597" spans="1:187" s="274" customFormat="1" ht="24.95" customHeight="1">
      <c r="A597" s="82" t="s">
        <v>25</v>
      </c>
      <c r="B597" s="425" t="s">
        <v>677</v>
      </c>
      <c r="C597" s="426"/>
      <c r="D597" s="187" t="s">
        <v>14</v>
      </c>
      <c r="E597" s="67">
        <v>9000</v>
      </c>
      <c r="F597" s="67">
        <f>E597</f>
        <v>9000</v>
      </c>
      <c r="G597" s="42"/>
      <c r="H597" s="370">
        <f>F597*G597</f>
        <v>0</v>
      </c>
    </row>
    <row r="598" spans="1:187" s="274" customFormat="1" ht="24.95" customHeight="1">
      <c r="A598" s="82" t="s">
        <v>25</v>
      </c>
      <c r="B598" s="425" t="s">
        <v>678</v>
      </c>
      <c r="C598" s="426"/>
      <c r="D598" s="187" t="s">
        <v>14</v>
      </c>
      <c r="E598" s="67">
        <v>9000</v>
      </c>
      <c r="F598" s="67">
        <f t="shared" ref="F598:F606" si="98">E598</f>
        <v>9000</v>
      </c>
      <c r="G598" s="42"/>
      <c r="H598" s="370">
        <f t="shared" ref="H598:H606" si="99">F598*G598</f>
        <v>0</v>
      </c>
    </row>
    <row r="599" spans="1:187" s="274" customFormat="1" ht="24.95" customHeight="1">
      <c r="A599" s="82" t="s">
        <v>25</v>
      </c>
      <c r="B599" s="425" t="s">
        <v>679</v>
      </c>
      <c r="C599" s="426"/>
      <c r="D599" s="187" t="s">
        <v>14</v>
      </c>
      <c r="E599" s="67">
        <v>9000</v>
      </c>
      <c r="F599" s="67">
        <f t="shared" si="98"/>
        <v>9000</v>
      </c>
      <c r="G599" s="42"/>
      <c r="H599" s="370">
        <f t="shared" si="99"/>
        <v>0</v>
      </c>
    </row>
    <row r="600" spans="1:187" s="274" customFormat="1" ht="24.95" customHeight="1">
      <c r="A600" s="82" t="s">
        <v>25</v>
      </c>
      <c r="B600" s="425" t="s">
        <v>680</v>
      </c>
      <c r="C600" s="426"/>
      <c r="D600" s="187" t="s">
        <v>14</v>
      </c>
      <c r="E600" s="67">
        <v>2000</v>
      </c>
      <c r="F600" s="67">
        <f t="shared" si="98"/>
        <v>2000</v>
      </c>
      <c r="G600" s="42"/>
      <c r="H600" s="370">
        <f t="shared" si="99"/>
        <v>0</v>
      </c>
    </row>
    <row r="601" spans="1:187" s="274" customFormat="1" ht="24.95" customHeight="1">
      <c r="A601" s="82" t="s">
        <v>25</v>
      </c>
      <c r="B601" s="425" t="s">
        <v>681</v>
      </c>
      <c r="C601" s="426"/>
      <c r="D601" s="187" t="s">
        <v>14</v>
      </c>
      <c r="E601" s="67">
        <v>9000</v>
      </c>
      <c r="F601" s="67">
        <f t="shared" si="98"/>
        <v>9000</v>
      </c>
      <c r="G601" s="42"/>
      <c r="H601" s="370">
        <f t="shared" si="99"/>
        <v>0</v>
      </c>
    </row>
    <row r="602" spans="1:187" s="274" customFormat="1" ht="24.95" customHeight="1">
      <c r="A602" s="82" t="s">
        <v>25</v>
      </c>
      <c r="B602" s="425" t="s">
        <v>682</v>
      </c>
      <c r="C602" s="426"/>
      <c r="D602" s="187" t="s">
        <v>14</v>
      </c>
      <c r="E602" s="67">
        <v>12000</v>
      </c>
      <c r="F602" s="67">
        <f t="shared" si="98"/>
        <v>12000</v>
      </c>
      <c r="G602" s="42"/>
      <c r="H602" s="370">
        <f t="shared" si="99"/>
        <v>0</v>
      </c>
    </row>
    <row r="603" spans="1:187" s="274" customFormat="1" ht="24.95" customHeight="1">
      <c r="A603" s="82" t="s">
        <v>25</v>
      </c>
      <c r="B603" s="425" t="s">
        <v>643</v>
      </c>
      <c r="C603" s="426"/>
      <c r="D603" s="187" t="s">
        <v>20</v>
      </c>
      <c r="E603" s="67">
        <v>15</v>
      </c>
      <c r="F603" s="67">
        <f t="shared" si="98"/>
        <v>15</v>
      </c>
      <c r="G603" s="42"/>
      <c r="H603" s="370">
        <f t="shared" si="99"/>
        <v>0</v>
      </c>
    </row>
    <row r="604" spans="1:187" s="274" customFormat="1" ht="29.25" customHeight="1">
      <c r="A604" s="82" t="s">
        <v>26</v>
      </c>
      <c r="B604" s="425" t="s">
        <v>683</v>
      </c>
      <c r="C604" s="426"/>
      <c r="D604" s="187" t="s">
        <v>15</v>
      </c>
      <c r="E604" s="67">
        <v>80</v>
      </c>
      <c r="F604" s="67">
        <f t="shared" si="98"/>
        <v>80</v>
      </c>
      <c r="G604" s="42"/>
      <c r="H604" s="370">
        <f t="shared" si="99"/>
        <v>0</v>
      </c>
    </row>
    <row r="605" spans="1:187" s="275" customFormat="1" ht="24.95" customHeight="1">
      <c r="A605" s="82" t="s">
        <v>26</v>
      </c>
      <c r="B605" s="425" t="s">
        <v>684</v>
      </c>
      <c r="C605" s="426"/>
      <c r="D605" s="187" t="s">
        <v>17</v>
      </c>
      <c r="E605" s="67">
        <v>300</v>
      </c>
      <c r="F605" s="67">
        <f t="shared" si="98"/>
        <v>300</v>
      </c>
      <c r="G605" s="42"/>
      <c r="H605" s="370">
        <f t="shared" si="99"/>
        <v>0</v>
      </c>
    </row>
    <row r="606" spans="1:187" s="275" customFormat="1" ht="24.95" customHeight="1">
      <c r="A606" s="82" t="s">
        <v>26</v>
      </c>
      <c r="B606" s="425" t="s">
        <v>674</v>
      </c>
      <c r="C606" s="426"/>
      <c r="D606" s="187" t="s">
        <v>17</v>
      </c>
      <c r="E606" s="67">
        <v>60</v>
      </c>
      <c r="F606" s="67">
        <f t="shared" si="98"/>
        <v>60</v>
      </c>
      <c r="G606" s="42"/>
      <c r="H606" s="370">
        <f t="shared" si="99"/>
        <v>0</v>
      </c>
    </row>
    <row r="607" spans="1:187" s="271" customFormat="1" ht="21.75" customHeight="1">
      <c r="A607" s="277"/>
      <c r="B607" s="419" t="s">
        <v>685</v>
      </c>
      <c r="C607" s="420"/>
      <c r="D607" s="349"/>
      <c r="E607" s="268"/>
      <c r="F607" s="268"/>
      <c r="G607" s="268"/>
      <c r="H607" s="269">
        <f>SUM(H597:H606)</f>
        <v>0</v>
      </c>
      <c r="I607" s="270"/>
      <c r="J607" s="270"/>
      <c r="K607" s="270"/>
      <c r="L607" s="270"/>
      <c r="M607" s="270"/>
      <c r="N607" s="270"/>
      <c r="O607" s="270"/>
      <c r="P607" s="270"/>
      <c r="Q607" s="270"/>
      <c r="R607" s="270"/>
      <c r="S607" s="270"/>
      <c r="T607" s="270"/>
      <c r="U607" s="270"/>
      <c r="V607" s="270"/>
      <c r="W607" s="270"/>
      <c r="X607" s="270"/>
      <c r="Y607" s="270"/>
      <c r="Z607" s="270"/>
      <c r="AA607" s="270"/>
      <c r="AB607" s="270"/>
      <c r="AC607" s="270"/>
      <c r="AD607" s="270"/>
      <c r="AE607" s="270"/>
      <c r="AF607" s="270"/>
      <c r="AG607" s="270"/>
      <c r="AH607" s="270"/>
      <c r="AI607" s="270"/>
      <c r="AJ607" s="270"/>
      <c r="AK607" s="270"/>
      <c r="AL607" s="270"/>
      <c r="AM607" s="270"/>
      <c r="AN607" s="270"/>
      <c r="AO607" s="270"/>
      <c r="AP607" s="270"/>
      <c r="AQ607" s="270"/>
      <c r="AR607" s="270"/>
      <c r="AS607" s="270"/>
      <c r="AT607" s="270"/>
      <c r="AU607" s="270"/>
      <c r="AV607" s="270"/>
      <c r="AW607" s="270"/>
      <c r="AX607" s="270"/>
      <c r="AY607" s="270"/>
      <c r="AZ607" s="270"/>
      <c r="BA607" s="270"/>
      <c r="BB607" s="270"/>
      <c r="BC607" s="270"/>
      <c r="BD607" s="270"/>
      <c r="BE607" s="270"/>
      <c r="BF607" s="270"/>
      <c r="BG607" s="270"/>
      <c r="BH607" s="270"/>
      <c r="BI607" s="270"/>
      <c r="BJ607" s="270"/>
      <c r="BK607" s="270"/>
      <c r="BL607" s="270"/>
      <c r="BM607" s="270"/>
      <c r="BN607" s="270"/>
      <c r="BO607" s="270"/>
      <c r="BP607" s="270"/>
      <c r="BQ607" s="270"/>
      <c r="BR607" s="270"/>
      <c r="BS607" s="270"/>
      <c r="BT607" s="270"/>
      <c r="BU607" s="270"/>
      <c r="BV607" s="270"/>
      <c r="BW607" s="270"/>
      <c r="BX607" s="270"/>
      <c r="BY607" s="270"/>
      <c r="BZ607" s="270"/>
      <c r="CA607" s="270"/>
      <c r="CB607" s="270"/>
      <c r="CC607" s="270"/>
      <c r="CD607" s="270"/>
      <c r="CE607" s="270"/>
      <c r="CF607" s="270"/>
      <c r="CG607" s="270"/>
      <c r="CH607" s="270"/>
      <c r="CI607" s="270"/>
      <c r="CJ607" s="270"/>
      <c r="CK607" s="270"/>
      <c r="CL607" s="270"/>
      <c r="CM607" s="270"/>
      <c r="CN607" s="270"/>
      <c r="CO607" s="270"/>
      <c r="CP607" s="270"/>
      <c r="CQ607" s="270"/>
      <c r="CR607" s="270"/>
      <c r="CS607" s="270"/>
      <c r="CT607" s="270"/>
      <c r="CU607" s="270"/>
      <c r="CV607" s="270"/>
      <c r="CW607" s="270"/>
      <c r="CX607" s="270"/>
      <c r="CY607" s="270"/>
      <c r="CZ607" s="270"/>
      <c r="DA607" s="270"/>
      <c r="DB607" s="270"/>
      <c r="DC607" s="270"/>
      <c r="DD607" s="270"/>
      <c r="DE607" s="270"/>
      <c r="DF607" s="270"/>
      <c r="DG607" s="270"/>
      <c r="DH607" s="270"/>
      <c r="DI607" s="270"/>
      <c r="DJ607" s="270"/>
      <c r="DK607" s="270"/>
      <c r="DL607" s="270"/>
      <c r="DM607" s="270"/>
      <c r="DN607" s="270"/>
      <c r="DO607" s="270"/>
      <c r="DP607" s="270"/>
      <c r="DQ607" s="270"/>
      <c r="DR607" s="270"/>
      <c r="DS607" s="270"/>
      <c r="DT607" s="270"/>
      <c r="DU607" s="270"/>
      <c r="DV607" s="270"/>
      <c r="DW607" s="270"/>
      <c r="DX607" s="270"/>
      <c r="DY607" s="270"/>
      <c r="DZ607" s="270"/>
      <c r="EA607" s="270"/>
      <c r="EB607" s="270"/>
      <c r="EC607" s="270"/>
      <c r="ED607" s="270"/>
      <c r="EE607" s="270"/>
      <c r="EF607" s="270"/>
      <c r="EG607" s="270"/>
      <c r="EH607" s="270"/>
      <c r="EI607" s="270"/>
      <c r="EJ607" s="270"/>
      <c r="EK607" s="270"/>
      <c r="EL607" s="270"/>
      <c r="EM607" s="270"/>
      <c r="EN607" s="270"/>
      <c r="EO607" s="270"/>
      <c r="EP607" s="270"/>
      <c r="EQ607" s="270"/>
      <c r="ER607" s="270"/>
      <c r="ES607" s="270"/>
      <c r="ET607" s="270"/>
      <c r="EU607" s="270"/>
      <c r="EV607" s="270"/>
      <c r="EW607" s="270"/>
      <c r="EX607" s="270"/>
      <c r="EY607" s="270"/>
      <c r="EZ607" s="270"/>
      <c r="FA607" s="270"/>
      <c r="FB607" s="270"/>
      <c r="FC607" s="270"/>
      <c r="FD607" s="270"/>
      <c r="FE607" s="270"/>
      <c r="FF607" s="270"/>
      <c r="FG607" s="270"/>
      <c r="FH607" s="270"/>
      <c r="FI607" s="270"/>
      <c r="FJ607" s="270"/>
      <c r="FK607" s="270"/>
      <c r="FL607" s="270"/>
      <c r="FM607" s="270"/>
      <c r="FN607" s="270"/>
      <c r="FO607" s="270"/>
      <c r="FP607" s="270"/>
      <c r="FQ607" s="270"/>
      <c r="FR607" s="270"/>
      <c r="FS607" s="270"/>
      <c r="FT607" s="270"/>
      <c r="FU607" s="270"/>
      <c r="FV607" s="270"/>
      <c r="FW607" s="270"/>
      <c r="FX607" s="270"/>
      <c r="FY607" s="270"/>
      <c r="FZ607" s="270"/>
      <c r="GA607" s="270"/>
      <c r="GB607" s="270"/>
      <c r="GC607" s="270"/>
      <c r="GD607" s="270"/>
      <c r="GE607" s="270"/>
    </row>
    <row r="608" spans="1:187" ht="24.95" customHeight="1">
      <c r="A608" s="18"/>
      <c r="B608" s="427" t="s">
        <v>686</v>
      </c>
      <c r="C608" s="428"/>
      <c r="D608" s="428"/>
      <c r="E608" s="428"/>
      <c r="F608" s="428"/>
      <c r="G608" s="428"/>
      <c r="H608" s="429"/>
    </row>
    <row r="609" spans="1:187" s="274" customFormat="1" ht="24.95" customHeight="1">
      <c r="A609" s="82" t="s">
        <v>25</v>
      </c>
      <c r="B609" s="425" t="s">
        <v>687</v>
      </c>
      <c r="C609" s="426"/>
      <c r="D609" s="187" t="s">
        <v>14</v>
      </c>
      <c r="E609" s="67">
        <v>1050</v>
      </c>
      <c r="F609" s="67">
        <f>E609</f>
        <v>1050</v>
      </c>
      <c r="G609" s="42"/>
      <c r="H609" s="370">
        <f>F609*G609</f>
        <v>0</v>
      </c>
    </row>
    <row r="610" spans="1:187" s="274" customFormat="1" ht="24.95" customHeight="1">
      <c r="A610" s="82" t="s">
        <v>25</v>
      </c>
      <c r="B610" s="425" t="s">
        <v>688</v>
      </c>
      <c r="C610" s="426"/>
      <c r="D610" s="187" t="s">
        <v>15</v>
      </c>
      <c r="E610" s="67">
        <v>84</v>
      </c>
      <c r="F610" s="67">
        <f t="shared" ref="F610:F612" si="100">E610</f>
        <v>84</v>
      </c>
      <c r="G610" s="42"/>
      <c r="H610" s="370">
        <f t="shared" ref="H610:H612" si="101">F610*G610</f>
        <v>0</v>
      </c>
    </row>
    <row r="611" spans="1:187" s="274" customFormat="1" ht="24.95" customHeight="1">
      <c r="A611" s="82" t="s">
        <v>25</v>
      </c>
      <c r="B611" s="425" t="s">
        <v>643</v>
      </c>
      <c r="C611" s="426"/>
      <c r="D611" s="187" t="s">
        <v>20</v>
      </c>
      <c r="E611" s="67">
        <v>35</v>
      </c>
      <c r="F611" s="67">
        <f t="shared" si="100"/>
        <v>35</v>
      </c>
      <c r="G611" s="42"/>
      <c r="H611" s="370">
        <f t="shared" si="101"/>
        <v>0</v>
      </c>
    </row>
    <row r="612" spans="1:187" s="274" customFormat="1" ht="24.95" customHeight="1">
      <c r="A612" s="82" t="s">
        <v>26</v>
      </c>
      <c r="B612" s="425" t="s">
        <v>689</v>
      </c>
      <c r="C612" s="426"/>
      <c r="D612" s="187" t="s">
        <v>15</v>
      </c>
      <c r="E612" s="67">
        <v>25</v>
      </c>
      <c r="F612" s="67">
        <f t="shared" si="100"/>
        <v>25</v>
      </c>
      <c r="G612" s="42"/>
      <c r="H612" s="370">
        <f t="shared" si="101"/>
        <v>0</v>
      </c>
    </row>
    <row r="613" spans="1:187" s="271" customFormat="1" ht="21.75" customHeight="1">
      <c r="A613" s="277"/>
      <c r="B613" s="419" t="s">
        <v>690</v>
      </c>
      <c r="C613" s="420"/>
      <c r="D613" s="349"/>
      <c r="E613" s="268"/>
      <c r="F613" s="268"/>
      <c r="G613" s="268"/>
      <c r="H613" s="269">
        <f>SUM(H609:H612)</f>
        <v>0</v>
      </c>
      <c r="I613" s="270"/>
      <c r="J613" s="270"/>
      <c r="K613" s="270"/>
      <c r="L613" s="270"/>
      <c r="M613" s="270"/>
      <c r="N613" s="270"/>
      <c r="O613" s="270"/>
      <c r="P613" s="270"/>
      <c r="Q613" s="270"/>
      <c r="R613" s="270"/>
      <c r="S613" s="270"/>
      <c r="T613" s="270"/>
      <c r="U613" s="270"/>
      <c r="V613" s="270"/>
      <c r="W613" s="270"/>
      <c r="X613" s="270"/>
      <c r="Y613" s="270"/>
      <c r="Z613" s="270"/>
      <c r="AA613" s="270"/>
      <c r="AB613" s="270"/>
      <c r="AC613" s="270"/>
      <c r="AD613" s="270"/>
      <c r="AE613" s="270"/>
      <c r="AF613" s="270"/>
      <c r="AG613" s="270"/>
      <c r="AH613" s="270"/>
      <c r="AI613" s="270"/>
      <c r="AJ613" s="270"/>
      <c r="AK613" s="270"/>
      <c r="AL613" s="270"/>
      <c r="AM613" s="270"/>
      <c r="AN613" s="270"/>
      <c r="AO613" s="270"/>
      <c r="AP613" s="270"/>
      <c r="AQ613" s="270"/>
      <c r="AR613" s="270"/>
      <c r="AS613" s="270"/>
      <c r="AT613" s="270"/>
      <c r="AU613" s="270"/>
      <c r="AV613" s="270"/>
      <c r="AW613" s="270"/>
      <c r="AX613" s="270"/>
      <c r="AY613" s="270"/>
      <c r="AZ613" s="270"/>
      <c r="BA613" s="270"/>
      <c r="BB613" s="270"/>
      <c r="BC613" s="270"/>
      <c r="BD613" s="270"/>
      <c r="BE613" s="270"/>
      <c r="BF613" s="270"/>
      <c r="BG613" s="270"/>
      <c r="BH613" s="270"/>
      <c r="BI613" s="270"/>
      <c r="BJ613" s="270"/>
      <c r="BK613" s="270"/>
      <c r="BL613" s="270"/>
      <c r="BM613" s="270"/>
      <c r="BN613" s="270"/>
      <c r="BO613" s="270"/>
      <c r="BP613" s="270"/>
      <c r="BQ613" s="270"/>
      <c r="BR613" s="270"/>
      <c r="BS613" s="270"/>
      <c r="BT613" s="270"/>
      <c r="BU613" s="270"/>
      <c r="BV613" s="270"/>
      <c r="BW613" s="270"/>
      <c r="BX613" s="270"/>
      <c r="BY613" s="270"/>
      <c r="BZ613" s="270"/>
      <c r="CA613" s="270"/>
      <c r="CB613" s="270"/>
      <c r="CC613" s="270"/>
      <c r="CD613" s="270"/>
      <c r="CE613" s="270"/>
      <c r="CF613" s="270"/>
      <c r="CG613" s="270"/>
      <c r="CH613" s="270"/>
      <c r="CI613" s="270"/>
      <c r="CJ613" s="270"/>
      <c r="CK613" s="270"/>
      <c r="CL613" s="270"/>
      <c r="CM613" s="270"/>
      <c r="CN613" s="270"/>
      <c r="CO613" s="270"/>
      <c r="CP613" s="270"/>
      <c r="CQ613" s="270"/>
      <c r="CR613" s="270"/>
      <c r="CS613" s="270"/>
      <c r="CT613" s="270"/>
      <c r="CU613" s="270"/>
      <c r="CV613" s="270"/>
      <c r="CW613" s="270"/>
      <c r="CX613" s="270"/>
      <c r="CY613" s="270"/>
      <c r="CZ613" s="270"/>
      <c r="DA613" s="270"/>
      <c r="DB613" s="270"/>
      <c r="DC613" s="270"/>
      <c r="DD613" s="270"/>
      <c r="DE613" s="270"/>
      <c r="DF613" s="270"/>
      <c r="DG613" s="270"/>
      <c r="DH613" s="270"/>
      <c r="DI613" s="270"/>
      <c r="DJ613" s="270"/>
      <c r="DK613" s="270"/>
      <c r="DL613" s="270"/>
      <c r="DM613" s="270"/>
      <c r="DN613" s="270"/>
      <c r="DO613" s="270"/>
      <c r="DP613" s="270"/>
      <c r="DQ613" s="270"/>
      <c r="DR613" s="270"/>
      <c r="DS613" s="270"/>
      <c r="DT613" s="270"/>
      <c r="DU613" s="270"/>
      <c r="DV613" s="270"/>
      <c r="DW613" s="270"/>
      <c r="DX613" s="270"/>
      <c r="DY613" s="270"/>
      <c r="DZ613" s="270"/>
      <c r="EA613" s="270"/>
      <c r="EB613" s="270"/>
      <c r="EC613" s="270"/>
      <c r="ED613" s="270"/>
      <c r="EE613" s="270"/>
      <c r="EF613" s="270"/>
      <c r="EG613" s="270"/>
      <c r="EH613" s="270"/>
      <c r="EI613" s="270"/>
      <c r="EJ613" s="270"/>
      <c r="EK613" s="270"/>
      <c r="EL613" s="270"/>
      <c r="EM613" s="270"/>
      <c r="EN613" s="270"/>
      <c r="EO613" s="270"/>
      <c r="EP613" s="270"/>
      <c r="EQ613" s="270"/>
      <c r="ER613" s="270"/>
      <c r="ES613" s="270"/>
      <c r="ET613" s="270"/>
      <c r="EU613" s="270"/>
      <c r="EV613" s="270"/>
      <c r="EW613" s="270"/>
      <c r="EX613" s="270"/>
      <c r="EY613" s="270"/>
      <c r="EZ613" s="270"/>
      <c r="FA613" s="270"/>
      <c r="FB613" s="270"/>
      <c r="FC613" s="270"/>
      <c r="FD613" s="270"/>
      <c r="FE613" s="270"/>
      <c r="FF613" s="270"/>
      <c r="FG613" s="270"/>
      <c r="FH613" s="270"/>
      <c r="FI613" s="270"/>
      <c r="FJ613" s="270"/>
      <c r="FK613" s="270"/>
      <c r="FL613" s="270"/>
      <c r="FM613" s="270"/>
      <c r="FN613" s="270"/>
      <c r="FO613" s="270"/>
      <c r="FP613" s="270"/>
      <c r="FQ613" s="270"/>
      <c r="FR613" s="270"/>
      <c r="FS613" s="270"/>
      <c r="FT613" s="270"/>
      <c r="FU613" s="270"/>
      <c r="FV613" s="270"/>
      <c r="FW613" s="270"/>
      <c r="FX613" s="270"/>
      <c r="FY613" s="270"/>
      <c r="FZ613" s="270"/>
      <c r="GA613" s="270"/>
      <c r="GB613" s="270"/>
      <c r="GC613" s="270"/>
      <c r="GD613" s="270"/>
      <c r="GE613" s="270"/>
    </row>
    <row r="614" spans="1:187" s="327" customFormat="1" ht="24.95" customHeight="1">
      <c r="A614" s="531"/>
      <c r="B614" s="523" t="s">
        <v>9</v>
      </c>
      <c r="C614" s="524"/>
      <c r="D614" s="527" t="s">
        <v>170</v>
      </c>
      <c r="E614" s="529" t="s">
        <v>87</v>
      </c>
      <c r="F614" s="530"/>
      <c r="G614" s="469" t="s">
        <v>4</v>
      </c>
      <c r="H614" s="471" t="s">
        <v>88</v>
      </c>
      <c r="I614" s="326"/>
    </row>
    <row r="615" spans="1:187" s="329" customFormat="1" ht="24.95" customHeight="1">
      <c r="A615" s="532"/>
      <c r="B615" s="525"/>
      <c r="C615" s="526"/>
      <c r="D615" s="528"/>
      <c r="E615" s="328" t="s">
        <v>231</v>
      </c>
      <c r="F615" s="40" t="s">
        <v>11</v>
      </c>
      <c r="G615" s="470"/>
      <c r="H615" s="472"/>
      <c r="I615" s="45"/>
    </row>
    <row r="616" spans="1:187" ht="24.95" customHeight="1">
      <c r="A616" s="18"/>
      <c r="B616" s="427" t="s">
        <v>691</v>
      </c>
      <c r="C616" s="428"/>
      <c r="D616" s="428"/>
      <c r="E616" s="428"/>
      <c r="F616" s="428"/>
      <c r="G616" s="428"/>
      <c r="H616" s="429"/>
    </row>
    <row r="617" spans="1:187" ht="24.95" customHeight="1">
      <c r="A617" s="82" t="s">
        <v>698</v>
      </c>
      <c r="B617" s="425" t="s">
        <v>693</v>
      </c>
      <c r="C617" s="426"/>
      <c r="D617" s="187" t="s">
        <v>101</v>
      </c>
      <c r="E617" s="67">
        <v>130</v>
      </c>
      <c r="F617" s="67">
        <f>E617</f>
        <v>130</v>
      </c>
      <c r="G617" s="42"/>
      <c r="H617" s="370">
        <f>F617*G617</f>
        <v>0</v>
      </c>
    </row>
    <row r="618" spans="1:187" ht="24.95" customHeight="1">
      <c r="A618" s="82" t="s">
        <v>25</v>
      </c>
      <c r="B618" s="425" t="s">
        <v>694</v>
      </c>
      <c r="C618" s="426"/>
      <c r="D618" s="187" t="s">
        <v>15</v>
      </c>
      <c r="E618" s="67">
        <v>9</v>
      </c>
      <c r="F618" s="67">
        <f t="shared" ref="F618:F621" si="102">E618</f>
        <v>9</v>
      </c>
      <c r="G618" s="42"/>
      <c r="H618" s="370">
        <f t="shared" ref="H618:H621" si="103">F618*G618</f>
        <v>0</v>
      </c>
    </row>
    <row r="619" spans="1:187" ht="24.95" customHeight="1">
      <c r="A619" s="82" t="s">
        <v>25</v>
      </c>
      <c r="B619" s="425" t="s">
        <v>695</v>
      </c>
      <c r="C619" s="426"/>
      <c r="D619" s="187" t="s">
        <v>14</v>
      </c>
      <c r="E619" s="67">
        <v>39</v>
      </c>
      <c r="F619" s="67">
        <f t="shared" si="102"/>
        <v>39</v>
      </c>
      <c r="G619" s="42"/>
      <c r="H619" s="370">
        <f t="shared" si="103"/>
        <v>0</v>
      </c>
    </row>
    <row r="620" spans="1:187" s="274" customFormat="1" ht="24.95" customHeight="1">
      <c r="A620" s="82"/>
      <c r="B620" s="425" t="s">
        <v>696</v>
      </c>
      <c r="C620" s="426"/>
      <c r="D620" s="187" t="s">
        <v>15</v>
      </c>
      <c r="E620" s="67">
        <v>8</v>
      </c>
      <c r="F620" s="67">
        <f t="shared" si="102"/>
        <v>8</v>
      </c>
      <c r="G620" s="42"/>
      <c r="H620" s="370">
        <f t="shared" si="103"/>
        <v>0</v>
      </c>
    </row>
    <row r="621" spans="1:187" s="274" customFormat="1" ht="24.95" customHeight="1">
      <c r="A621" s="82"/>
      <c r="B621" s="425" t="s">
        <v>697</v>
      </c>
      <c r="C621" s="426"/>
      <c r="D621" s="187" t="s">
        <v>17</v>
      </c>
      <c r="E621" s="67">
        <v>12</v>
      </c>
      <c r="F621" s="67">
        <f t="shared" si="102"/>
        <v>12</v>
      </c>
      <c r="G621" s="42"/>
      <c r="H621" s="370">
        <f t="shared" si="103"/>
        <v>0</v>
      </c>
    </row>
    <row r="622" spans="1:187" s="271" customFormat="1" ht="21.75" customHeight="1">
      <c r="A622" s="277"/>
      <c r="B622" s="419" t="s">
        <v>692</v>
      </c>
      <c r="C622" s="420"/>
      <c r="D622" s="349"/>
      <c r="E622" s="268"/>
      <c r="F622" s="268"/>
      <c r="G622" s="268"/>
      <c r="H622" s="269">
        <f>SUM(H617:H621)</f>
        <v>0</v>
      </c>
      <c r="I622" s="270"/>
      <c r="J622" s="270"/>
      <c r="K622" s="270"/>
      <c r="L622" s="270"/>
      <c r="M622" s="270"/>
      <c r="N622" s="270"/>
      <c r="O622" s="270"/>
      <c r="P622" s="270"/>
      <c r="Q622" s="270"/>
      <c r="R622" s="270"/>
      <c r="S622" s="270"/>
      <c r="T622" s="270"/>
      <c r="U622" s="270"/>
      <c r="V622" s="270"/>
      <c r="W622" s="270"/>
      <c r="X622" s="270"/>
      <c r="Y622" s="270"/>
      <c r="Z622" s="270"/>
      <c r="AA622" s="270"/>
      <c r="AB622" s="270"/>
      <c r="AC622" s="270"/>
      <c r="AD622" s="270"/>
      <c r="AE622" s="270"/>
      <c r="AF622" s="270"/>
      <c r="AG622" s="270"/>
      <c r="AH622" s="270"/>
      <c r="AI622" s="270"/>
      <c r="AJ622" s="270"/>
      <c r="AK622" s="270"/>
      <c r="AL622" s="270"/>
      <c r="AM622" s="270"/>
      <c r="AN622" s="270"/>
      <c r="AO622" s="270"/>
      <c r="AP622" s="270"/>
      <c r="AQ622" s="270"/>
      <c r="AR622" s="270"/>
      <c r="AS622" s="270"/>
      <c r="AT622" s="270"/>
      <c r="AU622" s="270"/>
      <c r="AV622" s="270"/>
      <c r="AW622" s="270"/>
      <c r="AX622" s="270"/>
      <c r="AY622" s="270"/>
      <c r="AZ622" s="270"/>
      <c r="BA622" s="270"/>
      <c r="BB622" s="270"/>
      <c r="BC622" s="270"/>
      <c r="BD622" s="270"/>
      <c r="BE622" s="270"/>
      <c r="BF622" s="270"/>
      <c r="BG622" s="270"/>
      <c r="BH622" s="270"/>
      <c r="BI622" s="270"/>
      <c r="BJ622" s="270"/>
      <c r="BK622" s="270"/>
      <c r="BL622" s="270"/>
      <c r="BM622" s="270"/>
      <c r="BN622" s="270"/>
      <c r="BO622" s="270"/>
      <c r="BP622" s="270"/>
      <c r="BQ622" s="270"/>
      <c r="BR622" s="270"/>
      <c r="BS622" s="270"/>
      <c r="BT622" s="270"/>
      <c r="BU622" s="270"/>
      <c r="BV622" s="270"/>
      <c r="BW622" s="270"/>
      <c r="BX622" s="270"/>
      <c r="BY622" s="270"/>
      <c r="BZ622" s="270"/>
      <c r="CA622" s="270"/>
      <c r="CB622" s="270"/>
      <c r="CC622" s="270"/>
      <c r="CD622" s="270"/>
      <c r="CE622" s="270"/>
      <c r="CF622" s="270"/>
      <c r="CG622" s="270"/>
      <c r="CH622" s="270"/>
      <c r="CI622" s="270"/>
      <c r="CJ622" s="270"/>
      <c r="CK622" s="270"/>
      <c r="CL622" s="270"/>
      <c r="CM622" s="270"/>
      <c r="CN622" s="270"/>
      <c r="CO622" s="270"/>
      <c r="CP622" s="270"/>
      <c r="CQ622" s="270"/>
      <c r="CR622" s="270"/>
      <c r="CS622" s="270"/>
      <c r="CT622" s="270"/>
      <c r="CU622" s="270"/>
      <c r="CV622" s="270"/>
      <c r="CW622" s="270"/>
      <c r="CX622" s="270"/>
      <c r="CY622" s="270"/>
      <c r="CZ622" s="270"/>
      <c r="DA622" s="270"/>
      <c r="DB622" s="270"/>
      <c r="DC622" s="270"/>
      <c r="DD622" s="270"/>
      <c r="DE622" s="270"/>
      <c r="DF622" s="270"/>
      <c r="DG622" s="270"/>
      <c r="DH622" s="270"/>
      <c r="DI622" s="270"/>
      <c r="DJ622" s="270"/>
      <c r="DK622" s="270"/>
      <c r="DL622" s="270"/>
      <c r="DM622" s="270"/>
      <c r="DN622" s="270"/>
      <c r="DO622" s="270"/>
      <c r="DP622" s="270"/>
      <c r="DQ622" s="270"/>
      <c r="DR622" s="270"/>
      <c r="DS622" s="270"/>
      <c r="DT622" s="270"/>
      <c r="DU622" s="270"/>
      <c r="DV622" s="270"/>
      <c r="DW622" s="270"/>
      <c r="DX622" s="270"/>
      <c r="DY622" s="270"/>
      <c r="DZ622" s="270"/>
      <c r="EA622" s="270"/>
      <c r="EB622" s="270"/>
      <c r="EC622" s="270"/>
      <c r="ED622" s="270"/>
      <c r="EE622" s="270"/>
      <c r="EF622" s="270"/>
      <c r="EG622" s="270"/>
      <c r="EH622" s="270"/>
      <c r="EI622" s="270"/>
      <c r="EJ622" s="270"/>
      <c r="EK622" s="270"/>
      <c r="EL622" s="270"/>
      <c r="EM622" s="270"/>
      <c r="EN622" s="270"/>
      <c r="EO622" s="270"/>
      <c r="EP622" s="270"/>
      <c r="EQ622" s="270"/>
      <c r="ER622" s="270"/>
      <c r="ES622" s="270"/>
      <c r="ET622" s="270"/>
      <c r="EU622" s="270"/>
      <c r="EV622" s="270"/>
      <c r="EW622" s="270"/>
      <c r="EX622" s="270"/>
      <c r="EY622" s="270"/>
      <c r="EZ622" s="270"/>
      <c r="FA622" s="270"/>
      <c r="FB622" s="270"/>
      <c r="FC622" s="270"/>
      <c r="FD622" s="270"/>
      <c r="FE622" s="270"/>
      <c r="FF622" s="270"/>
      <c r="FG622" s="270"/>
      <c r="FH622" s="270"/>
      <c r="FI622" s="270"/>
      <c r="FJ622" s="270"/>
      <c r="FK622" s="270"/>
      <c r="FL622" s="270"/>
      <c r="FM622" s="270"/>
      <c r="FN622" s="270"/>
      <c r="FO622" s="270"/>
      <c r="FP622" s="270"/>
      <c r="FQ622" s="270"/>
      <c r="FR622" s="270"/>
      <c r="FS622" s="270"/>
      <c r="FT622" s="270"/>
      <c r="FU622" s="270"/>
      <c r="FV622" s="270"/>
      <c r="FW622" s="270"/>
      <c r="FX622" s="270"/>
      <c r="FY622" s="270"/>
      <c r="FZ622" s="270"/>
      <c r="GA622" s="270"/>
      <c r="GB622" s="270"/>
      <c r="GC622" s="270"/>
      <c r="GD622" s="270"/>
      <c r="GE622" s="270"/>
    </row>
    <row r="623" spans="1:187" s="404" customFormat="1" ht="36.75" customHeight="1">
      <c r="A623" s="405"/>
      <c r="B623" s="413" t="s">
        <v>699</v>
      </c>
      <c r="C623" s="413"/>
      <c r="D623" s="413"/>
      <c r="E623" s="413"/>
      <c r="F623" s="413"/>
      <c r="G623" s="413"/>
      <c r="H623" s="406">
        <f>SUM(H622,H613,H607,H595,H581,H568)</f>
        <v>0</v>
      </c>
      <c r="I623" s="403"/>
      <c r="J623" s="403"/>
      <c r="K623" s="403"/>
      <c r="L623" s="403"/>
      <c r="M623" s="403"/>
      <c r="N623" s="403"/>
      <c r="O623" s="403"/>
      <c r="P623" s="403"/>
      <c r="Q623" s="403"/>
      <c r="R623" s="403"/>
      <c r="S623" s="403"/>
      <c r="T623" s="403"/>
      <c r="U623" s="403"/>
      <c r="V623" s="403"/>
      <c r="W623" s="403"/>
      <c r="X623" s="403"/>
      <c r="Y623" s="403"/>
      <c r="Z623" s="403"/>
      <c r="AA623" s="403"/>
      <c r="AB623" s="403"/>
      <c r="AC623" s="403"/>
      <c r="AD623" s="403"/>
      <c r="AE623" s="403"/>
      <c r="AF623" s="403"/>
      <c r="AG623" s="403"/>
      <c r="AH623" s="403"/>
      <c r="AI623" s="403"/>
      <c r="AJ623" s="403"/>
      <c r="AK623" s="403"/>
      <c r="AL623" s="403"/>
      <c r="AM623" s="403"/>
      <c r="AN623" s="403"/>
      <c r="AO623" s="403"/>
      <c r="AP623" s="403"/>
      <c r="AQ623" s="403"/>
      <c r="AR623" s="403"/>
      <c r="AS623" s="403"/>
      <c r="AT623" s="403"/>
      <c r="AU623" s="403"/>
      <c r="AV623" s="403"/>
      <c r="AW623" s="403"/>
      <c r="AX623" s="403"/>
      <c r="AY623" s="403"/>
      <c r="AZ623" s="403"/>
      <c r="BA623" s="403"/>
      <c r="BB623" s="403"/>
      <c r="BC623" s="403"/>
      <c r="BD623" s="403"/>
      <c r="BE623" s="403"/>
      <c r="BF623" s="403"/>
      <c r="BG623" s="403"/>
      <c r="BH623" s="403"/>
      <c r="BI623" s="403"/>
      <c r="BJ623" s="403"/>
      <c r="BK623" s="403"/>
      <c r="BL623" s="403"/>
      <c r="BM623" s="403"/>
      <c r="BN623" s="403"/>
      <c r="BO623" s="403"/>
      <c r="BP623" s="403"/>
      <c r="BQ623" s="403"/>
      <c r="BR623" s="403"/>
      <c r="BS623" s="403"/>
      <c r="BT623" s="403"/>
      <c r="BU623" s="403"/>
      <c r="BV623" s="403"/>
      <c r="BW623" s="403"/>
      <c r="BX623" s="403"/>
      <c r="BY623" s="403"/>
      <c r="BZ623" s="403"/>
      <c r="CA623" s="403"/>
      <c r="CB623" s="403"/>
      <c r="CC623" s="403"/>
      <c r="CD623" s="403"/>
      <c r="CE623" s="403"/>
      <c r="CF623" s="403"/>
      <c r="CG623" s="403"/>
      <c r="CH623" s="403"/>
      <c r="CI623" s="403"/>
      <c r="CJ623" s="403"/>
      <c r="CK623" s="403"/>
      <c r="CL623" s="403"/>
      <c r="CM623" s="403"/>
      <c r="CN623" s="403"/>
      <c r="CO623" s="403"/>
      <c r="CP623" s="403"/>
      <c r="CQ623" s="403"/>
      <c r="CR623" s="403"/>
      <c r="CS623" s="403"/>
      <c r="CT623" s="403"/>
      <c r="CU623" s="403"/>
      <c r="CV623" s="403"/>
      <c r="CW623" s="403"/>
      <c r="CX623" s="403"/>
      <c r="CY623" s="403"/>
      <c r="CZ623" s="403"/>
      <c r="DA623" s="403"/>
      <c r="DB623" s="403"/>
      <c r="DC623" s="403"/>
      <c r="DD623" s="403"/>
      <c r="DE623" s="403"/>
      <c r="DF623" s="403"/>
      <c r="DG623" s="403"/>
      <c r="DH623" s="403"/>
      <c r="DI623" s="403"/>
      <c r="DJ623" s="403"/>
      <c r="DK623" s="403"/>
      <c r="DL623" s="403"/>
      <c r="DM623" s="403"/>
      <c r="DN623" s="403"/>
      <c r="DO623" s="403"/>
      <c r="DP623" s="403"/>
      <c r="DQ623" s="403"/>
      <c r="DR623" s="403"/>
      <c r="DS623" s="403"/>
      <c r="DT623" s="403"/>
      <c r="DU623" s="403"/>
      <c r="DV623" s="403"/>
      <c r="DW623" s="403"/>
      <c r="DX623" s="403"/>
      <c r="DY623" s="403"/>
      <c r="DZ623" s="403"/>
      <c r="EA623" s="403"/>
      <c r="EB623" s="403"/>
      <c r="EC623" s="403"/>
      <c r="ED623" s="403"/>
      <c r="EE623" s="403"/>
      <c r="EF623" s="403"/>
      <c r="EG623" s="403"/>
      <c r="EH623" s="403"/>
      <c r="EI623" s="403"/>
      <c r="EJ623" s="403"/>
      <c r="EK623" s="403"/>
      <c r="EL623" s="403"/>
      <c r="EM623" s="403"/>
      <c r="EN623" s="403"/>
      <c r="EO623" s="403"/>
      <c r="EP623" s="403"/>
      <c r="EQ623" s="403"/>
      <c r="ER623" s="403"/>
      <c r="ES623" s="403"/>
      <c r="ET623" s="403"/>
      <c r="EU623" s="403"/>
      <c r="EV623" s="403"/>
      <c r="EW623" s="403"/>
      <c r="EX623" s="403"/>
      <c r="EY623" s="403"/>
      <c r="EZ623" s="403"/>
      <c r="FA623" s="403"/>
      <c r="FB623" s="403"/>
      <c r="FC623" s="403"/>
      <c r="FD623" s="403"/>
      <c r="FE623" s="403"/>
      <c r="FF623" s="403"/>
      <c r="FG623" s="403"/>
      <c r="FH623" s="403"/>
      <c r="FI623" s="403"/>
      <c r="FJ623" s="403"/>
      <c r="FK623" s="403"/>
      <c r="FL623" s="403"/>
      <c r="FM623" s="403"/>
      <c r="FN623" s="403"/>
      <c r="FO623" s="403"/>
      <c r="FP623" s="403"/>
      <c r="FQ623" s="403"/>
      <c r="FR623" s="403"/>
      <c r="FS623" s="403"/>
      <c r="FT623" s="403"/>
      <c r="FU623" s="403"/>
      <c r="FV623" s="403"/>
      <c r="FW623" s="403"/>
      <c r="FX623" s="403"/>
      <c r="FY623" s="403"/>
      <c r="FZ623" s="403"/>
      <c r="GA623" s="403"/>
      <c r="GB623" s="403"/>
      <c r="GC623" s="403"/>
      <c r="GD623" s="403"/>
      <c r="GE623" s="403"/>
    </row>
    <row r="624" spans="1:187" s="137" customFormat="1" ht="35.1" customHeight="1">
      <c r="A624" s="138"/>
      <c r="B624" s="539" t="s">
        <v>213</v>
      </c>
      <c r="C624" s="540"/>
      <c r="D624" s="540"/>
      <c r="E624" s="540"/>
      <c r="F624" s="540"/>
      <c r="G624" s="540"/>
      <c r="H624" s="541"/>
    </row>
    <row r="625" spans="1:9" s="327" customFormat="1" ht="24.95" customHeight="1">
      <c r="A625" s="531"/>
      <c r="B625" s="523" t="s">
        <v>9</v>
      </c>
      <c r="C625" s="524"/>
      <c r="D625" s="527" t="s">
        <v>170</v>
      </c>
      <c r="E625" s="529" t="s">
        <v>87</v>
      </c>
      <c r="F625" s="530"/>
      <c r="G625" s="469" t="s">
        <v>4</v>
      </c>
      <c r="H625" s="471" t="s">
        <v>88</v>
      </c>
      <c r="I625" s="326"/>
    </row>
    <row r="626" spans="1:9" s="329" customFormat="1" ht="24.95" customHeight="1">
      <c r="A626" s="532"/>
      <c r="B626" s="525"/>
      <c r="C626" s="526"/>
      <c r="D626" s="528"/>
      <c r="E626" s="328" t="s">
        <v>231</v>
      </c>
      <c r="F626" s="40" t="s">
        <v>11</v>
      </c>
      <c r="G626" s="470"/>
      <c r="H626" s="472"/>
      <c r="I626" s="45"/>
    </row>
    <row r="627" spans="1:9" ht="24.95" customHeight="1">
      <c r="A627" s="18"/>
      <c r="B627" s="427" t="s">
        <v>263</v>
      </c>
      <c r="C627" s="428"/>
      <c r="D627" s="428"/>
      <c r="E627" s="428"/>
      <c r="F627" s="428"/>
      <c r="G627" s="428"/>
      <c r="H627" s="429"/>
    </row>
    <row r="628" spans="1:9" s="274" customFormat="1" ht="24.95" customHeight="1">
      <c r="A628" s="330" t="s">
        <v>25</v>
      </c>
      <c r="B628" s="457" t="s">
        <v>128</v>
      </c>
      <c r="C628" s="458"/>
      <c r="D628" s="259" t="s">
        <v>14</v>
      </c>
      <c r="E628" s="142">
        <v>9.5</v>
      </c>
      <c r="F628" s="259">
        <f>E628</f>
        <v>9.5</v>
      </c>
      <c r="G628" s="42"/>
      <c r="H628" s="273">
        <f>F628*G628</f>
        <v>0</v>
      </c>
    </row>
    <row r="629" spans="1:9" s="274" customFormat="1" ht="24.95" customHeight="1">
      <c r="A629" s="330" t="s">
        <v>25</v>
      </c>
      <c r="B629" s="457" t="s">
        <v>120</v>
      </c>
      <c r="C629" s="458"/>
      <c r="D629" s="259" t="s">
        <v>15</v>
      </c>
      <c r="E629" s="259">
        <f>E628*0.4</f>
        <v>3.8000000000000003</v>
      </c>
      <c r="F629" s="259">
        <f t="shared" ref="F629:F640" si="104">E629</f>
        <v>3.8000000000000003</v>
      </c>
      <c r="G629" s="42"/>
      <c r="H629" s="273">
        <f t="shared" ref="H629:H636" si="105">F629*G629</f>
        <v>0</v>
      </c>
    </row>
    <row r="630" spans="1:9" s="274" customFormat="1" ht="24.95" customHeight="1">
      <c r="A630" s="330" t="s">
        <v>25</v>
      </c>
      <c r="B630" s="457" t="s">
        <v>121</v>
      </c>
      <c r="C630" s="458"/>
      <c r="D630" s="259" t="s">
        <v>15</v>
      </c>
      <c r="E630" s="259">
        <f>E629</f>
        <v>3.8000000000000003</v>
      </c>
      <c r="F630" s="259">
        <f t="shared" si="104"/>
        <v>3.8000000000000003</v>
      </c>
      <c r="G630" s="42"/>
      <c r="H630" s="273">
        <f t="shared" si="105"/>
        <v>0</v>
      </c>
    </row>
    <row r="631" spans="1:9" s="274" customFormat="1" ht="24.95" customHeight="1">
      <c r="A631" s="330" t="s">
        <v>25</v>
      </c>
      <c r="B631" s="457" t="s">
        <v>122</v>
      </c>
      <c r="C631" s="458"/>
      <c r="D631" s="259" t="s">
        <v>15</v>
      </c>
      <c r="E631" s="259">
        <f>E629</f>
        <v>3.8000000000000003</v>
      </c>
      <c r="F631" s="259">
        <f t="shared" si="104"/>
        <v>3.8000000000000003</v>
      </c>
      <c r="G631" s="305"/>
      <c r="H631" s="273">
        <f t="shared" si="105"/>
        <v>0</v>
      </c>
    </row>
    <row r="632" spans="1:9" s="274" customFormat="1" ht="24.95" customHeight="1">
      <c r="A632" s="330" t="s">
        <v>25</v>
      </c>
      <c r="B632" s="457" t="s">
        <v>123</v>
      </c>
      <c r="C632" s="458"/>
      <c r="D632" s="259" t="s">
        <v>14</v>
      </c>
      <c r="E632" s="259">
        <f>E628</f>
        <v>9.5</v>
      </c>
      <c r="F632" s="259">
        <f t="shared" si="104"/>
        <v>9.5</v>
      </c>
      <c r="G632" s="42"/>
      <c r="H632" s="273">
        <f t="shared" si="105"/>
        <v>0</v>
      </c>
    </row>
    <row r="633" spans="1:9" s="274" customFormat="1" ht="24.95" customHeight="1">
      <c r="A633" s="330" t="s">
        <v>204</v>
      </c>
      <c r="B633" s="457" t="s">
        <v>124</v>
      </c>
      <c r="C633" s="458"/>
      <c r="D633" s="259" t="s">
        <v>14</v>
      </c>
      <c r="E633" s="259">
        <f>E628</f>
        <v>9.5</v>
      </c>
      <c r="F633" s="259">
        <f t="shared" si="104"/>
        <v>9.5</v>
      </c>
      <c r="G633" s="42"/>
      <c r="H633" s="273">
        <f t="shared" si="105"/>
        <v>0</v>
      </c>
    </row>
    <row r="634" spans="1:9" s="274" customFormat="1" ht="24.95" customHeight="1">
      <c r="A634" s="330" t="s">
        <v>204</v>
      </c>
      <c r="B634" s="457" t="s">
        <v>126</v>
      </c>
      <c r="C634" s="458"/>
      <c r="D634" s="259" t="s">
        <v>14</v>
      </c>
      <c r="E634" s="259">
        <f>E628</f>
        <v>9.5</v>
      </c>
      <c r="F634" s="259">
        <f t="shared" si="104"/>
        <v>9.5</v>
      </c>
      <c r="G634" s="42"/>
      <c r="H634" s="273">
        <f t="shared" si="105"/>
        <v>0</v>
      </c>
    </row>
    <row r="635" spans="1:9" s="274" customFormat="1" ht="24.95" customHeight="1">
      <c r="A635" s="330" t="s">
        <v>204</v>
      </c>
      <c r="B635" s="457" t="s">
        <v>125</v>
      </c>
      <c r="C635" s="458"/>
      <c r="D635" s="259" t="s">
        <v>14</v>
      </c>
      <c r="E635" s="259">
        <f>E628</f>
        <v>9.5</v>
      </c>
      <c r="F635" s="259">
        <f t="shared" si="104"/>
        <v>9.5</v>
      </c>
      <c r="G635" s="42"/>
      <c r="H635" s="273">
        <f t="shared" si="105"/>
        <v>0</v>
      </c>
    </row>
    <row r="636" spans="1:9" s="274" customFormat="1" ht="29.25" customHeight="1">
      <c r="A636" s="330" t="s">
        <v>204</v>
      </c>
      <c r="B636" s="457" t="s">
        <v>129</v>
      </c>
      <c r="C636" s="458"/>
      <c r="D636" s="259" t="s">
        <v>14</v>
      </c>
      <c r="E636" s="259">
        <f>E628</f>
        <v>9.5</v>
      </c>
      <c r="F636" s="259">
        <f t="shared" si="104"/>
        <v>9.5</v>
      </c>
      <c r="G636" s="42"/>
      <c r="H636" s="273">
        <f t="shared" si="105"/>
        <v>0</v>
      </c>
    </row>
    <row r="637" spans="1:9" s="275" customFormat="1" ht="24.95" customHeight="1">
      <c r="A637" s="196" t="s">
        <v>25</v>
      </c>
      <c r="B637" s="514" t="s">
        <v>196</v>
      </c>
      <c r="C637" s="514"/>
      <c r="D637" s="259" t="s">
        <v>101</v>
      </c>
      <c r="E637" s="142">
        <v>20.8</v>
      </c>
      <c r="F637" s="259">
        <f t="shared" si="104"/>
        <v>20.8</v>
      </c>
      <c r="G637" s="42"/>
      <c r="H637" s="273">
        <f t="shared" ref="H637:H638" si="106">F637*G637</f>
        <v>0</v>
      </c>
    </row>
    <row r="638" spans="1:9" s="275" customFormat="1" ht="24.95" customHeight="1">
      <c r="A638" s="196" t="s">
        <v>26</v>
      </c>
      <c r="B638" s="514" t="s">
        <v>197</v>
      </c>
      <c r="C638" s="514"/>
      <c r="D638" s="259" t="s">
        <v>101</v>
      </c>
      <c r="E638" s="142">
        <v>20.8</v>
      </c>
      <c r="F638" s="259">
        <f t="shared" si="104"/>
        <v>20.8</v>
      </c>
      <c r="G638" s="42"/>
      <c r="H638" s="273">
        <f t="shared" si="106"/>
        <v>0</v>
      </c>
    </row>
    <row r="639" spans="1:9" s="274" customFormat="1" ht="24.95" customHeight="1">
      <c r="A639" s="330" t="s">
        <v>25</v>
      </c>
      <c r="B639" s="272" t="s">
        <v>130</v>
      </c>
      <c r="C639" s="276"/>
      <c r="D639" s="259" t="s">
        <v>14</v>
      </c>
      <c r="E639" s="259">
        <f>E628*3</f>
        <v>28.5</v>
      </c>
      <c r="F639" s="259">
        <f t="shared" si="104"/>
        <v>28.5</v>
      </c>
      <c r="G639" s="42"/>
      <c r="H639" s="273">
        <f>F639*G639</f>
        <v>0</v>
      </c>
    </row>
    <row r="640" spans="1:9" s="274" customFormat="1" ht="24.95" customHeight="1">
      <c r="A640" s="330" t="s">
        <v>25</v>
      </c>
      <c r="B640" s="457" t="s">
        <v>127</v>
      </c>
      <c r="C640" s="458"/>
      <c r="D640" s="259" t="s">
        <v>20</v>
      </c>
      <c r="E640" s="259">
        <f>E629*2</f>
        <v>7.6000000000000005</v>
      </c>
      <c r="F640" s="259">
        <f t="shared" si="104"/>
        <v>7.6000000000000005</v>
      </c>
      <c r="G640" s="42"/>
      <c r="H640" s="273">
        <f>F640*G640</f>
        <v>0</v>
      </c>
    </row>
    <row r="641" spans="1:187" s="271" customFormat="1" ht="21.75" customHeight="1">
      <c r="A641" s="277"/>
      <c r="B641" s="419" t="s">
        <v>264</v>
      </c>
      <c r="C641" s="420"/>
      <c r="D641" s="349"/>
      <c r="E641" s="268"/>
      <c r="F641" s="268"/>
      <c r="G641" s="268"/>
      <c r="H641" s="269">
        <f>SUM(H628:H640)</f>
        <v>0</v>
      </c>
      <c r="I641" s="270"/>
      <c r="J641" s="270"/>
      <c r="K641" s="270"/>
      <c r="L641" s="270"/>
      <c r="M641" s="270"/>
      <c r="N641" s="270"/>
      <c r="O641" s="270"/>
      <c r="P641" s="270"/>
      <c r="Q641" s="270"/>
      <c r="R641" s="270"/>
      <c r="S641" s="270"/>
      <c r="T641" s="270"/>
      <c r="U641" s="270"/>
      <c r="V641" s="270"/>
      <c r="W641" s="270"/>
      <c r="X641" s="270"/>
      <c r="Y641" s="270"/>
      <c r="Z641" s="270"/>
      <c r="AA641" s="270"/>
      <c r="AB641" s="270"/>
      <c r="AC641" s="270"/>
      <c r="AD641" s="270"/>
      <c r="AE641" s="270"/>
      <c r="AF641" s="270"/>
      <c r="AG641" s="270"/>
      <c r="AH641" s="270"/>
      <c r="AI641" s="270"/>
      <c r="AJ641" s="270"/>
      <c r="AK641" s="270"/>
      <c r="AL641" s="270"/>
      <c r="AM641" s="270"/>
      <c r="AN641" s="270"/>
      <c r="AO641" s="270"/>
      <c r="AP641" s="270"/>
      <c r="AQ641" s="270"/>
      <c r="AR641" s="270"/>
      <c r="AS641" s="270"/>
      <c r="AT641" s="270"/>
      <c r="AU641" s="270"/>
      <c r="AV641" s="270"/>
      <c r="AW641" s="270"/>
      <c r="AX641" s="270"/>
      <c r="AY641" s="270"/>
      <c r="AZ641" s="270"/>
      <c r="BA641" s="270"/>
      <c r="BB641" s="270"/>
      <c r="BC641" s="270"/>
      <c r="BD641" s="270"/>
      <c r="BE641" s="270"/>
      <c r="BF641" s="270"/>
      <c r="BG641" s="270"/>
      <c r="BH641" s="270"/>
      <c r="BI641" s="270"/>
      <c r="BJ641" s="270"/>
      <c r="BK641" s="270"/>
      <c r="BL641" s="270"/>
      <c r="BM641" s="270"/>
      <c r="BN641" s="270"/>
      <c r="BO641" s="270"/>
      <c r="BP641" s="270"/>
      <c r="BQ641" s="270"/>
      <c r="BR641" s="270"/>
      <c r="BS641" s="270"/>
      <c r="BT641" s="270"/>
      <c r="BU641" s="270"/>
      <c r="BV641" s="270"/>
      <c r="BW641" s="270"/>
      <c r="BX641" s="270"/>
      <c r="BY641" s="270"/>
      <c r="BZ641" s="270"/>
      <c r="CA641" s="270"/>
      <c r="CB641" s="270"/>
      <c r="CC641" s="270"/>
      <c r="CD641" s="270"/>
      <c r="CE641" s="270"/>
      <c r="CF641" s="270"/>
      <c r="CG641" s="270"/>
      <c r="CH641" s="270"/>
      <c r="CI641" s="270"/>
      <c r="CJ641" s="270"/>
      <c r="CK641" s="270"/>
      <c r="CL641" s="270"/>
      <c r="CM641" s="270"/>
      <c r="CN641" s="270"/>
      <c r="CO641" s="270"/>
      <c r="CP641" s="270"/>
      <c r="CQ641" s="270"/>
      <c r="CR641" s="270"/>
      <c r="CS641" s="270"/>
      <c r="CT641" s="270"/>
      <c r="CU641" s="270"/>
      <c r="CV641" s="270"/>
      <c r="CW641" s="270"/>
      <c r="CX641" s="270"/>
      <c r="CY641" s="270"/>
      <c r="CZ641" s="270"/>
      <c r="DA641" s="270"/>
      <c r="DB641" s="270"/>
      <c r="DC641" s="270"/>
      <c r="DD641" s="270"/>
      <c r="DE641" s="270"/>
      <c r="DF641" s="270"/>
      <c r="DG641" s="270"/>
      <c r="DH641" s="270"/>
      <c r="DI641" s="270"/>
      <c r="DJ641" s="270"/>
      <c r="DK641" s="270"/>
      <c r="DL641" s="270"/>
      <c r="DM641" s="270"/>
      <c r="DN641" s="270"/>
      <c r="DO641" s="270"/>
      <c r="DP641" s="270"/>
      <c r="DQ641" s="270"/>
      <c r="DR641" s="270"/>
      <c r="DS641" s="270"/>
      <c r="DT641" s="270"/>
      <c r="DU641" s="270"/>
      <c r="DV641" s="270"/>
      <c r="DW641" s="270"/>
      <c r="DX641" s="270"/>
      <c r="DY641" s="270"/>
      <c r="DZ641" s="270"/>
      <c r="EA641" s="270"/>
      <c r="EB641" s="270"/>
      <c r="EC641" s="270"/>
      <c r="ED641" s="270"/>
      <c r="EE641" s="270"/>
      <c r="EF641" s="270"/>
      <c r="EG641" s="270"/>
      <c r="EH641" s="270"/>
      <c r="EI641" s="270"/>
      <c r="EJ641" s="270"/>
      <c r="EK641" s="270"/>
      <c r="EL641" s="270"/>
      <c r="EM641" s="270"/>
      <c r="EN641" s="270"/>
      <c r="EO641" s="270"/>
      <c r="EP641" s="270"/>
      <c r="EQ641" s="270"/>
      <c r="ER641" s="270"/>
      <c r="ES641" s="270"/>
      <c r="ET641" s="270"/>
      <c r="EU641" s="270"/>
      <c r="EV641" s="270"/>
      <c r="EW641" s="270"/>
      <c r="EX641" s="270"/>
      <c r="EY641" s="270"/>
      <c r="EZ641" s="270"/>
      <c r="FA641" s="270"/>
      <c r="FB641" s="270"/>
      <c r="FC641" s="270"/>
      <c r="FD641" s="270"/>
      <c r="FE641" s="270"/>
      <c r="FF641" s="270"/>
      <c r="FG641" s="270"/>
      <c r="FH641" s="270"/>
      <c r="FI641" s="270"/>
      <c r="FJ641" s="270"/>
      <c r="FK641" s="270"/>
      <c r="FL641" s="270"/>
      <c r="FM641" s="270"/>
      <c r="FN641" s="270"/>
      <c r="FO641" s="270"/>
      <c r="FP641" s="270"/>
      <c r="FQ641" s="270"/>
      <c r="FR641" s="270"/>
      <c r="FS641" s="270"/>
      <c r="FT641" s="270"/>
      <c r="FU641" s="270"/>
      <c r="FV641" s="270"/>
      <c r="FW641" s="270"/>
      <c r="FX641" s="270"/>
      <c r="FY641" s="270"/>
      <c r="FZ641" s="270"/>
      <c r="GA641" s="270"/>
      <c r="GB641" s="270"/>
      <c r="GC641" s="270"/>
      <c r="GD641" s="270"/>
      <c r="GE641" s="270"/>
    </row>
    <row r="642" spans="1:187" ht="24.95" customHeight="1">
      <c r="A642" s="77"/>
      <c r="B642" s="577" t="s">
        <v>214</v>
      </c>
      <c r="C642" s="578"/>
      <c r="D642" s="578"/>
      <c r="E642" s="578"/>
      <c r="F642" s="578"/>
      <c r="G642" s="578"/>
      <c r="H642" s="579"/>
    </row>
    <row r="643" spans="1:187" ht="24.95" customHeight="1">
      <c r="A643" s="314" t="s">
        <v>26</v>
      </c>
      <c r="B643" s="659" t="s">
        <v>244</v>
      </c>
      <c r="C643" s="533"/>
      <c r="D643" s="142" t="s">
        <v>15</v>
      </c>
      <c r="E643" s="142">
        <v>64.099999999999994</v>
      </c>
      <c r="F643" s="259">
        <f>E643</f>
        <v>64.099999999999994</v>
      </c>
      <c r="G643" s="311"/>
      <c r="H643" s="317">
        <f t="shared" ref="H643:H647" si="107">F643*G643</f>
        <v>0</v>
      </c>
    </row>
    <row r="644" spans="1:187" ht="24.95" customHeight="1">
      <c r="A644" s="314" t="s">
        <v>25</v>
      </c>
      <c r="B644" s="660" t="s">
        <v>245</v>
      </c>
      <c r="C644" s="661"/>
      <c r="D644" s="142" t="s">
        <v>14</v>
      </c>
      <c r="E644" s="142">
        <v>641</v>
      </c>
      <c r="F644" s="259">
        <f t="shared" ref="F644:F647" si="108">E644</f>
        <v>641</v>
      </c>
      <c r="G644" s="311"/>
      <c r="H644" s="317">
        <f t="shared" si="107"/>
        <v>0</v>
      </c>
    </row>
    <row r="645" spans="1:187" ht="24.95" customHeight="1">
      <c r="A645" s="314" t="s">
        <v>25</v>
      </c>
      <c r="B645" s="297" t="s">
        <v>246</v>
      </c>
      <c r="C645" s="318"/>
      <c r="D645" s="142" t="s">
        <v>14</v>
      </c>
      <c r="E645" s="142">
        <v>641</v>
      </c>
      <c r="F645" s="259">
        <f t="shared" si="108"/>
        <v>641</v>
      </c>
      <c r="G645" s="311"/>
      <c r="H645" s="317">
        <f t="shared" si="107"/>
        <v>0</v>
      </c>
    </row>
    <row r="646" spans="1:187" ht="24.95" customHeight="1">
      <c r="A646" s="314" t="s">
        <v>25</v>
      </c>
      <c r="B646" s="533" t="s">
        <v>239</v>
      </c>
      <c r="C646" s="533"/>
      <c r="D646" s="142" t="s">
        <v>14</v>
      </c>
      <c r="E646" s="142">
        <v>641</v>
      </c>
      <c r="F646" s="259">
        <f t="shared" si="108"/>
        <v>641</v>
      </c>
      <c r="G646" s="311"/>
      <c r="H646" s="317">
        <f t="shared" si="107"/>
        <v>0</v>
      </c>
    </row>
    <row r="647" spans="1:187" ht="24.95" customHeight="1">
      <c r="A647" s="314" t="s">
        <v>26</v>
      </c>
      <c r="B647" s="659" t="s">
        <v>247</v>
      </c>
      <c r="C647" s="533"/>
      <c r="D647" s="142" t="s">
        <v>15</v>
      </c>
      <c r="E647" s="142">
        <v>64.099999999999994</v>
      </c>
      <c r="F647" s="259">
        <f t="shared" si="108"/>
        <v>64.099999999999994</v>
      </c>
      <c r="G647" s="311"/>
      <c r="H647" s="317">
        <f t="shared" si="107"/>
        <v>0</v>
      </c>
    </row>
    <row r="648" spans="1:187" s="275" customFormat="1" ht="24.75" customHeight="1">
      <c r="A648" s="196" t="s">
        <v>25</v>
      </c>
      <c r="B648" s="514" t="s">
        <v>236</v>
      </c>
      <c r="C648" s="514"/>
      <c r="D648" s="259" t="s">
        <v>101</v>
      </c>
      <c r="E648" s="142">
        <v>720</v>
      </c>
      <c r="F648" s="259">
        <f t="shared" ref="F648" si="109">E648</f>
        <v>720</v>
      </c>
      <c r="G648" s="316"/>
      <c r="H648" s="317">
        <f t="shared" ref="H648" si="110">F648*G648</f>
        <v>0</v>
      </c>
      <c r="J648" s="315"/>
      <c r="K648" s="313"/>
    </row>
    <row r="649" spans="1:187" s="275" customFormat="1" ht="24.75" customHeight="1">
      <c r="A649" s="196" t="s">
        <v>25</v>
      </c>
      <c r="B649" s="514" t="s">
        <v>565</v>
      </c>
      <c r="C649" s="514"/>
      <c r="D649" s="259" t="s">
        <v>101</v>
      </c>
      <c r="E649" s="142">
        <v>91</v>
      </c>
      <c r="F649" s="259">
        <f t="shared" ref="F649:F650" si="111">E649</f>
        <v>91</v>
      </c>
      <c r="G649" s="316"/>
      <c r="H649" s="317">
        <f t="shared" ref="H649:H650" si="112">F649*G649</f>
        <v>0</v>
      </c>
      <c r="J649" s="315"/>
      <c r="K649" s="313"/>
    </row>
    <row r="650" spans="1:187" s="275" customFormat="1" ht="24.95" customHeight="1">
      <c r="A650" s="196" t="s">
        <v>26</v>
      </c>
      <c r="B650" s="514" t="s">
        <v>304</v>
      </c>
      <c r="C650" s="514"/>
      <c r="D650" s="259" t="s">
        <v>101</v>
      </c>
      <c r="E650" s="142">
        <v>811</v>
      </c>
      <c r="F650" s="259">
        <f t="shared" si="111"/>
        <v>811</v>
      </c>
      <c r="G650" s="316"/>
      <c r="H650" s="317">
        <f t="shared" si="112"/>
        <v>0</v>
      </c>
      <c r="J650" s="315"/>
      <c r="K650" s="313"/>
    </row>
    <row r="651" spans="1:187" s="274" customFormat="1" ht="24.95" customHeight="1">
      <c r="A651" s="310" t="s">
        <v>241</v>
      </c>
      <c r="B651" s="533" t="s">
        <v>240</v>
      </c>
      <c r="C651" s="533"/>
      <c r="D651" s="142" t="s">
        <v>20</v>
      </c>
      <c r="E651" s="259">
        <v>150</v>
      </c>
      <c r="F651" s="259">
        <f>E651</f>
        <v>150</v>
      </c>
      <c r="G651" s="311"/>
      <c r="H651" s="317">
        <f>F651*G651</f>
        <v>0</v>
      </c>
      <c r="J651" s="142"/>
      <c r="K651" s="313"/>
    </row>
    <row r="652" spans="1:187" s="274" customFormat="1" ht="24.95" customHeight="1">
      <c r="A652" s="310" t="s">
        <v>243</v>
      </c>
      <c r="B652" s="533" t="s">
        <v>242</v>
      </c>
      <c r="C652" s="533"/>
      <c r="D652" s="142" t="s">
        <v>20</v>
      </c>
      <c r="E652" s="259">
        <v>150</v>
      </c>
      <c r="F652" s="259">
        <f>E652</f>
        <v>150</v>
      </c>
      <c r="G652" s="311"/>
      <c r="H652" s="317">
        <f>F652*G652</f>
        <v>0</v>
      </c>
      <c r="J652" s="142"/>
      <c r="K652" s="313"/>
    </row>
    <row r="653" spans="1:187" s="271" customFormat="1" ht="21.75" customHeight="1">
      <c r="A653" s="277"/>
      <c r="B653" s="419" t="s">
        <v>215</v>
      </c>
      <c r="C653" s="420"/>
      <c r="D653" s="349"/>
      <c r="E653" s="268"/>
      <c r="F653" s="268"/>
      <c r="G653" s="268"/>
      <c r="H653" s="269">
        <f>SUM(H643:H652)</f>
        <v>0</v>
      </c>
      <c r="J653" s="312"/>
      <c r="K653" s="313"/>
      <c r="L653" s="270"/>
      <c r="M653" s="270"/>
      <c r="N653" s="270"/>
      <c r="O653" s="270"/>
      <c r="P653" s="270"/>
      <c r="Q653" s="270"/>
      <c r="R653" s="270"/>
      <c r="S653" s="270"/>
      <c r="T653" s="270"/>
      <c r="U653" s="270"/>
      <c r="V653" s="270"/>
      <c r="W653" s="270"/>
      <c r="X653" s="270"/>
      <c r="Y653" s="270"/>
      <c r="Z653" s="270"/>
      <c r="AA653" s="270"/>
      <c r="AB653" s="270"/>
      <c r="AC653" s="270"/>
      <c r="AD653" s="270"/>
      <c r="AE653" s="270"/>
      <c r="AF653" s="270"/>
      <c r="AG653" s="270"/>
      <c r="AH653" s="270"/>
      <c r="AI653" s="270"/>
      <c r="AJ653" s="270"/>
      <c r="AK653" s="270"/>
      <c r="AL653" s="270"/>
      <c r="AM653" s="270"/>
      <c r="AN653" s="270"/>
      <c r="AO653" s="270"/>
      <c r="AP653" s="270"/>
      <c r="AQ653" s="270"/>
      <c r="AR653" s="270"/>
      <c r="AS653" s="270"/>
      <c r="AT653" s="270"/>
      <c r="AU653" s="270"/>
      <c r="AV653" s="270"/>
      <c r="AW653" s="270"/>
      <c r="AX653" s="270"/>
      <c r="AY653" s="270"/>
      <c r="AZ653" s="270"/>
      <c r="BA653" s="270"/>
      <c r="BB653" s="270"/>
      <c r="BC653" s="270"/>
      <c r="BD653" s="270"/>
      <c r="BE653" s="270"/>
      <c r="BF653" s="270"/>
      <c r="BG653" s="270"/>
      <c r="BH653" s="270"/>
      <c r="BI653" s="270"/>
      <c r="BJ653" s="270"/>
      <c r="BK653" s="270"/>
      <c r="BL653" s="270"/>
      <c r="BM653" s="270"/>
      <c r="BN653" s="270"/>
      <c r="BO653" s="270"/>
      <c r="BP653" s="270"/>
      <c r="BQ653" s="270"/>
      <c r="BR653" s="270"/>
      <c r="BS653" s="270"/>
      <c r="BT653" s="270"/>
      <c r="BU653" s="270"/>
      <c r="BV653" s="270"/>
      <c r="BW653" s="270"/>
      <c r="BX653" s="270"/>
      <c r="BY653" s="270"/>
      <c r="BZ653" s="270"/>
      <c r="CA653" s="270"/>
      <c r="CB653" s="270"/>
      <c r="CC653" s="270"/>
      <c r="CD653" s="270"/>
      <c r="CE653" s="270"/>
      <c r="CF653" s="270"/>
      <c r="CG653" s="270"/>
      <c r="CH653" s="270"/>
      <c r="CI653" s="270"/>
      <c r="CJ653" s="270"/>
      <c r="CK653" s="270"/>
      <c r="CL653" s="270"/>
      <c r="CM653" s="270"/>
      <c r="CN653" s="270"/>
      <c r="CO653" s="270"/>
      <c r="CP653" s="270"/>
      <c r="CQ653" s="270"/>
      <c r="CR653" s="270"/>
      <c r="CS653" s="270"/>
      <c r="CT653" s="270"/>
      <c r="CU653" s="270"/>
      <c r="CV653" s="270"/>
      <c r="CW653" s="270"/>
      <c r="CX653" s="270"/>
      <c r="CY653" s="270"/>
      <c r="CZ653" s="270"/>
      <c r="DA653" s="270"/>
      <c r="DB653" s="270"/>
      <c r="DC653" s="270"/>
      <c r="DD653" s="270"/>
      <c r="DE653" s="270"/>
      <c r="DF653" s="270"/>
      <c r="DG653" s="270"/>
      <c r="DH653" s="270"/>
      <c r="DI653" s="270"/>
      <c r="DJ653" s="270"/>
      <c r="DK653" s="270"/>
      <c r="DL653" s="270"/>
      <c r="DM653" s="270"/>
      <c r="DN653" s="270"/>
      <c r="DO653" s="270"/>
      <c r="DP653" s="270"/>
      <c r="DQ653" s="270"/>
      <c r="DR653" s="270"/>
      <c r="DS653" s="270"/>
      <c r="DT653" s="270"/>
      <c r="DU653" s="270"/>
      <c r="DV653" s="270"/>
      <c r="DW653" s="270"/>
      <c r="DX653" s="270"/>
      <c r="DY653" s="270"/>
      <c r="DZ653" s="270"/>
      <c r="EA653" s="270"/>
      <c r="EB653" s="270"/>
      <c r="EC653" s="270"/>
      <c r="ED653" s="270"/>
      <c r="EE653" s="270"/>
      <c r="EF653" s="270"/>
      <c r="EG653" s="270"/>
      <c r="EH653" s="270"/>
      <c r="EI653" s="270"/>
      <c r="EJ653" s="270"/>
      <c r="EK653" s="270"/>
      <c r="EL653" s="270"/>
      <c r="EM653" s="270"/>
      <c r="EN653" s="270"/>
      <c r="EO653" s="270"/>
      <c r="EP653" s="270"/>
      <c r="EQ653" s="270"/>
      <c r="ER653" s="270"/>
      <c r="ES653" s="270"/>
      <c r="ET653" s="270"/>
      <c r="EU653" s="270"/>
      <c r="EV653" s="270"/>
      <c r="EW653" s="270"/>
      <c r="EX653" s="270"/>
      <c r="EY653" s="270"/>
      <c r="EZ653" s="270"/>
      <c r="FA653" s="270"/>
      <c r="FB653" s="270"/>
      <c r="FC653" s="270"/>
      <c r="FD653" s="270"/>
      <c r="FE653" s="270"/>
      <c r="FF653" s="270"/>
      <c r="FG653" s="270"/>
      <c r="FH653" s="270"/>
      <c r="FI653" s="270"/>
      <c r="FJ653" s="270"/>
      <c r="FK653" s="270"/>
      <c r="FL653" s="270"/>
      <c r="FM653" s="270"/>
      <c r="FN653" s="270"/>
      <c r="FO653" s="270"/>
      <c r="FP653" s="270"/>
      <c r="FQ653" s="270"/>
      <c r="FR653" s="270"/>
      <c r="FS653" s="270"/>
      <c r="FT653" s="270"/>
      <c r="FU653" s="270"/>
      <c r="FV653" s="270"/>
      <c r="FW653" s="270"/>
      <c r="FX653" s="270"/>
      <c r="FY653" s="270"/>
      <c r="FZ653" s="270"/>
      <c r="GA653" s="270"/>
      <c r="GB653" s="270"/>
      <c r="GC653" s="270"/>
      <c r="GD653" s="270"/>
      <c r="GE653" s="270"/>
    </row>
    <row r="654" spans="1:187" s="327" customFormat="1" ht="24.95" customHeight="1">
      <c r="A654" s="531"/>
      <c r="B654" s="523" t="s">
        <v>9</v>
      </c>
      <c r="C654" s="524"/>
      <c r="D654" s="527" t="s">
        <v>170</v>
      </c>
      <c r="E654" s="529" t="s">
        <v>87</v>
      </c>
      <c r="F654" s="530"/>
      <c r="G654" s="469" t="s">
        <v>4</v>
      </c>
      <c r="H654" s="471" t="s">
        <v>88</v>
      </c>
      <c r="I654" s="326"/>
    </row>
    <row r="655" spans="1:187" s="329" customFormat="1" ht="24.95" customHeight="1">
      <c r="A655" s="532"/>
      <c r="B655" s="525"/>
      <c r="C655" s="526"/>
      <c r="D655" s="528"/>
      <c r="E655" s="328" t="s">
        <v>231</v>
      </c>
      <c r="F655" s="40" t="s">
        <v>11</v>
      </c>
      <c r="G655" s="470"/>
      <c r="H655" s="472"/>
      <c r="I655" s="45"/>
    </row>
    <row r="656" spans="1:187" s="166" customFormat="1" ht="21.75" customHeight="1">
      <c r="A656" s="194"/>
      <c r="B656" s="422" t="s">
        <v>222</v>
      </c>
      <c r="C656" s="423"/>
      <c r="D656" s="423"/>
      <c r="E656" s="423"/>
      <c r="F656" s="423"/>
      <c r="G656" s="423"/>
      <c r="H656" s="424"/>
      <c r="I656" s="195"/>
      <c r="J656" s="195"/>
      <c r="K656" s="195"/>
      <c r="L656" s="195"/>
      <c r="M656" s="195"/>
      <c r="N656" s="195"/>
      <c r="O656" s="195"/>
      <c r="P656" s="195"/>
      <c r="Q656" s="195"/>
      <c r="R656" s="195"/>
      <c r="S656" s="195"/>
      <c r="T656" s="195"/>
      <c r="U656" s="195"/>
      <c r="V656" s="195"/>
      <c r="W656" s="195"/>
      <c r="X656" s="195"/>
      <c r="Y656" s="195"/>
      <c r="Z656" s="195"/>
      <c r="AA656" s="195"/>
      <c r="AB656" s="195"/>
      <c r="AC656" s="195"/>
      <c r="AD656" s="195"/>
      <c r="AE656" s="195"/>
      <c r="AF656" s="195"/>
      <c r="AG656" s="195"/>
      <c r="AH656" s="195"/>
      <c r="AI656" s="195"/>
      <c r="AJ656" s="195"/>
      <c r="AK656" s="195"/>
      <c r="AL656" s="195"/>
      <c r="AM656" s="195"/>
      <c r="AN656" s="195"/>
      <c r="AO656" s="195"/>
      <c r="AP656" s="195"/>
      <c r="AQ656" s="195"/>
      <c r="AR656" s="195"/>
      <c r="AS656" s="195"/>
      <c r="AT656" s="195"/>
      <c r="AU656" s="195"/>
      <c r="AV656" s="195"/>
      <c r="AW656" s="195"/>
      <c r="AX656" s="195"/>
      <c r="AY656" s="195"/>
      <c r="AZ656" s="195"/>
      <c r="BA656" s="195"/>
      <c r="BB656" s="195"/>
      <c r="BC656" s="195"/>
      <c r="BD656" s="195"/>
      <c r="BE656" s="195"/>
      <c r="BF656" s="195"/>
      <c r="BG656" s="195"/>
      <c r="BH656" s="195"/>
      <c r="BI656" s="195"/>
      <c r="BJ656" s="195"/>
      <c r="BK656" s="195"/>
      <c r="BL656" s="195"/>
      <c r="BM656" s="195"/>
      <c r="BN656" s="195"/>
      <c r="BO656" s="195"/>
      <c r="BP656" s="195"/>
      <c r="BQ656" s="195"/>
      <c r="BR656" s="195"/>
      <c r="BS656" s="195"/>
      <c r="BT656" s="195"/>
      <c r="BU656" s="195"/>
      <c r="BV656" s="195"/>
      <c r="BW656" s="195"/>
      <c r="BX656" s="195"/>
      <c r="BY656" s="195"/>
      <c r="BZ656" s="195"/>
      <c r="CA656" s="195"/>
      <c r="CB656" s="195"/>
      <c r="CC656" s="195"/>
      <c r="CD656" s="195"/>
      <c r="CE656" s="195"/>
      <c r="CF656" s="195"/>
      <c r="CG656" s="195"/>
      <c r="CH656" s="195"/>
      <c r="CI656" s="195"/>
      <c r="CJ656" s="195"/>
      <c r="CK656" s="195"/>
      <c r="CL656" s="195"/>
      <c r="CM656" s="195"/>
      <c r="CN656" s="195"/>
      <c r="CO656" s="195"/>
      <c r="CP656" s="195"/>
      <c r="CQ656" s="195"/>
      <c r="CR656" s="195"/>
      <c r="CS656" s="195"/>
      <c r="CT656" s="195"/>
      <c r="CU656" s="195"/>
      <c r="CV656" s="195"/>
      <c r="CW656" s="195"/>
      <c r="CX656" s="195"/>
      <c r="CY656" s="195"/>
      <c r="CZ656" s="195"/>
      <c r="DA656" s="195"/>
      <c r="DB656" s="195"/>
      <c r="DC656" s="195"/>
      <c r="DD656" s="195"/>
      <c r="DE656" s="195"/>
      <c r="DF656" s="195"/>
      <c r="DG656" s="195"/>
      <c r="DH656" s="195"/>
      <c r="DI656" s="195"/>
      <c r="DJ656" s="195"/>
      <c r="DK656" s="195"/>
      <c r="DL656" s="195"/>
      <c r="DM656" s="195"/>
      <c r="DN656" s="195"/>
      <c r="DO656" s="195"/>
      <c r="DP656" s="195"/>
      <c r="DQ656" s="195"/>
      <c r="DR656" s="195"/>
      <c r="DS656" s="195"/>
      <c r="DT656" s="195"/>
      <c r="DU656" s="195"/>
      <c r="DV656" s="195"/>
      <c r="DW656" s="195"/>
      <c r="DX656" s="195"/>
      <c r="DY656" s="195"/>
      <c r="DZ656" s="195"/>
      <c r="EA656" s="195"/>
      <c r="EB656" s="195"/>
      <c r="EC656" s="195"/>
      <c r="ED656" s="195"/>
      <c r="EE656" s="195"/>
      <c r="EF656" s="195"/>
      <c r="EG656" s="195"/>
      <c r="EH656" s="195"/>
      <c r="EI656" s="195"/>
      <c r="EJ656" s="195"/>
      <c r="EK656" s="195"/>
      <c r="EL656" s="195"/>
      <c r="EM656" s="195"/>
      <c r="EN656" s="195"/>
      <c r="EO656" s="195"/>
      <c r="EP656" s="195"/>
      <c r="EQ656" s="195"/>
      <c r="ER656" s="195"/>
      <c r="ES656" s="195"/>
      <c r="ET656" s="195"/>
      <c r="EU656" s="195"/>
      <c r="EV656" s="195"/>
      <c r="EW656" s="195"/>
      <c r="EX656" s="195"/>
      <c r="EY656" s="195"/>
      <c r="EZ656" s="195"/>
      <c r="FA656" s="195"/>
      <c r="FB656" s="195"/>
      <c r="FC656" s="195"/>
      <c r="FD656" s="195"/>
      <c r="FE656" s="195"/>
      <c r="FF656" s="195"/>
      <c r="FG656" s="195"/>
      <c r="FH656" s="195"/>
      <c r="FI656" s="195"/>
      <c r="FJ656" s="195"/>
      <c r="FK656" s="195"/>
      <c r="FL656" s="195"/>
      <c r="FM656" s="195"/>
      <c r="FN656" s="195"/>
      <c r="FO656" s="195"/>
      <c r="FP656" s="195"/>
      <c r="FQ656" s="195"/>
      <c r="FR656" s="195"/>
      <c r="FS656" s="195"/>
      <c r="FT656" s="195"/>
      <c r="FU656" s="195"/>
      <c r="FV656" s="195"/>
      <c r="FW656" s="195"/>
      <c r="FX656" s="195"/>
      <c r="FY656" s="195"/>
      <c r="FZ656" s="195"/>
      <c r="GA656" s="195"/>
      <c r="GB656" s="195"/>
      <c r="GC656" s="195"/>
      <c r="GD656" s="195"/>
      <c r="GE656" s="195"/>
    </row>
    <row r="657" spans="1:8" s="143" customFormat="1" ht="24.95" customHeight="1">
      <c r="A657" s="241" t="s">
        <v>25</v>
      </c>
      <c r="B657" s="457" t="s">
        <v>265</v>
      </c>
      <c r="C657" s="458"/>
      <c r="D657" s="259" t="s">
        <v>12</v>
      </c>
      <c r="E657" s="142">
        <v>31</v>
      </c>
      <c r="F657" s="142">
        <f>E657</f>
        <v>31</v>
      </c>
      <c r="G657" s="242"/>
      <c r="H657" s="263">
        <f t="shared" ref="H657:H668" si="113">F657*G657</f>
        <v>0</v>
      </c>
    </row>
    <row r="658" spans="1:8" s="143" customFormat="1" ht="29.25" customHeight="1">
      <c r="A658" s="241" t="s">
        <v>25</v>
      </c>
      <c r="B658" s="459" t="s">
        <v>266</v>
      </c>
      <c r="C658" s="460"/>
      <c r="D658" s="259" t="s">
        <v>20</v>
      </c>
      <c r="E658" s="142">
        <v>4.8</v>
      </c>
      <c r="F658" s="142">
        <f>E658</f>
        <v>4.8</v>
      </c>
      <c r="G658" s="242"/>
      <c r="H658" s="263">
        <f t="shared" si="113"/>
        <v>0</v>
      </c>
    </row>
    <row r="659" spans="1:8" s="143" customFormat="1" ht="29.25" customHeight="1">
      <c r="A659" s="241" t="s">
        <v>267</v>
      </c>
      <c r="B659" s="459" t="s">
        <v>268</v>
      </c>
      <c r="C659" s="460"/>
      <c r="D659" s="259" t="s">
        <v>14</v>
      </c>
      <c r="E659" s="142">
        <v>8.1</v>
      </c>
      <c r="F659" s="142">
        <f>E659</f>
        <v>8.1</v>
      </c>
      <c r="G659" s="242"/>
      <c r="H659" s="263">
        <f t="shared" si="113"/>
        <v>0</v>
      </c>
    </row>
    <row r="660" spans="1:8" ht="24.95" customHeight="1">
      <c r="A660" s="13" t="s">
        <v>26</v>
      </c>
      <c r="B660" s="534" t="s">
        <v>269</v>
      </c>
      <c r="C660" s="535"/>
      <c r="D660" s="331" t="s">
        <v>20</v>
      </c>
      <c r="E660" s="95">
        <v>4.4000000000000004</v>
      </c>
      <c r="F660" s="65">
        <f t="shared" ref="F660" si="114">SUM(E660:E660)</f>
        <v>4.4000000000000004</v>
      </c>
      <c r="G660" s="303"/>
      <c r="H660" s="263">
        <f t="shared" si="113"/>
        <v>0</v>
      </c>
    </row>
    <row r="661" spans="1:8" s="274" customFormat="1" ht="24.95" customHeight="1">
      <c r="A661" s="330" t="s">
        <v>25</v>
      </c>
      <c r="B661" s="457" t="s">
        <v>307</v>
      </c>
      <c r="C661" s="458"/>
      <c r="D661" s="259" t="s">
        <v>14</v>
      </c>
      <c r="E661" s="142">
        <v>74</v>
      </c>
      <c r="F661" s="259">
        <f>E661</f>
        <v>74</v>
      </c>
      <c r="G661" s="42"/>
      <c r="H661" s="273">
        <f>F661*G661</f>
        <v>0</v>
      </c>
    </row>
    <row r="662" spans="1:8" s="274" customFormat="1" ht="24.95" customHeight="1">
      <c r="A662" s="330" t="s">
        <v>25</v>
      </c>
      <c r="B662" s="457" t="s">
        <v>120</v>
      </c>
      <c r="C662" s="458"/>
      <c r="D662" s="259" t="s">
        <v>15</v>
      </c>
      <c r="E662" s="259">
        <f>E661*0.4</f>
        <v>29.6</v>
      </c>
      <c r="F662" s="259">
        <f t="shared" ref="F662:F665" si="115">E662</f>
        <v>29.6</v>
      </c>
      <c r="G662" s="42"/>
      <c r="H662" s="273">
        <f t="shared" ref="H662:H665" si="116">F662*G662</f>
        <v>0</v>
      </c>
    </row>
    <row r="663" spans="1:8" s="274" customFormat="1" ht="24.95" customHeight="1">
      <c r="A663" s="330" t="s">
        <v>25</v>
      </c>
      <c r="B663" s="457" t="s">
        <v>121</v>
      </c>
      <c r="C663" s="458"/>
      <c r="D663" s="259" t="s">
        <v>15</v>
      </c>
      <c r="E663" s="259">
        <f>E662</f>
        <v>29.6</v>
      </c>
      <c r="F663" s="259">
        <f t="shared" si="115"/>
        <v>29.6</v>
      </c>
      <c r="G663" s="42"/>
      <c r="H663" s="273">
        <f t="shared" si="116"/>
        <v>0</v>
      </c>
    </row>
    <row r="664" spans="1:8" s="274" customFormat="1" ht="24.95" customHeight="1">
      <c r="A664" s="330" t="s">
        <v>25</v>
      </c>
      <c r="B664" s="457" t="s">
        <v>122</v>
      </c>
      <c r="C664" s="458"/>
      <c r="D664" s="259" t="s">
        <v>15</v>
      </c>
      <c r="E664" s="259">
        <f>E662</f>
        <v>29.6</v>
      </c>
      <c r="F664" s="259">
        <f t="shared" si="115"/>
        <v>29.6</v>
      </c>
      <c r="G664" s="305"/>
      <c r="H664" s="273">
        <f t="shared" si="116"/>
        <v>0</v>
      </c>
    </row>
    <row r="665" spans="1:8" s="274" customFormat="1" ht="24.95" customHeight="1">
      <c r="A665" s="330" t="s">
        <v>25</v>
      </c>
      <c r="B665" s="457" t="s">
        <v>123</v>
      </c>
      <c r="C665" s="458"/>
      <c r="D665" s="259" t="s">
        <v>14</v>
      </c>
      <c r="E665" s="259">
        <f>E661</f>
        <v>74</v>
      </c>
      <c r="F665" s="259">
        <f t="shared" si="115"/>
        <v>74</v>
      </c>
      <c r="G665" s="42"/>
      <c r="H665" s="273">
        <f t="shared" si="116"/>
        <v>0</v>
      </c>
    </row>
    <row r="666" spans="1:8" s="143" customFormat="1" ht="24.95" customHeight="1">
      <c r="A666" s="141" t="s">
        <v>227</v>
      </c>
      <c r="B666" s="457" t="s">
        <v>308</v>
      </c>
      <c r="C666" s="458"/>
      <c r="D666" s="259" t="s">
        <v>14</v>
      </c>
      <c r="E666" s="142">
        <v>74</v>
      </c>
      <c r="F666" s="142">
        <f t="shared" ref="F666:F673" si="117">E666</f>
        <v>74</v>
      </c>
      <c r="G666" s="283"/>
      <c r="H666" s="282">
        <f t="shared" si="113"/>
        <v>0</v>
      </c>
    </row>
    <row r="667" spans="1:8" s="143" customFormat="1" ht="29.25" customHeight="1">
      <c r="A667" s="141" t="s">
        <v>227</v>
      </c>
      <c r="B667" s="459" t="s">
        <v>309</v>
      </c>
      <c r="C667" s="460"/>
      <c r="D667" s="259" t="s">
        <v>14</v>
      </c>
      <c r="E667" s="142">
        <v>74</v>
      </c>
      <c r="F667" s="142">
        <f t="shared" ref="F667" si="118">E667</f>
        <v>74</v>
      </c>
      <c r="G667" s="283"/>
      <c r="H667" s="282">
        <f t="shared" ref="H667" si="119">F667*G667</f>
        <v>0</v>
      </c>
    </row>
    <row r="668" spans="1:8" s="143" customFormat="1" ht="24.95" customHeight="1">
      <c r="A668" s="141" t="s">
        <v>227</v>
      </c>
      <c r="B668" s="308" t="s">
        <v>270</v>
      </c>
      <c r="C668" s="309"/>
      <c r="D668" s="259" t="s">
        <v>12</v>
      </c>
      <c r="E668" s="142">
        <v>74</v>
      </c>
      <c r="F668" s="142">
        <f t="shared" si="117"/>
        <v>74</v>
      </c>
      <c r="G668" s="283"/>
      <c r="H668" s="282">
        <f t="shared" si="113"/>
        <v>0</v>
      </c>
    </row>
    <row r="669" spans="1:8" s="143" customFormat="1" ht="24.95" customHeight="1">
      <c r="A669" s="142" t="s">
        <v>26</v>
      </c>
      <c r="B669" s="272" t="s">
        <v>226</v>
      </c>
      <c r="C669" s="276"/>
      <c r="D669" s="259" t="s">
        <v>14</v>
      </c>
      <c r="E669" s="142">
        <v>74</v>
      </c>
      <c r="F669" s="142">
        <f t="shared" si="117"/>
        <v>74</v>
      </c>
      <c r="G669" s="283"/>
      <c r="H669" s="282">
        <f t="shared" ref="H669:H671" si="120">F669*G669</f>
        <v>0</v>
      </c>
    </row>
    <row r="670" spans="1:8" s="143" customFormat="1" ht="24.95" customHeight="1">
      <c r="A670" s="241" t="s">
        <v>25</v>
      </c>
      <c r="B670" s="272" t="s">
        <v>224</v>
      </c>
      <c r="C670" s="276"/>
      <c r="D670" s="259" t="s">
        <v>14</v>
      </c>
      <c r="E670" s="142">
        <v>74</v>
      </c>
      <c r="F670" s="142">
        <f t="shared" si="117"/>
        <v>74</v>
      </c>
      <c r="G670" s="283"/>
      <c r="H670" s="282">
        <f t="shared" si="120"/>
        <v>0</v>
      </c>
    </row>
    <row r="671" spans="1:8" s="143" customFormat="1" ht="24.95" customHeight="1">
      <c r="A671" s="142" t="s">
        <v>26</v>
      </c>
      <c r="B671" s="272" t="s">
        <v>225</v>
      </c>
      <c r="C671" s="276"/>
      <c r="D671" s="259" t="s">
        <v>20</v>
      </c>
      <c r="E671" s="142">
        <v>1</v>
      </c>
      <c r="F671" s="142">
        <v>1</v>
      </c>
      <c r="G671" s="253"/>
      <c r="H671" s="263">
        <f t="shared" si="120"/>
        <v>0</v>
      </c>
    </row>
    <row r="672" spans="1:8" s="143" customFormat="1" ht="24.95" customHeight="1">
      <c r="A672" s="142" t="s">
        <v>26</v>
      </c>
      <c r="B672" s="558" t="s">
        <v>310</v>
      </c>
      <c r="C672" s="558"/>
      <c r="D672" s="241" t="s">
        <v>101</v>
      </c>
      <c r="E672" s="235">
        <v>222</v>
      </c>
      <c r="F672" s="181">
        <v>129.5</v>
      </c>
      <c r="G672" s="242"/>
      <c r="H672" s="243">
        <f t="shared" ref="H672:H673" si="121">G672*F672</f>
        <v>0</v>
      </c>
    </row>
    <row r="673" spans="1:187" s="143" customFormat="1" ht="24.95" customHeight="1">
      <c r="A673" s="241" t="s">
        <v>25</v>
      </c>
      <c r="B673" s="558" t="s">
        <v>203</v>
      </c>
      <c r="C673" s="558"/>
      <c r="D673" s="241" t="s">
        <v>101</v>
      </c>
      <c r="E673" s="235">
        <v>222</v>
      </c>
      <c r="F673" s="181">
        <f t="shared" si="117"/>
        <v>222</v>
      </c>
      <c r="G673" s="242"/>
      <c r="H673" s="243">
        <f t="shared" si="121"/>
        <v>0</v>
      </c>
    </row>
    <row r="674" spans="1:187" s="143" customFormat="1" ht="24.95" customHeight="1">
      <c r="A674" s="33"/>
      <c r="B674" s="419" t="s">
        <v>223</v>
      </c>
      <c r="C674" s="420"/>
      <c r="D674" s="349"/>
      <c r="E674" s="268"/>
      <c r="F674" s="268"/>
      <c r="G674" s="268"/>
      <c r="H674" s="269">
        <f>SUM(H657:H673)</f>
        <v>0</v>
      </c>
    </row>
    <row r="675" spans="1:187" s="327" customFormat="1" ht="24.95" customHeight="1">
      <c r="A675" s="531"/>
      <c r="B675" s="523" t="s">
        <v>9</v>
      </c>
      <c r="C675" s="524"/>
      <c r="D675" s="527" t="s">
        <v>170</v>
      </c>
      <c r="E675" s="529" t="s">
        <v>87</v>
      </c>
      <c r="F675" s="530"/>
      <c r="G675" s="469" t="s">
        <v>4</v>
      </c>
      <c r="H675" s="471" t="s">
        <v>88</v>
      </c>
      <c r="I675" s="326"/>
    </row>
    <row r="676" spans="1:187" s="329" customFormat="1" ht="24.95" customHeight="1">
      <c r="A676" s="532"/>
      <c r="B676" s="525"/>
      <c r="C676" s="526"/>
      <c r="D676" s="528"/>
      <c r="E676" s="328" t="s">
        <v>231</v>
      </c>
      <c r="F676" s="40" t="s">
        <v>11</v>
      </c>
      <c r="G676" s="470"/>
      <c r="H676" s="472"/>
      <c r="I676" s="45"/>
    </row>
    <row r="677" spans="1:187" s="166" customFormat="1" ht="21.75" customHeight="1">
      <c r="A677" s="194"/>
      <c r="B677" s="422" t="s">
        <v>216</v>
      </c>
      <c r="C677" s="423"/>
      <c r="D677" s="423"/>
      <c r="E677" s="423"/>
      <c r="F677" s="423"/>
      <c r="G677" s="423"/>
      <c r="H677" s="424"/>
      <c r="I677" s="195"/>
      <c r="J677" s="195"/>
      <c r="K677" s="195"/>
      <c r="L677" s="195"/>
      <c r="M677" s="195"/>
      <c r="N677" s="195"/>
      <c r="O677" s="195"/>
      <c r="P677" s="195"/>
      <c r="Q677" s="195"/>
      <c r="R677" s="195"/>
      <c r="S677" s="195"/>
      <c r="T677" s="195"/>
      <c r="U677" s="195"/>
      <c r="V677" s="195"/>
      <c r="W677" s="195"/>
      <c r="X677" s="195"/>
      <c r="Y677" s="195"/>
      <c r="Z677" s="195"/>
      <c r="AA677" s="195"/>
      <c r="AB677" s="195"/>
      <c r="AC677" s="195"/>
      <c r="AD677" s="195"/>
      <c r="AE677" s="195"/>
      <c r="AF677" s="195"/>
      <c r="AG677" s="195"/>
      <c r="AH677" s="195"/>
      <c r="AI677" s="195"/>
      <c r="AJ677" s="195"/>
      <c r="AK677" s="195"/>
      <c r="AL677" s="195"/>
      <c r="AM677" s="195"/>
      <c r="AN677" s="195"/>
      <c r="AO677" s="195"/>
      <c r="AP677" s="195"/>
      <c r="AQ677" s="195"/>
      <c r="AR677" s="195"/>
      <c r="AS677" s="195"/>
      <c r="AT677" s="195"/>
      <c r="AU677" s="195"/>
      <c r="AV677" s="195"/>
      <c r="AW677" s="195"/>
      <c r="AX677" s="195"/>
      <c r="AY677" s="195"/>
      <c r="AZ677" s="195"/>
      <c r="BA677" s="195"/>
      <c r="BB677" s="195"/>
      <c r="BC677" s="195"/>
      <c r="BD677" s="195"/>
      <c r="BE677" s="195"/>
      <c r="BF677" s="195"/>
      <c r="BG677" s="195"/>
      <c r="BH677" s="195"/>
      <c r="BI677" s="195"/>
      <c r="BJ677" s="195"/>
      <c r="BK677" s="195"/>
      <c r="BL677" s="195"/>
      <c r="BM677" s="195"/>
      <c r="BN677" s="195"/>
      <c r="BO677" s="195"/>
      <c r="BP677" s="195"/>
      <c r="BQ677" s="195"/>
      <c r="BR677" s="195"/>
      <c r="BS677" s="195"/>
      <c r="BT677" s="195"/>
      <c r="BU677" s="195"/>
      <c r="BV677" s="195"/>
      <c r="BW677" s="195"/>
      <c r="BX677" s="195"/>
      <c r="BY677" s="195"/>
      <c r="BZ677" s="195"/>
      <c r="CA677" s="195"/>
      <c r="CB677" s="195"/>
      <c r="CC677" s="195"/>
      <c r="CD677" s="195"/>
      <c r="CE677" s="195"/>
      <c r="CF677" s="195"/>
      <c r="CG677" s="195"/>
      <c r="CH677" s="195"/>
      <c r="CI677" s="195"/>
      <c r="CJ677" s="195"/>
      <c r="CK677" s="195"/>
      <c r="CL677" s="195"/>
      <c r="CM677" s="195"/>
      <c r="CN677" s="195"/>
      <c r="CO677" s="195"/>
      <c r="CP677" s="195"/>
      <c r="CQ677" s="195"/>
      <c r="CR677" s="195"/>
      <c r="CS677" s="195"/>
      <c r="CT677" s="195"/>
      <c r="CU677" s="195"/>
      <c r="CV677" s="195"/>
      <c r="CW677" s="195"/>
      <c r="CX677" s="195"/>
      <c r="CY677" s="195"/>
      <c r="CZ677" s="195"/>
      <c r="DA677" s="195"/>
      <c r="DB677" s="195"/>
      <c r="DC677" s="195"/>
      <c r="DD677" s="195"/>
      <c r="DE677" s="195"/>
      <c r="DF677" s="195"/>
      <c r="DG677" s="195"/>
      <c r="DH677" s="195"/>
      <c r="DI677" s="195"/>
      <c r="DJ677" s="195"/>
      <c r="DK677" s="195"/>
      <c r="DL677" s="195"/>
      <c r="DM677" s="195"/>
      <c r="DN677" s="195"/>
      <c r="DO677" s="195"/>
      <c r="DP677" s="195"/>
      <c r="DQ677" s="195"/>
      <c r="DR677" s="195"/>
      <c r="DS677" s="195"/>
      <c r="DT677" s="195"/>
      <c r="DU677" s="195"/>
      <c r="DV677" s="195"/>
      <c r="DW677" s="195"/>
      <c r="DX677" s="195"/>
      <c r="DY677" s="195"/>
      <c r="DZ677" s="195"/>
      <c r="EA677" s="195"/>
      <c r="EB677" s="195"/>
      <c r="EC677" s="195"/>
      <c r="ED677" s="195"/>
      <c r="EE677" s="195"/>
      <c r="EF677" s="195"/>
      <c r="EG677" s="195"/>
      <c r="EH677" s="195"/>
      <c r="EI677" s="195"/>
      <c r="EJ677" s="195"/>
      <c r="EK677" s="195"/>
      <c r="EL677" s="195"/>
      <c r="EM677" s="195"/>
      <c r="EN677" s="195"/>
      <c r="EO677" s="195"/>
      <c r="EP677" s="195"/>
      <c r="EQ677" s="195"/>
      <c r="ER677" s="195"/>
      <c r="ES677" s="195"/>
      <c r="ET677" s="195"/>
      <c r="EU677" s="195"/>
      <c r="EV677" s="195"/>
      <c r="EW677" s="195"/>
      <c r="EX677" s="195"/>
      <c r="EY677" s="195"/>
      <c r="EZ677" s="195"/>
      <c r="FA677" s="195"/>
      <c r="FB677" s="195"/>
      <c r="FC677" s="195"/>
      <c r="FD677" s="195"/>
      <c r="FE677" s="195"/>
      <c r="FF677" s="195"/>
      <c r="FG677" s="195"/>
      <c r="FH677" s="195"/>
      <c r="FI677" s="195"/>
      <c r="FJ677" s="195"/>
      <c r="FK677" s="195"/>
      <c r="FL677" s="195"/>
      <c r="FM677" s="195"/>
      <c r="FN677" s="195"/>
      <c r="FO677" s="195"/>
      <c r="FP677" s="195"/>
      <c r="FQ677" s="195"/>
      <c r="FR677" s="195"/>
      <c r="FS677" s="195"/>
      <c r="FT677" s="195"/>
      <c r="FU677" s="195"/>
      <c r="FV677" s="195"/>
      <c r="FW677" s="195"/>
      <c r="FX677" s="195"/>
      <c r="FY677" s="195"/>
      <c r="FZ677" s="195"/>
      <c r="GA677" s="195"/>
      <c r="GB677" s="195"/>
      <c r="GC677" s="195"/>
      <c r="GD677" s="195"/>
      <c r="GE677" s="195"/>
    </row>
    <row r="678" spans="1:187" s="280" customFormat="1" ht="24.75" customHeight="1">
      <c r="A678" s="107" t="s">
        <v>277</v>
      </c>
      <c r="B678" s="457" t="s">
        <v>276</v>
      </c>
      <c r="C678" s="458"/>
      <c r="D678" s="259" t="s">
        <v>12</v>
      </c>
      <c r="E678" s="259">
        <v>32</v>
      </c>
      <c r="F678" s="142">
        <f>E678</f>
        <v>32</v>
      </c>
      <c r="G678" s="278"/>
      <c r="H678" s="279">
        <f>E678*G678</f>
        <v>0</v>
      </c>
    </row>
    <row r="679" spans="1:187" s="140" customFormat="1" ht="24.95" customHeight="1">
      <c r="A679" s="107" t="s">
        <v>25</v>
      </c>
      <c r="B679" s="457" t="s">
        <v>303</v>
      </c>
      <c r="C679" s="458"/>
      <c r="D679" s="259" t="s">
        <v>12</v>
      </c>
      <c r="E679" s="142">
        <v>31</v>
      </c>
      <c r="F679" s="142">
        <f t="shared" ref="F679:F680" si="122">E679</f>
        <v>31</v>
      </c>
      <c r="G679" s="281"/>
      <c r="H679" s="279">
        <f>E679*G679</f>
        <v>0</v>
      </c>
    </row>
    <row r="680" spans="1:187" s="140" customFormat="1" ht="24.95" customHeight="1">
      <c r="A680" s="107" t="s">
        <v>25</v>
      </c>
      <c r="B680" s="308" t="s">
        <v>271</v>
      </c>
      <c r="C680" s="309"/>
      <c r="D680" s="259" t="s">
        <v>12</v>
      </c>
      <c r="E680" s="142">
        <v>37</v>
      </c>
      <c r="F680" s="142">
        <f t="shared" si="122"/>
        <v>37</v>
      </c>
      <c r="G680" s="281"/>
      <c r="H680" s="279">
        <f t="shared" ref="H680:H682" si="123">E680*G680</f>
        <v>0</v>
      </c>
    </row>
    <row r="681" spans="1:187" s="140" customFormat="1" ht="24.95" customHeight="1">
      <c r="A681" s="107" t="s">
        <v>25</v>
      </c>
      <c r="B681" s="308" t="s">
        <v>272</v>
      </c>
      <c r="C681" s="309"/>
      <c r="D681" s="259" t="s">
        <v>12</v>
      </c>
      <c r="E681" s="142">
        <v>1</v>
      </c>
      <c r="F681" s="142">
        <v>1</v>
      </c>
      <c r="G681" s="281"/>
      <c r="H681" s="279">
        <f t="shared" si="123"/>
        <v>0</v>
      </c>
    </row>
    <row r="682" spans="1:187" s="143" customFormat="1" ht="24.95" customHeight="1">
      <c r="A682" s="13" t="s">
        <v>26</v>
      </c>
      <c r="B682" s="344" t="s">
        <v>306</v>
      </c>
      <c r="C682" s="345"/>
      <c r="D682" s="259" t="s">
        <v>12</v>
      </c>
      <c r="E682" s="142">
        <v>7</v>
      </c>
      <c r="F682" s="142">
        <v>7</v>
      </c>
      <c r="G682" s="281"/>
      <c r="H682" s="279">
        <f t="shared" si="123"/>
        <v>0</v>
      </c>
    </row>
    <row r="683" spans="1:187" s="280" customFormat="1" ht="24.75" customHeight="1">
      <c r="A683" s="107" t="s">
        <v>279</v>
      </c>
      <c r="B683" s="457" t="s">
        <v>278</v>
      </c>
      <c r="C683" s="458"/>
      <c r="D683" s="259" t="s">
        <v>12</v>
      </c>
      <c r="E683" s="259">
        <v>18</v>
      </c>
      <c r="F683" s="142">
        <f>E683</f>
        <v>18</v>
      </c>
      <c r="G683" s="278"/>
      <c r="H683" s="279">
        <f>E683*G683</f>
        <v>0</v>
      </c>
    </row>
    <row r="684" spans="1:187" s="140" customFormat="1" ht="24.95" customHeight="1">
      <c r="A684" s="13" t="s">
        <v>26</v>
      </c>
      <c r="B684" s="457" t="s">
        <v>274</v>
      </c>
      <c r="C684" s="458"/>
      <c r="D684" s="259" t="s">
        <v>12</v>
      </c>
      <c r="E684" s="142">
        <v>5</v>
      </c>
      <c r="F684" s="142">
        <f t="shared" ref="F684:F691" si="124">E684</f>
        <v>5</v>
      </c>
      <c r="G684" s="281"/>
      <c r="H684" s="279">
        <f t="shared" ref="H684:H685" si="125">F684*G684</f>
        <v>0</v>
      </c>
    </row>
    <row r="685" spans="1:187" s="140" customFormat="1" ht="24.95" customHeight="1">
      <c r="A685" s="107" t="s">
        <v>25</v>
      </c>
      <c r="B685" s="457" t="s">
        <v>275</v>
      </c>
      <c r="C685" s="458"/>
      <c r="D685" s="259" t="s">
        <v>12</v>
      </c>
      <c r="E685" s="142">
        <v>5</v>
      </c>
      <c r="F685" s="142">
        <f t="shared" si="124"/>
        <v>5</v>
      </c>
      <c r="G685" s="281"/>
      <c r="H685" s="279">
        <f t="shared" si="125"/>
        <v>0</v>
      </c>
    </row>
    <row r="686" spans="1:187" s="140" customFormat="1" ht="24.95" customHeight="1">
      <c r="A686" s="13" t="s">
        <v>26</v>
      </c>
      <c r="B686" s="457" t="s">
        <v>218</v>
      </c>
      <c r="C686" s="458"/>
      <c r="D686" s="259" t="s">
        <v>12</v>
      </c>
      <c r="E686" s="142">
        <v>14</v>
      </c>
      <c r="F686" s="142">
        <f t="shared" si="124"/>
        <v>14</v>
      </c>
      <c r="G686" s="281"/>
      <c r="H686" s="279">
        <f t="shared" ref="H686:H691" si="126">F686*G686</f>
        <v>0</v>
      </c>
    </row>
    <row r="687" spans="1:187" s="140" customFormat="1" ht="24.95" customHeight="1">
      <c r="A687" s="107" t="s">
        <v>25</v>
      </c>
      <c r="B687" s="457" t="s">
        <v>219</v>
      </c>
      <c r="C687" s="458"/>
      <c r="D687" s="259" t="s">
        <v>12</v>
      </c>
      <c r="E687" s="142">
        <v>14</v>
      </c>
      <c r="F687" s="142">
        <f t="shared" si="124"/>
        <v>14</v>
      </c>
      <c r="G687" s="281"/>
      <c r="H687" s="279">
        <f t="shared" si="126"/>
        <v>0</v>
      </c>
    </row>
    <row r="688" spans="1:187" s="140" customFormat="1" ht="24.95" customHeight="1">
      <c r="A688" s="13" t="s">
        <v>26</v>
      </c>
      <c r="B688" s="457" t="s">
        <v>220</v>
      </c>
      <c r="C688" s="458"/>
      <c r="D688" s="259" t="s">
        <v>12</v>
      </c>
      <c r="E688" s="142">
        <v>4</v>
      </c>
      <c r="F688" s="142">
        <f t="shared" si="124"/>
        <v>4</v>
      </c>
      <c r="G688" s="281"/>
      <c r="H688" s="279">
        <f t="shared" si="126"/>
        <v>0</v>
      </c>
    </row>
    <row r="689" spans="1:9" s="140" customFormat="1" ht="24.95" customHeight="1">
      <c r="A689" s="107" t="s">
        <v>25</v>
      </c>
      <c r="B689" s="457" t="s">
        <v>221</v>
      </c>
      <c r="C689" s="458"/>
      <c r="D689" s="259" t="s">
        <v>12</v>
      </c>
      <c r="E689" s="142">
        <v>4</v>
      </c>
      <c r="F689" s="142">
        <f t="shared" si="124"/>
        <v>4</v>
      </c>
      <c r="G689" s="281"/>
      <c r="H689" s="279">
        <f t="shared" si="126"/>
        <v>0</v>
      </c>
    </row>
    <row r="690" spans="1:9" s="143" customFormat="1" ht="24.95" customHeight="1">
      <c r="A690" s="257" t="s">
        <v>26</v>
      </c>
      <c r="B690" s="514" t="s">
        <v>237</v>
      </c>
      <c r="C690" s="514"/>
      <c r="D690" s="259" t="s">
        <v>12</v>
      </c>
      <c r="E690" s="142">
        <v>10</v>
      </c>
      <c r="F690" s="142">
        <f t="shared" si="124"/>
        <v>10</v>
      </c>
      <c r="G690" s="281"/>
      <c r="H690" s="279">
        <f t="shared" si="126"/>
        <v>0</v>
      </c>
    </row>
    <row r="691" spans="1:9" s="143" customFormat="1" ht="24.95" customHeight="1">
      <c r="A691" s="307" t="s">
        <v>25</v>
      </c>
      <c r="B691" s="514" t="s">
        <v>238</v>
      </c>
      <c r="C691" s="514"/>
      <c r="D691" s="259" t="s">
        <v>12</v>
      </c>
      <c r="E691" s="142">
        <v>10</v>
      </c>
      <c r="F691" s="142">
        <f t="shared" si="124"/>
        <v>10</v>
      </c>
      <c r="G691" s="281"/>
      <c r="H691" s="279">
        <f t="shared" si="126"/>
        <v>0</v>
      </c>
    </row>
    <row r="692" spans="1:9" s="143" customFormat="1" ht="24.95" customHeight="1">
      <c r="A692" s="257" t="s">
        <v>26</v>
      </c>
      <c r="B692" s="514" t="s">
        <v>567</v>
      </c>
      <c r="C692" s="514"/>
      <c r="D692" s="259" t="s">
        <v>12</v>
      </c>
      <c r="E692" s="142">
        <v>2</v>
      </c>
      <c r="F692" s="142">
        <v>2</v>
      </c>
      <c r="G692" s="281"/>
      <c r="H692" s="279">
        <f t="shared" ref="H692:H693" si="127">F692*G692</f>
        <v>0</v>
      </c>
    </row>
    <row r="693" spans="1:9" s="143" customFormat="1" ht="24.95" customHeight="1">
      <c r="A693" s="307" t="s">
        <v>25</v>
      </c>
      <c r="B693" s="514" t="s">
        <v>568</v>
      </c>
      <c r="C693" s="514"/>
      <c r="D693" s="259" t="s">
        <v>12</v>
      </c>
      <c r="E693" s="142">
        <v>2</v>
      </c>
      <c r="F693" s="142">
        <v>2</v>
      </c>
      <c r="G693" s="281"/>
      <c r="H693" s="279">
        <f t="shared" si="127"/>
        <v>0</v>
      </c>
    </row>
    <row r="694" spans="1:9" s="143" customFormat="1" ht="24.95" customHeight="1">
      <c r="A694" s="33"/>
      <c r="B694" s="419" t="s">
        <v>217</v>
      </c>
      <c r="C694" s="420"/>
      <c r="D694" s="349"/>
      <c r="E694" s="268"/>
      <c r="F694" s="268"/>
      <c r="G694" s="268"/>
      <c r="H694" s="269">
        <f>SUM(H678:H693)</f>
        <v>0</v>
      </c>
    </row>
    <row r="695" spans="1:9" s="327" customFormat="1" ht="24.95" customHeight="1">
      <c r="A695" s="531"/>
      <c r="B695" s="523" t="s">
        <v>9</v>
      </c>
      <c r="C695" s="524"/>
      <c r="D695" s="527" t="s">
        <v>170</v>
      </c>
      <c r="E695" s="529" t="s">
        <v>87</v>
      </c>
      <c r="F695" s="530"/>
      <c r="G695" s="469" t="s">
        <v>4</v>
      </c>
      <c r="H695" s="471" t="s">
        <v>88</v>
      </c>
      <c r="I695" s="326"/>
    </row>
    <row r="696" spans="1:9" s="329" customFormat="1" ht="24.95" customHeight="1">
      <c r="A696" s="532"/>
      <c r="B696" s="525"/>
      <c r="C696" s="526"/>
      <c r="D696" s="528"/>
      <c r="E696" s="328" t="s">
        <v>231</v>
      </c>
      <c r="F696" s="40" t="s">
        <v>11</v>
      </c>
      <c r="G696" s="470"/>
      <c r="H696" s="472"/>
      <c r="I696" s="45"/>
    </row>
    <row r="697" spans="1:9" s="143" customFormat="1" ht="24.95" customHeight="1">
      <c r="A697" s="33"/>
      <c r="B697" s="422" t="s">
        <v>700</v>
      </c>
      <c r="C697" s="423"/>
      <c r="D697" s="423"/>
      <c r="E697" s="423"/>
      <c r="F697" s="423"/>
      <c r="G697" s="423"/>
      <c r="H697" s="424"/>
    </row>
    <row r="698" spans="1:9" s="143" customFormat="1" ht="24.95" customHeight="1">
      <c r="A698" s="259" t="s">
        <v>714</v>
      </c>
      <c r="B698" s="417" t="s">
        <v>704</v>
      </c>
      <c r="C698" s="417"/>
      <c r="D698" s="409" t="s">
        <v>14</v>
      </c>
      <c r="E698" s="409">
        <v>88</v>
      </c>
      <c r="F698" s="409">
        <v>88</v>
      </c>
      <c r="G698" s="397"/>
      <c r="H698" s="398"/>
    </row>
    <row r="699" spans="1:9" s="143" customFormat="1" ht="24.95" customHeight="1">
      <c r="A699" s="259" t="s">
        <v>714</v>
      </c>
      <c r="B699" s="417" t="s">
        <v>705</v>
      </c>
      <c r="C699" s="417"/>
      <c r="D699" s="410" t="s">
        <v>703</v>
      </c>
      <c r="E699" s="409">
        <v>119</v>
      </c>
      <c r="F699" s="409">
        <v>119</v>
      </c>
      <c r="G699" s="397"/>
      <c r="H699" s="398"/>
    </row>
    <row r="700" spans="1:9" s="143" customFormat="1" ht="24.95" customHeight="1">
      <c r="A700" s="259" t="s">
        <v>714</v>
      </c>
      <c r="B700" s="418" t="s">
        <v>706</v>
      </c>
      <c r="C700" s="418"/>
      <c r="D700" s="410" t="s">
        <v>703</v>
      </c>
      <c r="E700" s="409">
        <v>184</v>
      </c>
      <c r="F700" s="409">
        <v>184</v>
      </c>
      <c r="G700" s="397"/>
      <c r="H700" s="398"/>
    </row>
    <row r="701" spans="1:9" s="412" customFormat="1" ht="24.95" customHeight="1">
      <c r="A701" s="259" t="s">
        <v>714</v>
      </c>
      <c r="B701" s="418" t="s">
        <v>707</v>
      </c>
      <c r="C701" s="418"/>
      <c r="D701" s="411" t="s">
        <v>12</v>
      </c>
      <c r="E701" s="409">
        <v>91</v>
      </c>
      <c r="F701" s="409">
        <v>91</v>
      </c>
      <c r="G701" s="397"/>
      <c r="H701" s="398"/>
    </row>
    <row r="702" spans="1:9" s="143" customFormat="1" ht="24.95" customHeight="1">
      <c r="A702" s="259" t="s">
        <v>714</v>
      </c>
      <c r="B702" s="418" t="s">
        <v>708</v>
      </c>
      <c r="C702" s="418"/>
      <c r="D702" s="411" t="s">
        <v>12</v>
      </c>
      <c r="E702" s="409">
        <v>91</v>
      </c>
      <c r="F702" s="409">
        <v>91</v>
      </c>
      <c r="G702" s="397"/>
      <c r="H702" s="398"/>
    </row>
    <row r="703" spans="1:9" s="143" customFormat="1" ht="24.95" customHeight="1">
      <c r="A703" s="259" t="s">
        <v>714</v>
      </c>
      <c r="B703" s="418" t="s">
        <v>709</v>
      </c>
      <c r="C703" s="418"/>
      <c r="D703" s="411" t="s">
        <v>12</v>
      </c>
      <c r="E703" s="409">
        <v>46</v>
      </c>
      <c r="F703" s="409">
        <v>46</v>
      </c>
      <c r="G703" s="397"/>
      <c r="H703" s="398"/>
    </row>
    <row r="704" spans="1:9" s="143" customFormat="1" ht="24.95" customHeight="1">
      <c r="A704" s="259" t="s">
        <v>714</v>
      </c>
      <c r="B704" s="418" t="s">
        <v>710</v>
      </c>
      <c r="C704" s="418"/>
      <c r="D704" s="411" t="s">
        <v>14</v>
      </c>
      <c r="E704" s="409">
        <v>81</v>
      </c>
      <c r="F704" s="409">
        <v>81</v>
      </c>
      <c r="G704" s="397"/>
      <c r="H704" s="398"/>
    </row>
    <row r="705" spans="1:9" s="143" customFormat="1" ht="24.95" customHeight="1">
      <c r="A705" s="259" t="s">
        <v>714</v>
      </c>
      <c r="B705" s="418" t="s">
        <v>711</v>
      </c>
      <c r="C705" s="418"/>
      <c r="D705" s="409" t="s">
        <v>15</v>
      </c>
      <c r="E705" s="409">
        <v>4.05</v>
      </c>
      <c r="F705" s="409">
        <v>4.05</v>
      </c>
      <c r="G705" s="397"/>
      <c r="H705" s="398"/>
    </row>
    <row r="706" spans="1:9" s="143" customFormat="1" ht="24.95" customHeight="1">
      <c r="A706" s="259" t="s">
        <v>714</v>
      </c>
      <c r="B706" s="418" t="s">
        <v>712</v>
      </c>
      <c r="C706" s="418"/>
      <c r="D706" s="409" t="s">
        <v>703</v>
      </c>
      <c r="E706" s="409">
        <v>21.6</v>
      </c>
      <c r="F706" s="409">
        <v>21.6</v>
      </c>
      <c r="G706" s="397"/>
      <c r="H706" s="398"/>
    </row>
    <row r="707" spans="1:9" s="143" customFormat="1" ht="24.95" customHeight="1">
      <c r="A707" s="259" t="s">
        <v>714</v>
      </c>
      <c r="B707" s="418" t="s">
        <v>713</v>
      </c>
      <c r="C707" s="418"/>
      <c r="D707" s="409" t="s">
        <v>15</v>
      </c>
      <c r="E707" s="409">
        <v>2.9</v>
      </c>
      <c r="F707" s="409">
        <v>2.9</v>
      </c>
      <c r="G707" s="397"/>
      <c r="H707" s="398"/>
    </row>
    <row r="708" spans="1:9" s="143" customFormat="1" ht="24.95" customHeight="1">
      <c r="A708" s="259" t="s">
        <v>714</v>
      </c>
      <c r="B708" s="418" t="s">
        <v>702</v>
      </c>
      <c r="C708" s="418"/>
      <c r="D708" s="409" t="s">
        <v>15</v>
      </c>
      <c r="E708" s="409">
        <v>17.95</v>
      </c>
      <c r="F708" s="409">
        <v>17.95</v>
      </c>
      <c r="G708" s="397"/>
      <c r="H708" s="398"/>
    </row>
    <row r="709" spans="1:9" s="143" customFormat="1" ht="24.95" customHeight="1">
      <c r="A709" s="332"/>
      <c r="B709" s="419" t="s">
        <v>715</v>
      </c>
      <c r="C709" s="420"/>
      <c r="D709" s="420"/>
      <c r="E709" s="420"/>
      <c r="F709" s="420"/>
      <c r="G709" s="421"/>
      <c r="H709" s="333">
        <v>0</v>
      </c>
    </row>
    <row r="710" spans="1:9" s="137" customFormat="1" ht="35.1" customHeight="1">
      <c r="A710" s="139"/>
      <c r="B710" s="580" t="s">
        <v>229</v>
      </c>
      <c r="C710" s="581"/>
      <c r="D710" s="581"/>
      <c r="E710" s="581"/>
      <c r="F710" s="581"/>
      <c r="G710" s="582"/>
      <c r="H710" s="219">
        <f>SUM(H709,H694,H674,H653,H641)</f>
        <v>0</v>
      </c>
    </row>
    <row r="711" spans="1:9" ht="24.95" customHeight="1">
      <c r="A711" s="45"/>
      <c r="B711" s="34" t="s">
        <v>114</v>
      </c>
      <c r="C711" s="46"/>
      <c r="D711" s="24"/>
      <c r="E711" s="24"/>
      <c r="F711" s="24"/>
      <c r="G711" s="25"/>
      <c r="H711" s="220"/>
    </row>
    <row r="712" spans="1:9" ht="24.95" customHeight="1">
      <c r="A712" s="45"/>
      <c r="B712" s="113" t="s">
        <v>629</v>
      </c>
      <c r="C712" s="46"/>
      <c r="D712" s="24"/>
      <c r="E712" s="24"/>
      <c r="F712" s="24"/>
      <c r="G712" s="25"/>
      <c r="H712" s="220"/>
    </row>
    <row r="713" spans="1:9" ht="24.95" customHeight="1">
      <c r="A713" s="12"/>
      <c r="B713" s="113" t="s">
        <v>630</v>
      </c>
      <c r="C713" s="6"/>
      <c r="D713" s="68"/>
      <c r="E713" s="7"/>
      <c r="F713" s="7"/>
      <c r="G713" s="8"/>
      <c r="H713" s="221"/>
    </row>
    <row r="714" spans="1:9" ht="35.1" customHeight="1">
      <c r="A714" s="574" t="s">
        <v>49</v>
      </c>
      <c r="B714" s="575"/>
      <c r="C714" s="575"/>
      <c r="D714" s="575"/>
      <c r="E714" s="575"/>
      <c r="F714" s="575"/>
      <c r="G714" s="575"/>
      <c r="H714" s="576"/>
    </row>
    <row r="715" spans="1:9" ht="35.1" customHeight="1">
      <c r="A715" s="568"/>
      <c r="B715" s="568"/>
      <c r="C715" s="568"/>
      <c r="D715" s="568"/>
      <c r="E715" s="568"/>
      <c r="F715" s="568"/>
      <c r="G715" s="171" t="s">
        <v>174</v>
      </c>
      <c r="H715" s="222" t="s">
        <v>175</v>
      </c>
    </row>
    <row r="716" spans="1:9" ht="35.1" customHeight="1">
      <c r="A716" s="569" t="s">
        <v>176</v>
      </c>
      <c r="B716" s="569"/>
      <c r="C716" s="569"/>
      <c r="D716" s="569"/>
      <c r="E716" s="569"/>
      <c r="F716" s="569"/>
      <c r="G716" s="291">
        <f>SUM(H159)</f>
        <v>0</v>
      </c>
      <c r="H716" s="292">
        <f>G716*1.21</f>
        <v>0</v>
      </c>
    </row>
    <row r="717" spans="1:9" ht="35.1" customHeight="1">
      <c r="A717" s="570" t="s">
        <v>171</v>
      </c>
      <c r="B717" s="570"/>
      <c r="C717" s="570"/>
      <c r="D717" s="570"/>
      <c r="E717" s="570"/>
      <c r="F717" s="570"/>
      <c r="G717" s="172">
        <f>SUM(H229)</f>
        <v>0</v>
      </c>
      <c r="H717" s="223">
        <f t="shared" ref="H717:H724" si="128">G717*1.21</f>
        <v>0</v>
      </c>
    </row>
    <row r="718" spans="1:9" s="296" customFormat="1" ht="35.1" customHeight="1">
      <c r="A718" s="564" t="s">
        <v>228</v>
      </c>
      <c r="B718" s="565"/>
      <c r="C718" s="565"/>
      <c r="D718" s="565"/>
      <c r="E718" s="565"/>
      <c r="F718" s="566"/>
      <c r="G718" s="293">
        <f>SUM(H364)</f>
        <v>0</v>
      </c>
      <c r="H718" s="294">
        <f t="shared" si="128"/>
        <v>0</v>
      </c>
      <c r="I718" s="295"/>
    </row>
    <row r="719" spans="1:9" ht="35.1" customHeight="1">
      <c r="A719" s="571" t="s">
        <v>230</v>
      </c>
      <c r="B719" s="571"/>
      <c r="C719" s="571"/>
      <c r="D719" s="571"/>
      <c r="E719" s="571"/>
      <c r="F719" s="571"/>
      <c r="G719" s="173">
        <f>SUM(H547)</f>
        <v>0</v>
      </c>
      <c r="H719" s="224">
        <f t="shared" si="128"/>
        <v>0</v>
      </c>
    </row>
    <row r="720" spans="1:9" s="402" customFormat="1" ht="35.1" customHeight="1">
      <c r="A720" s="414" t="s">
        <v>631</v>
      </c>
      <c r="B720" s="415"/>
      <c r="C720" s="415"/>
      <c r="D720" s="415"/>
      <c r="E720" s="415"/>
      <c r="F720" s="416"/>
      <c r="G720" s="407">
        <f>H623</f>
        <v>0</v>
      </c>
      <c r="H720" s="408">
        <f t="shared" si="128"/>
        <v>0</v>
      </c>
      <c r="I720" s="401"/>
    </row>
    <row r="721" spans="1:8" ht="35.1" customHeight="1">
      <c r="A721" s="572" t="s">
        <v>213</v>
      </c>
      <c r="B721" s="573"/>
      <c r="C721" s="573"/>
      <c r="D721" s="573"/>
      <c r="E721" s="573"/>
      <c r="F721" s="573"/>
      <c r="G721" s="174">
        <f>SUM(H710)</f>
        <v>0</v>
      </c>
      <c r="H721" s="225">
        <f t="shared" si="128"/>
        <v>0</v>
      </c>
    </row>
    <row r="722" spans="1:8" ht="35.1" customHeight="1">
      <c r="A722" s="464" t="s">
        <v>117</v>
      </c>
      <c r="B722" s="464"/>
      <c r="C722" s="464"/>
      <c r="D722" s="464"/>
      <c r="E722" s="464"/>
      <c r="F722" s="464"/>
      <c r="G722" s="175">
        <f>0.03*(G716+G717+G718+G719+G721+G720)</f>
        <v>0</v>
      </c>
      <c r="H722" s="226">
        <f t="shared" si="128"/>
        <v>0</v>
      </c>
    </row>
    <row r="723" spans="1:8" ht="35.1" customHeight="1">
      <c r="A723" s="506" t="s">
        <v>273</v>
      </c>
      <c r="B723" s="506"/>
      <c r="C723" s="506"/>
      <c r="D723" s="506"/>
      <c r="E723" s="506"/>
      <c r="F723" s="506"/>
      <c r="G723" s="176">
        <v>0</v>
      </c>
      <c r="H723" s="227">
        <f t="shared" si="128"/>
        <v>0</v>
      </c>
    </row>
    <row r="724" spans="1:8" ht="35.1" customHeight="1">
      <c r="A724" s="567" t="s">
        <v>178</v>
      </c>
      <c r="B724" s="567"/>
      <c r="C724" s="567"/>
      <c r="D724" s="567"/>
      <c r="E724" s="567"/>
      <c r="F724" s="567"/>
      <c r="G724" s="177">
        <f>SUM(G716:G723)</f>
        <v>0</v>
      </c>
      <c r="H724" s="228">
        <f t="shared" si="128"/>
        <v>0</v>
      </c>
    </row>
    <row r="725" spans="1:8" ht="25.5" customHeight="1">
      <c r="A725" s="47"/>
      <c r="B725" s="12"/>
      <c r="C725" s="12"/>
      <c r="D725" s="76"/>
      <c r="E725" s="49"/>
      <c r="F725" s="49"/>
      <c r="G725" s="48"/>
      <c r="H725" s="229"/>
    </row>
  </sheetData>
  <sheetProtection selectLockedCells="1" selectUnlockedCells="1"/>
  <sortState ref="B141:E145">
    <sortCondition ref="B141"/>
  </sortState>
  <mergeCells count="717">
    <mergeCell ref="A338:A339"/>
    <mergeCell ref="B338:C339"/>
    <mergeCell ref="D338:D339"/>
    <mergeCell ref="E338:F338"/>
    <mergeCell ref="G338:G339"/>
    <mergeCell ref="H338:H339"/>
    <mergeCell ref="A614:A615"/>
    <mergeCell ref="B614:C615"/>
    <mergeCell ref="D614:D615"/>
    <mergeCell ref="E614:F614"/>
    <mergeCell ref="G614:G615"/>
    <mergeCell ref="H614:H615"/>
    <mergeCell ref="A695:A696"/>
    <mergeCell ref="B695:C696"/>
    <mergeCell ref="D695:D696"/>
    <mergeCell ref="E695:F695"/>
    <mergeCell ref="G695:G696"/>
    <mergeCell ref="H695:H696"/>
    <mergeCell ref="A190:A191"/>
    <mergeCell ref="B190:C191"/>
    <mergeCell ref="D190:D191"/>
    <mergeCell ref="E190:F190"/>
    <mergeCell ref="G190:G191"/>
    <mergeCell ref="H190:H191"/>
    <mergeCell ref="A217:A218"/>
    <mergeCell ref="B217:C218"/>
    <mergeCell ref="D217:D218"/>
    <mergeCell ref="E217:F217"/>
    <mergeCell ref="G217:G218"/>
    <mergeCell ref="H217:H218"/>
    <mergeCell ref="B212:H212"/>
    <mergeCell ref="B213:C213"/>
    <mergeCell ref="B214:C214"/>
    <mergeCell ref="B215:C215"/>
    <mergeCell ref="B216:C216"/>
    <mergeCell ref="B203:C203"/>
    <mergeCell ref="B205:C205"/>
    <mergeCell ref="B206:C206"/>
    <mergeCell ref="B349:C349"/>
    <mergeCell ref="B351:C351"/>
    <mergeCell ref="B354:H354"/>
    <mergeCell ref="B355:C355"/>
    <mergeCell ref="B356:C356"/>
    <mergeCell ref="B357:H357"/>
    <mergeCell ref="B358:C358"/>
    <mergeCell ref="B359:C359"/>
    <mergeCell ref="B345:C345"/>
    <mergeCell ref="B346:C346"/>
    <mergeCell ref="B347:C347"/>
    <mergeCell ref="B348:C348"/>
    <mergeCell ref="B335:C335"/>
    <mergeCell ref="B341:C341"/>
    <mergeCell ref="B336:C336"/>
    <mergeCell ref="B337:C337"/>
    <mergeCell ref="B340:H340"/>
    <mergeCell ref="B342:C342"/>
    <mergeCell ref="B343:H343"/>
    <mergeCell ref="B327:C327"/>
    <mergeCell ref="B328:C328"/>
    <mergeCell ref="B329:C329"/>
    <mergeCell ref="B330:C330"/>
    <mergeCell ref="B331:C331"/>
    <mergeCell ref="B332:C332"/>
    <mergeCell ref="B333:C333"/>
    <mergeCell ref="B334:C334"/>
    <mergeCell ref="B316:C316"/>
    <mergeCell ref="B324:H324"/>
    <mergeCell ref="B325:C325"/>
    <mergeCell ref="B326:C326"/>
    <mergeCell ref="B276:C276"/>
    <mergeCell ref="B277:C277"/>
    <mergeCell ref="B278:C278"/>
    <mergeCell ref="B279:C279"/>
    <mergeCell ref="B291:C291"/>
    <mergeCell ref="B309:C309"/>
    <mergeCell ref="B310:C310"/>
    <mergeCell ref="B320:C320"/>
    <mergeCell ref="B321:C321"/>
    <mergeCell ref="B185:C185"/>
    <mergeCell ref="B186:C186"/>
    <mergeCell ref="B187:C187"/>
    <mergeCell ref="B223:C223"/>
    <mergeCell ref="B163:H163"/>
    <mergeCell ref="B164:H164"/>
    <mergeCell ref="B165:C165"/>
    <mergeCell ref="B166:C166"/>
    <mergeCell ref="B167:C167"/>
    <mergeCell ref="B168:C168"/>
    <mergeCell ref="B169:H169"/>
    <mergeCell ref="B170:C170"/>
    <mergeCell ref="B173:C173"/>
    <mergeCell ref="B174:H174"/>
    <mergeCell ref="B175:C175"/>
    <mergeCell ref="B176:C176"/>
    <mergeCell ref="B177:C177"/>
    <mergeCell ref="B178:C178"/>
    <mergeCell ref="B179:H179"/>
    <mergeCell ref="B180:C180"/>
    <mergeCell ref="B181:C181"/>
    <mergeCell ref="B182:C182"/>
    <mergeCell ref="B183:C183"/>
    <mergeCell ref="B489:C489"/>
    <mergeCell ref="B486:C486"/>
    <mergeCell ref="B487:C487"/>
    <mergeCell ref="B516:C516"/>
    <mergeCell ref="B471:C471"/>
    <mergeCell ref="B465:C465"/>
    <mergeCell ref="B499:C499"/>
    <mergeCell ref="B500:C500"/>
    <mergeCell ref="B501:C501"/>
    <mergeCell ref="B502:C502"/>
    <mergeCell ref="B490:C490"/>
    <mergeCell ref="B491:C491"/>
    <mergeCell ref="B492:C492"/>
    <mergeCell ref="B493:C493"/>
    <mergeCell ref="B494:C494"/>
    <mergeCell ref="B470:C470"/>
    <mergeCell ref="B467:C467"/>
    <mergeCell ref="B379:C379"/>
    <mergeCell ref="B388:C388"/>
    <mergeCell ref="B373:C373"/>
    <mergeCell ref="B294:H294"/>
    <mergeCell ref="B293:C293"/>
    <mergeCell ref="B60:H60"/>
    <mergeCell ref="B77:C77"/>
    <mergeCell ref="B322:C322"/>
    <mergeCell ref="B352:C352"/>
    <mergeCell ref="B368:H368"/>
    <mergeCell ref="B370:C370"/>
    <mergeCell ref="B295:C295"/>
    <mergeCell ref="B296:C296"/>
    <mergeCell ref="B280:C280"/>
    <mergeCell ref="B371:C371"/>
    <mergeCell ref="B372:C372"/>
    <mergeCell ref="B219:C219"/>
    <mergeCell ref="B220:C220"/>
    <mergeCell ref="B221:C221"/>
    <mergeCell ref="B222:C222"/>
    <mergeCell ref="B225:C225"/>
    <mergeCell ref="B378:C378"/>
    <mergeCell ref="B401:C402"/>
    <mergeCell ref="D401:D402"/>
    <mergeCell ref="B41:H41"/>
    <mergeCell ref="B18:H18"/>
    <mergeCell ref="B224:C224"/>
    <mergeCell ref="B207:H207"/>
    <mergeCell ref="B208:C208"/>
    <mergeCell ref="B209:C209"/>
    <mergeCell ref="B210:C210"/>
    <mergeCell ref="B243:C243"/>
    <mergeCell ref="B228:C228"/>
    <mergeCell ref="B241:C241"/>
    <mergeCell ref="B237:C237"/>
    <mergeCell ref="B238:C238"/>
    <mergeCell ref="B235:C235"/>
    <mergeCell ref="B236:C236"/>
    <mergeCell ref="B234:C234"/>
    <mergeCell ref="B233:H233"/>
    <mergeCell ref="B242:C242"/>
    <mergeCell ref="B161:C162"/>
    <mergeCell ref="D161:D162"/>
    <mergeCell ref="E161:F161"/>
    <mergeCell ref="B391:H391"/>
    <mergeCell ref="B184:H184"/>
    <mergeCell ref="D445:D446"/>
    <mergeCell ref="E445:F445"/>
    <mergeCell ref="G445:G446"/>
    <mergeCell ref="H445:H446"/>
    <mergeCell ref="B421:C421"/>
    <mergeCell ref="B438:C438"/>
    <mergeCell ref="B434:C434"/>
    <mergeCell ref="B410:C410"/>
    <mergeCell ref="B460:C460"/>
    <mergeCell ref="B447:H447"/>
    <mergeCell ref="B448:C448"/>
    <mergeCell ref="B449:C449"/>
    <mergeCell ref="B450:C450"/>
    <mergeCell ref="B451:C451"/>
    <mergeCell ref="B444:C444"/>
    <mergeCell ref="B459:H459"/>
    <mergeCell ref="B414:C414"/>
    <mergeCell ref="B417:C417"/>
    <mergeCell ref="B469:C469"/>
    <mergeCell ref="B420:C420"/>
    <mergeCell ref="B425:C425"/>
    <mergeCell ref="A161:A162"/>
    <mergeCell ref="B226:H226"/>
    <mergeCell ref="B350:H350"/>
    <mergeCell ref="B289:C289"/>
    <mergeCell ref="B192:H192"/>
    <mergeCell ref="B193:C193"/>
    <mergeCell ref="B194:C194"/>
    <mergeCell ref="B195:C195"/>
    <mergeCell ref="B196:C196"/>
    <mergeCell ref="B197:H197"/>
    <mergeCell ref="B198:C198"/>
    <mergeCell ref="B227:C227"/>
    <mergeCell ref="B199:C199"/>
    <mergeCell ref="B265:C265"/>
    <mergeCell ref="B239:C239"/>
    <mergeCell ref="B240:C240"/>
    <mergeCell ref="H161:H162"/>
    <mergeCell ref="B308:C308"/>
    <mergeCell ref="B311:C311"/>
    <mergeCell ref="B461:C461"/>
    <mergeCell ref="B312:C312"/>
    <mergeCell ref="B495:C495"/>
    <mergeCell ref="B484:H484"/>
    <mergeCell ref="B485:C485"/>
    <mergeCell ref="B481:C481"/>
    <mergeCell ref="B473:C473"/>
    <mergeCell ref="B476:C476"/>
    <mergeCell ref="E401:F401"/>
    <mergeCell ref="G401:G402"/>
    <mergeCell ref="H401:H402"/>
    <mergeCell ref="B419:C419"/>
    <mergeCell ref="B416:C416"/>
    <mergeCell ref="B415:C415"/>
    <mergeCell ref="B427:C427"/>
    <mergeCell ref="B428:C428"/>
    <mergeCell ref="B429:C429"/>
    <mergeCell ref="B422:C422"/>
    <mergeCell ref="B423:C423"/>
    <mergeCell ref="B437:C437"/>
    <mergeCell ref="B443:C443"/>
    <mergeCell ref="B454:C454"/>
    <mergeCell ref="B412:C412"/>
    <mergeCell ref="B439:C439"/>
    <mergeCell ref="B464:C464"/>
    <mergeCell ref="B430:C430"/>
    <mergeCell ref="B246:C246"/>
    <mergeCell ref="A1:H1"/>
    <mergeCell ref="B2:H2"/>
    <mergeCell ref="B5:H5"/>
    <mergeCell ref="B360:C360"/>
    <mergeCell ref="G161:G162"/>
    <mergeCell ref="A3:A4"/>
    <mergeCell ref="B3:B4"/>
    <mergeCell ref="C3:C4"/>
    <mergeCell ref="B159:G159"/>
    <mergeCell ref="E3:F3"/>
    <mergeCell ref="H3:H4"/>
    <mergeCell ref="G3:G4"/>
    <mergeCell ref="D3:D4"/>
    <mergeCell ref="B17:C17"/>
    <mergeCell ref="B171:C171"/>
    <mergeCell ref="B172:C172"/>
    <mergeCell ref="B189:H189"/>
    <mergeCell ref="B160:H160"/>
    <mergeCell ref="B353:C353"/>
    <mergeCell ref="B57:C57"/>
    <mergeCell ref="B344:C344"/>
    <mergeCell ref="B249:C249"/>
    <mergeCell ref="B247:C247"/>
    <mergeCell ref="B248:C248"/>
    <mergeCell ref="B251:C251"/>
    <mergeCell ref="B250:C250"/>
    <mergeCell ref="B256:C256"/>
    <mergeCell ref="B290:C290"/>
    <mergeCell ref="B315:H315"/>
    <mergeCell ref="B318:C318"/>
    <mergeCell ref="B305:C305"/>
    <mergeCell ref="B319:C319"/>
    <mergeCell ref="B317:C317"/>
    <mergeCell ref="B301:C301"/>
    <mergeCell ref="B281:C281"/>
    <mergeCell ref="B306:C306"/>
    <mergeCell ref="B284:H284"/>
    <mergeCell ref="B268:C268"/>
    <mergeCell ref="B269:C269"/>
    <mergeCell ref="B270:C270"/>
    <mergeCell ref="B271:C271"/>
    <mergeCell ref="B272:C272"/>
    <mergeCell ref="B273:C273"/>
    <mergeCell ref="B274:C274"/>
    <mergeCell ref="B275:C275"/>
    <mergeCell ref="B255:C255"/>
    <mergeCell ref="B298:C298"/>
    <mergeCell ref="B229:G229"/>
    <mergeCell ref="B230:H230"/>
    <mergeCell ref="B303:C303"/>
    <mergeCell ref="A675:A676"/>
    <mergeCell ref="B675:C676"/>
    <mergeCell ref="D675:D676"/>
    <mergeCell ref="E675:F675"/>
    <mergeCell ref="G654:G655"/>
    <mergeCell ref="B684:C684"/>
    <mergeCell ref="B375:C375"/>
    <mergeCell ref="B468:C468"/>
    <mergeCell ref="B456:C456"/>
    <mergeCell ref="B440:C440"/>
    <mergeCell ref="B445:C446"/>
    <mergeCell ref="B442:C442"/>
    <mergeCell ref="B400:C400"/>
    <mergeCell ref="B386:C386"/>
    <mergeCell ref="B385:C385"/>
    <mergeCell ref="B426:C426"/>
    <mergeCell ref="B436:C436"/>
    <mergeCell ref="B398:C398"/>
    <mergeCell ref="B399:C399"/>
    <mergeCell ref="B452:C452"/>
    <mergeCell ref="B453:C453"/>
    <mergeCell ref="B30:C30"/>
    <mergeCell ref="B267:C267"/>
    <mergeCell ref="B266:C266"/>
    <mergeCell ref="B264:C264"/>
    <mergeCell ref="B258:C258"/>
    <mergeCell ref="B259:C259"/>
    <mergeCell ref="B260:C260"/>
    <mergeCell ref="B245:C245"/>
    <mergeCell ref="B374:C374"/>
    <mergeCell ref="B286:C286"/>
    <mergeCell ref="B323:C323"/>
    <mergeCell ref="B369:C369"/>
    <mergeCell ref="B254:H254"/>
    <mergeCell ref="B292:C292"/>
    <mergeCell ref="B78:H78"/>
    <mergeCell ref="B85:C85"/>
    <mergeCell ref="B88:H88"/>
    <mergeCell ref="B112:C112"/>
    <mergeCell ref="B115:H115"/>
    <mergeCell ref="B122:C122"/>
    <mergeCell ref="B125:H125"/>
    <mergeCell ref="B304:C304"/>
    <mergeCell ref="B299:C299"/>
    <mergeCell ref="B300:C300"/>
    <mergeCell ref="A724:F724"/>
    <mergeCell ref="A715:F715"/>
    <mergeCell ref="A716:F716"/>
    <mergeCell ref="A717:F717"/>
    <mergeCell ref="A719:F719"/>
    <mergeCell ref="A721:F721"/>
    <mergeCell ref="A722:F722"/>
    <mergeCell ref="A723:F723"/>
    <mergeCell ref="B641:C641"/>
    <mergeCell ref="B648:C648"/>
    <mergeCell ref="B653:C653"/>
    <mergeCell ref="A714:H714"/>
    <mergeCell ref="B642:H642"/>
    <mergeCell ref="B710:G710"/>
    <mergeCell ref="B685:C685"/>
    <mergeCell ref="A654:A655"/>
    <mergeCell ref="B654:C655"/>
    <mergeCell ref="D654:D655"/>
    <mergeCell ref="E654:F654"/>
    <mergeCell ref="B662:C662"/>
    <mergeCell ref="B683:C683"/>
    <mergeCell ref="G675:G676"/>
    <mergeCell ref="H675:H676"/>
    <mergeCell ref="B643:C643"/>
    <mergeCell ref="B387:C387"/>
    <mergeCell ref="B403:H403"/>
    <mergeCell ref="B411:C411"/>
    <mergeCell ref="B418:C418"/>
    <mergeCell ref="B690:C690"/>
    <mergeCell ref="B691:C691"/>
    <mergeCell ref="B364:G364"/>
    <mergeCell ref="A718:F718"/>
    <mergeCell ref="B686:C686"/>
    <mergeCell ref="B694:C694"/>
    <mergeCell ref="B677:H677"/>
    <mergeCell ref="B678:C678"/>
    <mergeCell ref="B679:C679"/>
    <mergeCell ref="B687:C687"/>
    <mergeCell ref="B688:C688"/>
    <mergeCell ref="B689:C689"/>
    <mergeCell ref="B656:H656"/>
    <mergeCell ref="B666:C666"/>
    <mergeCell ref="B673:C673"/>
    <mergeCell ref="B674:C674"/>
    <mergeCell ref="B657:C657"/>
    <mergeCell ref="B672:C672"/>
    <mergeCell ref="B529:C529"/>
    <mergeCell ref="B651:C651"/>
    <mergeCell ref="B377:C377"/>
    <mergeCell ref="A401:A402"/>
    <mergeCell ref="B532:C532"/>
    <mergeCell ref="B381:C381"/>
    <mergeCell ref="A231:A232"/>
    <mergeCell ref="B231:C232"/>
    <mergeCell ref="D231:D232"/>
    <mergeCell ref="E231:F231"/>
    <mergeCell ref="G231:G232"/>
    <mergeCell ref="B302:C302"/>
    <mergeCell ref="B297:H297"/>
    <mergeCell ref="B363:C363"/>
    <mergeCell ref="B361:C361"/>
    <mergeCell ref="B307:C307"/>
    <mergeCell ref="A252:A253"/>
    <mergeCell ref="B252:C253"/>
    <mergeCell ref="D252:D253"/>
    <mergeCell ref="E252:F252"/>
    <mergeCell ref="G252:G253"/>
    <mergeCell ref="H252:H253"/>
    <mergeCell ref="B261:C261"/>
    <mergeCell ref="B262:C262"/>
    <mergeCell ref="B263:C263"/>
    <mergeCell ref="B257:C257"/>
    <mergeCell ref="H231:H232"/>
    <mergeCell ref="B202:H202"/>
    <mergeCell ref="B200:C200"/>
    <mergeCell ref="B201:C201"/>
    <mergeCell ref="B204:C204"/>
    <mergeCell ref="A366:A367"/>
    <mergeCell ref="B366:C367"/>
    <mergeCell ref="D366:D367"/>
    <mergeCell ref="E366:F366"/>
    <mergeCell ref="G366:G367"/>
    <mergeCell ref="H366:H367"/>
    <mergeCell ref="A282:A283"/>
    <mergeCell ref="B282:C283"/>
    <mergeCell ref="D282:D283"/>
    <mergeCell ref="E282:F282"/>
    <mergeCell ref="G282:G283"/>
    <mergeCell ref="H282:H283"/>
    <mergeCell ref="A313:A314"/>
    <mergeCell ref="B313:C314"/>
    <mergeCell ref="D313:D314"/>
    <mergeCell ref="E313:F313"/>
    <mergeCell ref="G313:G314"/>
    <mergeCell ref="H313:H314"/>
    <mergeCell ref="B362:C362"/>
    <mergeCell ref="A457:A458"/>
    <mergeCell ref="B457:C458"/>
    <mergeCell ref="D457:D458"/>
    <mergeCell ref="E457:F457"/>
    <mergeCell ref="G457:G458"/>
    <mergeCell ref="H457:H458"/>
    <mergeCell ref="B455:C455"/>
    <mergeCell ref="A389:A390"/>
    <mergeCell ref="B389:C390"/>
    <mergeCell ref="D389:D390"/>
    <mergeCell ref="E389:F389"/>
    <mergeCell ref="G389:G390"/>
    <mergeCell ref="H389:H390"/>
    <mergeCell ref="A431:A432"/>
    <mergeCell ref="B431:C432"/>
    <mergeCell ref="D431:D432"/>
    <mergeCell ref="E431:F431"/>
    <mergeCell ref="G431:G432"/>
    <mergeCell ref="H431:H432"/>
    <mergeCell ref="B441:C441"/>
    <mergeCell ref="A445:A446"/>
    <mergeCell ref="B409:C409"/>
    <mergeCell ref="B408:C408"/>
    <mergeCell ref="B405:C405"/>
    <mergeCell ref="A482:A483"/>
    <mergeCell ref="B482:C483"/>
    <mergeCell ref="D482:D483"/>
    <mergeCell ref="E482:F482"/>
    <mergeCell ref="G482:G483"/>
    <mergeCell ref="H482:H483"/>
    <mergeCell ref="B478:C478"/>
    <mergeCell ref="B479:C479"/>
    <mergeCell ref="B480:C480"/>
    <mergeCell ref="A510:A511"/>
    <mergeCell ref="B510:C511"/>
    <mergeCell ref="D510:D511"/>
    <mergeCell ref="E510:F510"/>
    <mergeCell ref="G510:G511"/>
    <mergeCell ref="H510:H511"/>
    <mergeCell ref="B505:C505"/>
    <mergeCell ref="B506:C506"/>
    <mergeCell ref="B507:C507"/>
    <mergeCell ref="B508:C508"/>
    <mergeCell ref="B509:C509"/>
    <mergeCell ref="B518:C518"/>
    <mergeCell ref="B513:C513"/>
    <mergeCell ref="B515:C515"/>
    <mergeCell ref="B624:H624"/>
    <mergeCell ref="A533:A534"/>
    <mergeCell ref="B533:C534"/>
    <mergeCell ref="B543:C543"/>
    <mergeCell ref="B544:C544"/>
    <mergeCell ref="D533:D534"/>
    <mergeCell ref="E533:F533"/>
    <mergeCell ref="B536:C536"/>
    <mergeCell ref="B535:H535"/>
    <mergeCell ref="B517:C517"/>
    <mergeCell ref="A549:A550"/>
    <mergeCell ref="B556:C556"/>
    <mergeCell ref="B557:C557"/>
    <mergeCell ref="B558:C558"/>
    <mergeCell ref="B559:C559"/>
    <mergeCell ref="B560:C560"/>
    <mergeCell ref="B547:G547"/>
    <mergeCell ref="A582:A583"/>
    <mergeCell ref="B582:C583"/>
    <mergeCell ref="D582:D583"/>
    <mergeCell ref="E582:F582"/>
    <mergeCell ref="B554:C554"/>
    <mergeCell ref="B555:C555"/>
    <mergeCell ref="B636:C636"/>
    <mergeCell ref="B665:C665"/>
    <mergeCell ref="B667:C667"/>
    <mergeCell ref="A625:A626"/>
    <mergeCell ref="B625:C626"/>
    <mergeCell ref="D625:D626"/>
    <mergeCell ref="E625:F625"/>
    <mergeCell ref="B640:C640"/>
    <mergeCell ref="B637:C637"/>
    <mergeCell ref="B638:C638"/>
    <mergeCell ref="B627:H627"/>
    <mergeCell ref="B628:C628"/>
    <mergeCell ref="B635:C635"/>
    <mergeCell ref="B652:C652"/>
    <mergeCell ref="B660:C660"/>
    <mergeCell ref="B629:C629"/>
    <mergeCell ref="B633:C633"/>
    <mergeCell ref="B630:C630"/>
    <mergeCell ref="B631:C631"/>
    <mergeCell ref="B632:C632"/>
    <mergeCell ref="H625:H626"/>
    <mergeCell ref="B646:C646"/>
    <mergeCell ref="B548:H548"/>
    <mergeCell ref="B549:C550"/>
    <mergeCell ref="D549:D550"/>
    <mergeCell ref="E549:F549"/>
    <mergeCell ref="G549:G550"/>
    <mergeCell ref="H549:H550"/>
    <mergeCell ref="B551:H551"/>
    <mergeCell ref="B552:C552"/>
    <mergeCell ref="B553:C553"/>
    <mergeCell ref="B519:C519"/>
    <mergeCell ref="B524:C524"/>
    <mergeCell ref="B525:C525"/>
    <mergeCell ref="B539:C539"/>
    <mergeCell ref="B541:C541"/>
    <mergeCell ref="B537:C537"/>
    <mergeCell ref="B538:C538"/>
    <mergeCell ref="B540:C540"/>
    <mergeCell ref="B542:C542"/>
    <mergeCell ref="B462:C462"/>
    <mergeCell ref="B463:C463"/>
    <mergeCell ref="B152:H152"/>
    <mergeCell ref="B158:C158"/>
    <mergeCell ref="B392:C392"/>
    <mergeCell ref="B393:C393"/>
    <mergeCell ref="B394:C394"/>
    <mergeCell ref="B395:C395"/>
    <mergeCell ref="B396:C396"/>
    <mergeCell ref="B397:C397"/>
    <mergeCell ref="B407:C407"/>
    <mergeCell ref="B433:H433"/>
    <mergeCell ref="B382:C382"/>
    <mergeCell ref="B383:C383"/>
    <mergeCell ref="B424:C424"/>
    <mergeCell ref="B435:C435"/>
    <mergeCell ref="B413:C413"/>
    <mergeCell ref="B404:C404"/>
    <mergeCell ref="B384:C384"/>
    <mergeCell ref="B365:H365"/>
    <mergeCell ref="B376:C376"/>
    <mergeCell ref="B285:C285"/>
    <mergeCell ref="B287:C287"/>
    <mergeCell ref="B288:C288"/>
    <mergeCell ref="B244:C244"/>
    <mergeCell ref="B663:C663"/>
    <mergeCell ref="B664:C664"/>
    <mergeCell ref="B659:C659"/>
    <mergeCell ref="B512:H512"/>
    <mergeCell ref="B521:C521"/>
    <mergeCell ref="B514:C514"/>
    <mergeCell ref="B477:C477"/>
    <mergeCell ref="B466:C466"/>
    <mergeCell ref="B472:C472"/>
    <mergeCell ref="B488:C488"/>
    <mergeCell ref="B474:C474"/>
    <mergeCell ref="G533:G534"/>
    <mergeCell ref="H533:H534"/>
    <mergeCell ref="B528:C528"/>
    <mergeCell ref="B530:C530"/>
    <mergeCell ref="H654:H655"/>
    <mergeCell ref="B658:C658"/>
    <mergeCell ref="B496:C496"/>
    <mergeCell ref="B497:C497"/>
    <mergeCell ref="B498:C498"/>
    <mergeCell ref="B504:C504"/>
    <mergeCell ref="B545:C545"/>
    <mergeCell ref="B546:C546"/>
    <mergeCell ref="B406:C406"/>
    <mergeCell ref="B527:C527"/>
    <mergeCell ref="B523:C523"/>
    <mergeCell ref="B520:C520"/>
    <mergeCell ref="B531:C531"/>
    <mergeCell ref="B522:C522"/>
    <mergeCell ref="B526:C526"/>
    <mergeCell ref="B380:H380"/>
    <mergeCell ref="A31:A32"/>
    <mergeCell ref="B31:B32"/>
    <mergeCell ref="C31:C32"/>
    <mergeCell ref="D31:D32"/>
    <mergeCell ref="E31:F31"/>
    <mergeCell ref="G31:G32"/>
    <mergeCell ref="H31:H32"/>
    <mergeCell ref="A58:A59"/>
    <mergeCell ref="B58:B59"/>
    <mergeCell ref="C58:C59"/>
    <mergeCell ref="D58:D59"/>
    <mergeCell ref="E58:F58"/>
    <mergeCell ref="G58:G59"/>
    <mergeCell ref="H58:H59"/>
    <mergeCell ref="B33:H33"/>
    <mergeCell ref="B40:C40"/>
    <mergeCell ref="A86:A87"/>
    <mergeCell ref="B86:B87"/>
    <mergeCell ref="C86:C87"/>
    <mergeCell ref="D86:D87"/>
    <mergeCell ref="E86:F86"/>
    <mergeCell ref="G86:G87"/>
    <mergeCell ref="H86:H87"/>
    <mergeCell ref="A113:A114"/>
    <mergeCell ref="B113:B114"/>
    <mergeCell ref="C113:C114"/>
    <mergeCell ref="D113:D114"/>
    <mergeCell ref="E113:F113"/>
    <mergeCell ref="G113:G114"/>
    <mergeCell ref="H113:H114"/>
    <mergeCell ref="A123:A124"/>
    <mergeCell ref="B123:B124"/>
    <mergeCell ref="C123:C124"/>
    <mergeCell ref="D123:D124"/>
    <mergeCell ref="E123:F123"/>
    <mergeCell ref="G123:G124"/>
    <mergeCell ref="H123:H124"/>
    <mergeCell ref="A150:A151"/>
    <mergeCell ref="B150:B151"/>
    <mergeCell ref="C150:C151"/>
    <mergeCell ref="D150:D151"/>
    <mergeCell ref="E150:F150"/>
    <mergeCell ref="G150:G151"/>
    <mergeCell ref="H150:H151"/>
    <mergeCell ref="B149:C149"/>
    <mergeCell ref="B574:C574"/>
    <mergeCell ref="B575:C575"/>
    <mergeCell ref="B576:C576"/>
    <mergeCell ref="B577:C577"/>
    <mergeCell ref="B578:C578"/>
    <mergeCell ref="B579:C579"/>
    <mergeCell ref="B561:C561"/>
    <mergeCell ref="B562:C562"/>
    <mergeCell ref="B569:C569"/>
    <mergeCell ref="B568:C568"/>
    <mergeCell ref="B563:C563"/>
    <mergeCell ref="B564:C564"/>
    <mergeCell ref="B565:C565"/>
    <mergeCell ref="B566:C566"/>
    <mergeCell ref="B567:C567"/>
    <mergeCell ref="B570:C570"/>
    <mergeCell ref="B571:C571"/>
    <mergeCell ref="B572:C572"/>
    <mergeCell ref="B573:C573"/>
    <mergeCell ref="B597:C597"/>
    <mergeCell ref="B598:C598"/>
    <mergeCell ref="B599:C599"/>
    <mergeCell ref="B600:C600"/>
    <mergeCell ref="B595:C595"/>
    <mergeCell ref="B596:H596"/>
    <mergeCell ref="B601:C601"/>
    <mergeCell ref="B602:C602"/>
    <mergeCell ref="B580:C580"/>
    <mergeCell ref="B584:H584"/>
    <mergeCell ref="B589:C589"/>
    <mergeCell ref="B590:C590"/>
    <mergeCell ref="B591:C591"/>
    <mergeCell ref="B592:C592"/>
    <mergeCell ref="B593:C593"/>
    <mergeCell ref="B594:C594"/>
    <mergeCell ref="B585:C585"/>
    <mergeCell ref="B586:C586"/>
    <mergeCell ref="B587:C587"/>
    <mergeCell ref="B588:C588"/>
    <mergeCell ref="B581:C581"/>
    <mergeCell ref="G582:G583"/>
    <mergeCell ref="H582:H583"/>
    <mergeCell ref="B607:C607"/>
    <mergeCell ref="B608:H608"/>
    <mergeCell ref="B609:C609"/>
    <mergeCell ref="B610:C610"/>
    <mergeCell ref="B612:C612"/>
    <mergeCell ref="B603:C603"/>
    <mergeCell ref="B604:C604"/>
    <mergeCell ref="B605:C605"/>
    <mergeCell ref="B606:C606"/>
    <mergeCell ref="B620:C620"/>
    <mergeCell ref="B621:C621"/>
    <mergeCell ref="B613:C613"/>
    <mergeCell ref="B616:H616"/>
    <mergeCell ref="B622:C622"/>
    <mergeCell ref="B617:C617"/>
    <mergeCell ref="B618:C618"/>
    <mergeCell ref="B619:C619"/>
    <mergeCell ref="B611:C611"/>
    <mergeCell ref="B623:G623"/>
    <mergeCell ref="A720:F720"/>
    <mergeCell ref="B698:C698"/>
    <mergeCell ref="B699:C699"/>
    <mergeCell ref="B700:C700"/>
    <mergeCell ref="B701:C701"/>
    <mergeCell ref="B702:C702"/>
    <mergeCell ref="B703:C703"/>
    <mergeCell ref="B704:C704"/>
    <mergeCell ref="B705:C705"/>
    <mergeCell ref="B706:C706"/>
    <mergeCell ref="B707:C707"/>
    <mergeCell ref="B708:C708"/>
    <mergeCell ref="B709:G709"/>
    <mergeCell ref="B697:H697"/>
    <mergeCell ref="B634:C634"/>
    <mergeCell ref="B649:C649"/>
    <mergeCell ref="B650:C650"/>
    <mergeCell ref="B661:C661"/>
    <mergeCell ref="G625:G626"/>
    <mergeCell ref="B647:C647"/>
    <mergeCell ref="B644:C644"/>
    <mergeCell ref="B692:C692"/>
    <mergeCell ref="B693:C693"/>
  </mergeCells>
  <phoneticPr fontId="18" type="noConversion"/>
  <pageMargins left="0.39370078740157483" right="0.31496062992125984" top="0.39370078740157483" bottom="0.39370078740157483" header="0.51181102362204722" footer="0.51181102362204722"/>
  <pageSetup paperSize="9" scale="61" firstPageNumber="0" orientation="landscape" verticalDpi="300" r:id="rId1"/>
  <headerFooter alignWithMargins="0"/>
  <rowBreaks count="31" manualBreakCount="31">
    <brk id="30" max="7" man="1"/>
    <brk id="57" max="7" man="1"/>
    <brk id="85" max="7" man="1"/>
    <brk id="112" max="7" man="1"/>
    <brk id="122" max="16383" man="1"/>
    <brk id="149" max="7" man="1"/>
    <brk id="159" max="16383" man="1"/>
    <brk id="188" max="16383" man="1"/>
    <brk id="216" max="7" man="1"/>
    <brk id="229" max="7" man="1"/>
    <brk id="251" max="7" man="1"/>
    <brk id="281" max="16383" man="1"/>
    <brk id="312" max="7" man="1"/>
    <brk id="337" max="7" man="1"/>
    <brk id="364" max="7" man="1"/>
    <brk id="388" max="7" man="1"/>
    <brk id="400" max="7" man="1"/>
    <brk id="430" max="7" man="1"/>
    <brk id="444" max="7" man="1"/>
    <brk id="456" max="7" man="1"/>
    <brk id="481" max="7" man="1"/>
    <brk id="509" max="7" man="1"/>
    <brk id="532" max="7" man="1"/>
    <brk id="547" max="7" man="1"/>
    <brk id="581" max="7" man="1"/>
    <brk id="613" max="7" man="1"/>
    <brk id="623" max="16383" man="1"/>
    <brk id="653" max="7" man="1"/>
    <brk id="674" max="7" man="1"/>
    <brk id="694" max="7" man="1"/>
    <brk id="713" min="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5</vt:i4>
      </vt:variant>
    </vt:vector>
  </HeadingPairs>
  <TitlesOfParts>
    <vt:vector size="6" baseType="lpstr">
      <vt:lpstr>ROZPOČET</vt:lpstr>
      <vt:lpstr>__xlnm.Print_Area_1</vt:lpstr>
      <vt:lpstr>Excel_BuiltIn_Print_Area_1_1</vt:lpstr>
      <vt:lpstr>Excel_BuiltIn_Print_Area_1_1_1</vt:lpstr>
      <vt:lpstr>Excel_BuiltIn_Print_Area_1_1_1_1</vt:lpstr>
      <vt:lpstr>ROZPOČET!Oblast_tisku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smradoch</dc:creator>
  <cp:lastModifiedBy>Evelina Ziková</cp:lastModifiedBy>
  <cp:lastPrinted>2018-08-21T10:56:31Z</cp:lastPrinted>
  <dcterms:created xsi:type="dcterms:W3CDTF">2014-02-15T18:10:23Z</dcterms:created>
  <dcterms:modified xsi:type="dcterms:W3CDTF">2018-08-21T11:57:55Z</dcterms:modified>
</cp:coreProperties>
</file>