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tabRatio="912" firstSheet="1" activeTab="2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  <sheet name="List1" sheetId="6" r:id="rId6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('00 - VON'!$C$4:$Q$70,'00 - VON'!$C$76:$Q$96,'00 - VON'!$C$102:$Q$124)</definedName>
    <definedName name="_xlnm.Print_Area" localSheetId="2">'Architektonické a st...'!$C$4:$Q$70,'Architektonické a st...'!$C$76:$R$111,'Architektonické a st...'!$C$117:$AC$280</definedName>
    <definedName name="_xlnm.Print_Area" localSheetId="0">('Rekapitulace stavby'!$C$4:$AP$70,'Rekapitulace stavby'!$C$76:$AP$93)</definedName>
  </definedNames>
  <calcPr fullCalcOnLoad="1"/>
</workbook>
</file>

<file path=xl/sharedStrings.xml><?xml version="1.0" encoding="utf-8"?>
<sst xmlns="http://schemas.openxmlformats.org/spreadsheetml/2006/main" count="1973" uniqueCount="618">
  <si>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</si>
  <si>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</si>
  <si>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</si>
  <si>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</si>
  <si>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</si>
  <si>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</si>
  <si>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</si>
  <si>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</si>
  <si>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</si>
  <si>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</si>
  <si>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</si>
  <si>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</si>
  <si>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</si>
  <si>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</si>
  <si>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</si>
  <si>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</si>
  <si>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MŠNad Palatou - zateplení obvodového pláště a drobné stavení úpravy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</si>
  <si>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</si>
  <si>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</si>
  <si>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</si>
  <si>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</si>
  <si>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</si>
  <si>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</si>
  <si>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</si>
  <si>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</si>
  <si>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</si>
  <si>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</si>
  <si>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</si>
  <si>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</si>
  <si>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</si>
  <si>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</si>
  <si>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</si>
  <si>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</si>
  <si>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</si>
  <si>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</si>
  <si>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</si>
  <si>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</si>
  <si>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</si>
  <si>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</si>
  <si>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</si>
  <si>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</si>
  <si>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</si>
  <si>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</si>
  <si>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</si>
  <si>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</si>
  <si>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</si>
  <si>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</si>
  <si>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</si>
  <si>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</si>
  <si>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</si>
  <si>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</si>
  <si>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</si>
  <si>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</si>
  <si>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</si>
  <si>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</si>
  <si>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</si>
  <si>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</si>
  <si>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</si>
  <si>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</si>
  <si>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</si>
  <si>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</si>
  <si>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</si>
  <si>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</si>
  <si>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</si>
  <si>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</si>
  <si>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</si>
  <si>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</si>
  <si>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</si>
  <si>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</si>
  <si>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</si>
  <si>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</si>
  <si>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</si>
  <si>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</si>
  <si>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</si>
  <si>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</si>
  <si>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</si>
  <si>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</si>
  <si>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</si>
  <si>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/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</si>
  <si>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</si>
  <si>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</si>
  <si>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</si>
  <si>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</si>
  <si>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</si>
  <si>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</si>
  <si>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</si>
  <si>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</si>
  <si>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</si>
  <si>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</si>
  <si>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</si>
  <si>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</si>
  <si>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</si>
  <si>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</si>
  <si>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</si>
  <si>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</si>
  <si>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</si>
  <si>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</si>
  <si>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</si>
  <si>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</si>
  <si>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</si>
  <si>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</si>
  <si>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</si>
  <si>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</si>
  <si>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</si>
  <si>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</si>
  <si>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</si>
  <si>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</si>
  <si>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</si>
  <si>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</si>
  <si>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</si>
  <si>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</si>
  <si>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</si>
  <si>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</si>
  <si>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</si>
  <si>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</si>
  <si>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</si>
  <si>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</si>
  <si>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</si>
  <si>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</si>
  <si>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</si>
  <si>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</si>
  <si>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</si>
  <si>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</si>
  <si>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</si>
  <si>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</si>
  <si>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</si>
  <si>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50001000</t>
  </si>
  <si>
    <t>Finanční náklady - bankovní záruky, pojištění</t>
  </si>
  <si>
    <t>SOUBOR</t>
  </si>
  <si>
    <t>4</t>
  </si>
  <si>
    <t>9</t>
  </si>
  <si>
    <t>45002000</t>
  </si>
  <si>
    <t>Kompletační a koordinační činnost</t>
  </si>
  <si>
    <t>8</t>
  </si>
  <si>
    <t>5</t>
  </si>
  <si>
    <t>30001000</t>
  </si>
  <si>
    <t>Zařízení staveniště</t>
  </si>
  <si>
    <t>11434000</t>
  </si>
  <si>
    <t>Měření (monitoring) hlukové hladiny</t>
  </si>
  <si>
    <t>2</t>
  </si>
  <si>
    <t>11464000</t>
  </si>
  <si>
    <t>Měření (monitoring) úrovně osvětlení</t>
  </si>
  <si>
    <t>11</t>
  </si>
  <si>
    <t>3</t>
  </si>
  <si>
    <t>12002000</t>
  </si>
  <si>
    <t>Geodetické práce</t>
  </si>
  <si>
    <t>12</t>
  </si>
  <si>
    <t>13254000</t>
  </si>
  <si>
    <t>Dokumentace skutečného provedení stavby</t>
  </si>
  <si>
    <t>13</t>
  </si>
  <si>
    <t>01 - Architektonické a stavební řešení</t>
  </si>
  <si>
    <t>1 - Zemní práce</t>
  </si>
  <si>
    <t>3 - Svislé a kompletní konstrukce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</si>
  <si>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</si>
  <si>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</si>
  <si>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</si>
  <si>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</si>
  <si>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</si>
  <si>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998 - Pŕesun hmot</t>
  </si>
  <si>
    <t>712 - Povlakové krytiny</t>
  </si>
  <si>
    <t>713 - Izolace tepelné</t>
  </si>
  <si>
    <t>720 - Zdravotechnické instalace</t>
  </si>
  <si>
    <t>730 - Vytápění</t>
  </si>
  <si>
    <t>751 - Vzduchotechnika</t>
  </si>
  <si>
    <t>764 - Konstrukce klempířské</t>
  </si>
  <si>
    <t>766 - Konstrukce truhlářské</t>
  </si>
  <si>
    <t>767 - Konstrukce zámečnické</t>
  </si>
  <si>
    <t>771 - Podlahy z dlaždic</t>
  </si>
  <si>
    <t>784 - Dokončovací práce - malby</t>
  </si>
  <si>
    <t>786 - Dokončovací práce - čalounické úpravy</t>
  </si>
  <si>
    <t>M21 - Montáže elektro</t>
  </si>
  <si>
    <t>111201101</t>
  </si>
  <si>
    <t>Odstranění křovin i s kořeny na ploše do 1000m2</t>
  </si>
  <si>
    <t>m2</t>
  </si>
  <si>
    <t>111201401</t>
  </si>
  <si>
    <t>Spálení křovin a stromů do pr. 100mm</t>
  </si>
  <si>
    <t>112-R-111</t>
  </si>
  <si>
    <t xml:space="preserve">Kácení stromů a náletové zeleně včeně odvoz do 10 km a likvidace (popř. naštěpkování) </t>
  </si>
  <si>
    <t>kpl</t>
  </si>
  <si>
    <t>112-R-112</t>
  </si>
  <si>
    <t>Vykopání pařezů včetně odvozu do 10 km a likvidace</t>
  </si>
  <si>
    <t>122202201</t>
  </si>
  <si>
    <t>Odkopávky a prokopávky nezapažené objemu do 100 m3 v hornině tř. 3</t>
  </si>
  <si>
    <t>M3</t>
  </si>
  <si>
    <t>162201211</t>
  </si>
  <si>
    <t>Vodorovné přemístění výkopku z horniny tř. 1 až 4 stavebním kolečkem do 10 m</t>
  </si>
  <si>
    <t>m3</t>
  </si>
  <si>
    <t>162701105</t>
  </si>
  <si>
    <t>Vodorovné přemístění do 10000 m výkopku/sypaniny z horniny tř. 1 až 4</t>
  </si>
  <si>
    <t>88</t>
  </si>
  <si>
    <t>167101101</t>
  </si>
  <si>
    <t>Nakládání výkopku z hornin tř. 1 až 4 do 100 m3</t>
  </si>
  <si>
    <t>92</t>
  </si>
  <si>
    <t>171201211</t>
  </si>
  <si>
    <t>Poplatek za uložení odpadu ze sypaniny na skládce (skládkovné)</t>
  </si>
  <si>
    <t>T</t>
  </si>
  <si>
    <t>342272323</t>
  </si>
  <si>
    <t>Příčky tl 100 mm z pórobetonových přesných hladkých příčkovek objemové hmotnosti 500 kg/m3</t>
  </si>
  <si>
    <t>120</t>
  </si>
  <si>
    <t>342-R-111</t>
  </si>
  <si>
    <t>Zřízení odvětrávacích otvorů vč. dodávky a osazení mřížek plastových pr. 80mm</t>
  </si>
  <si>
    <t>ks</t>
  </si>
  <si>
    <t>122</t>
  </si>
  <si>
    <t>612142001</t>
  </si>
  <si>
    <t>Potažení vnitřních stěn sklovláknitým pletivem vtlačeným do tenkovrstvé hmoty</t>
  </si>
  <si>
    <t>151</t>
  </si>
  <si>
    <t>612321111</t>
  </si>
  <si>
    <t>Vápenocementová omítka jednovrstvá zatřená vnitřních stěn nanášená ručně</t>
  </si>
  <si>
    <t>152</t>
  </si>
  <si>
    <t>Omítka vnitřní sanační 2vrstvá kompletní skladba</t>
  </si>
  <si>
    <t>622142001</t>
  </si>
  <si>
    <t>Potažení vnějších stěn sklovláknitým pletivem vtlačeným do tenkovrstvé hmoty 2 vrstvy</t>
  </si>
  <si>
    <t>156</t>
  </si>
  <si>
    <t>622-R-112</t>
  </si>
  <si>
    <t xml:space="preserve">Oprava vnější omítky stěn v rozsahu do 70%, </t>
  </si>
  <si>
    <t>622321121</t>
  </si>
  <si>
    <t>Vápenocementová omítka hladká jednovrstvá vnějších stěn nanášená ručně - vyrovnání podkladu soklu</t>
  </si>
  <si>
    <t>157</t>
  </si>
  <si>
    <t>622405434</t>
  </si>
  <si>
    <t>Montáž kontaktního zateplení vnějších stěn z minerálních desek a extrudovaných desek tl. do 40 mm ostění</t>
  </si>
  <si>
    <t>M</t>
  </si>
  <si>
    <t>283763800</t>
  </si>
  <si>
    <t>polystyren extrudovaný fasádní, 1250x600x40 mm</t>
  </si>
  <si>
    <t>631515230</t>
  </si>
  <si>
    <t xml:space="preserve">deska minerální fasádní TF Profi 1000 x 500 x 40 mm </t>
  </si>
  <si>
    <t>6224054X4</t>
  </si>
  <si>
    <t>Montáž zateplení vnějších stěn z minerálních desek tl do 160 mm</t>
  </si>
  <si>
    <t>160</t>
  </si>
  <si>
    <t>631515290</t>
  </si>
  <si>
    <t xml:space="preserve">deska minerální fasádní TF Profi 1000 x 500 x 160 mm </t>
  </si>
  <si>
    <t>161</t>
  </si>
  <si>
    <t>621-R-001</t>
  </si>
  <si>
    <t>Montáž zateplení podhledů suterénu z polystyrénových desek tl do 100mm. vč. potažení ploch sklovláknitým pletivem vtlačeným do hmoty, s tenkovrstvou štukovou omítkou</t>
  </si>
  <si>
    <t>283763790</t>
  </si>
  <si>
    <t>polystyren fasádní EPS 70S, 1250x600x100 mm</t>
  </si>
  <si>
    <t>621221021</t>
  </si>
  <si>
    <t>Montáž zateplení vnějších stěn z minerální vlny s podélnou orientací vláken tl do 160 mm (sokl)</t>
  </si>
  <si>
    <t>622611133</t>
  </si>
  <si>
    <t>Nátěr silikonový dvojnásobný vnějších omítaných stěn včetně penetrace provedený ručně</t>
  </si>
  <si>
    <t>165</t>
  </si>
  <si>
    <t>622511111</t>
  </si>
  <si>
    <t>Tenkovrstvá akrylátová mozaiková střednězrnná omítka včetně penetrace vnějších stěn</t>
  </si>
  <si>
    <t>166</t>
  </si>
  <si>
    <t>622521011</t>
  </si>
  <si>
    <t>167</t>
  </si>
  <si>
    <t>622143003</t>
  </si>
  <si>
    <t>Montáž plastových nebo pozinovaných rohových profilů s tkaninou</t>
  </si>
  <si>
    <t>m</t>
  </si>
  <si>
    <t>168</t>
  </si>
  <si>
    <t>590514840</t>
  </si>
  <si>
    <t>lišt rohová PVC 10/10 cm s tkaninou bal. 2,5 m</t>
  </si>
  <si>
    <t>622143004</t>
  </si>
  <si>
    <t>Montáž omítkových začišťovacích (APU lišt)</t>
  </si>
  <si>
    <t>590514760</t>
  </si>
  <si>
    <t>profil okenní začišťovcí a parapetní s tkaninou</t>
  </si>
  <si>
    <t>622112121</t>
  </si>
  <si>
    <t xml:space="preserve">Montáž omítkových plastových nebo pozinovaných dilatačních profilů </t>
  </si>
  <si>
    <t>553430160</t>
  </si>
  <si>
    <t>profil omítkový dilatační pro omítky do 18 mm</t>
  </si>
  <si>
    <t>622252001</t>
  </si>
  <si>
    <t>Montáž zakládacích soklovýh profilů s okapničkou</t>
  </si>
  <si>
    <t>590514200</t>
  </si>
  <si>
    <t>lišta zakládací s okapničkou tl. 1,0 mm</t>
  </si>
  <si>
    <t>622-R-111</t>
  </si>
  <si>
    <t>Výplň dilatací kolem propojení objektů polyuretanovou pěnou hl. do 100 mm</t>
  </si>
  <si>
    <t>169</t>
  </si>
  <si>
    <t>629995101</t>
  </si>
  <si>
    <t>Očištění vnějších ploch omytím tlakovou vodou</t>
  </si>
  <si>
    <t>619991101</t>
  </si>
  <si>
    <t>Zakrytí podlah fólií přilepenou lepící páskou</t>
  </si>
  <si>
    <t>62999011</t>
  </si>
  <si>
    <t>Zakrytí výplní otvorů a svislých ploch fólií přilepenou lepící páskou</t>
  </si>
  <si>
    <t>891-R-111</t>
  </si>
  <si>
    <t>Dmtž, uskladnění a zpětná montáž propagačních prvků umíštěných na fasádě</t>
  </si>
  <si>
    <t>204</t>
  </si>
  <si>
    <t>949101111</t>
  </si>
  <si>
    <t>Lešení pomocné pro objekty pozemních staveb s lešeňovou podlahou v do 1,9 m zatížení do 150 kg/m2</t>
  </si>
  <si>
    <t>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</si>
  <si>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</si>
  <si>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</si>
  <si>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</si>
  <si>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</si>
  <si>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</si>
  <si>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</si>
  <si>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</si>
  <si>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</si>
  <si>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</si>
  <si>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</si>
  <si>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</si>
  <si>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</si>
  <si>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</si>
  <si>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</si>
  <si>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</si>
  <si>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</si>
  <si>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</si>
  <si>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</si>
  <si>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</si>
  <si>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</si>
  <si>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</si>
  <si>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</si>
  <si>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</si>
  <si>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</si>
  <si>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</si>
  <si>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</si>
  <si>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953-R-111</t>
  </si>
  <si>
    <t>Zřízení okapového chodníku z dlaždice betonových 500x500x4 mm osazených do lože ŠP tl. 100 mm</t>
  </si>
  <si>
    <t>968062355</t>
  </si>
  <si>
    <t>Vybourání dřevěných rámů oken dvojitých, dveří včetně křídel do 2 m2 včetně rámů</t>
  </si>
  <si>
    <t>968062356</t>
  </si>
  <si>
    <t>Vybourání dřevěných rámů oken dvojitých, dveří, včetně křídel do 4 m2 včetně rámů</t>
  </si>
  <si>
    <t>968072356</t>
  </si>
  <si>
    <t>Vybourání kovových stěn, oken, výkladců, dveří dvojitých včetně křídel do 4 m3</t>
  </si>
  <si>
    <t>978059641</t>
  </si>
  <si>
    <t>Odsekání a odebrání obkladů stěn včetně omítky až na zdivo z vnějších okladaček plochy přes 1 m2</t>
  </si>
  <si>
    <t>235</t>
  </si>
  <si>
    <t>978-R-112</t>
  </si>
  <si>
    <t>Horizontální chemická injektáž zdiva tl. 300mm vč. zapravení</t>
  </si>
  <si>
    <t>997013112</t>
  </si>
  <si>
    <t xml:space="preserve">Vnitrostaveništní doprava suti a vybouraných hmot pro budovy v do 9 m </t>
  </si>
  <si>
    <t>t</t>
  </si>
  <si>
    <t>250</t>
  </si>
  <si>
    <t>997013501</t>
  </si>
  <si>
    <t>Odvoz suti a vybouraných hmot na skládku nebo meziskládku do 1 km se složením</t>
  </si>
  <si>
    <t>251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</si>
  <si>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</si>
  <si>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</si>
  <si>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</si>
  <si>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</si>
  <si>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252</t>
  </si>
  <si>
    <t>997221145</t>
  </si>
  <si>
    <t>Poplatek za uložení odpadu z pásů živižných na skládce (skládkovné)</t>
  </si>
  <si>
    <t>998017001</t>
  </si>
  <si>
    <t>Přesun hmot s omezením mechanizace pro budovy v do 6 m</t>
  </si>
  <si>
    <t>403</t>
  </si>
  <si>
    <t>712300813</t>
  </si>
  <si>
    <t>Odstranění povlakové krytiny střech do 10° jednovrstvé</t>
  </si>
  <si>
    <t>16</t>
  </si>
  <si>
    <t>400</t>
  </si>
  <si>
    <t>712300823</t>
  </si>
  <si>
    <t>Odstranění povlakové krytiny střech do 10° dvouvrstvé</t>
  </si>
  <si>
    <t>712311101</t>
  </si>
  <si>
    <t>Provedení povlakové krytina střech do 10°lakem asfaltovým</t>
  </si>
  <si>
    <t>111631500</t>
  </si>
  <si>
    <t>lak asfaltoý penetrační (např. ALP/9 bal 9 kg)</t>
  </si>
  <si>
    <t>401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</si>
  <si>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</si>
  <si>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</si>
  <si>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</si>
  <si>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</si>
  <si>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402</t>
  </si>
  <si>
    <t>712341559</t>
  </si>
  <si>
    <t>Provedení povlakové krytiny střech do 10°pásy NAIP přitavením v ploše</t>
  </si>
  <si>
    <t>628361090</t>
  </si>
  <si>
    <t>pás asfaltový modifikovaný SBS s nosnou vložkou z AL folie kašírovanou skleněnými vlákny s posypem</t>
  </si>
  <si>
    <t>712363421</t>
  </si>
  <si>
    <t>Provedení povlakové krytiny střech do 10°, mechanicky kotvené</t>
  </si>
  <si>
    <t>628522640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</si>
  <si>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</si>
  <si>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</si>
  <si>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</si>
  <si>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</si>
  <si>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998711102</t>
  </si>
  <si>
    <t>Přesun hmot pro izolace proti vodě, vlhkosti a plynům v objektech výšky do 6 m</t>
  </si>
  <si>
    <t>%</t>
  </si>
  <si>
    <t>399</t>
  </si>
  <si>
    <t>713141831</t>
  </si>
  <si>
    <t>Odstranění tepelné izolace střech tl do 100 mm</t>
  </si>
  <si>
    <t>335</t>
  </si>
  <si>
    <t>713141151</t>
  </si>
  <si>
    <t>Montáž izolace tepelné střech plochých kladené volně 1 vrstva rohoží, pásů, desek</t>
  </si>
  <si>
    <t>631537160</t>
  </si>
  <si>
    <t xml:space="preserve">EPS 150S deska izolační 600x1000x150 mm </t>
  </si>
  <si>
    <t>337</t>
  </si>
  <si>
    <t>998713102</t>
  </si>
  <si>
    <t>Přesun hmot pro izolace tepelné v objektech v do 6 m</t>
  </si>
  <si>
    <t>344</t>
  </si>
  <si>
    <t>723-R-111</t>
  </si>
  <si>
    <t>Úprava kohotku na fasádě</t>
  </si>
  <si>
    <t>730-R-111</t>
  </si>
  <si>
    <t>Vytápění - ohřev TUV - samostatný rozpočet</t>
  </si>
  <si>
    <t>751-R-111</t>
  </si>
  <si>
    <t>Vzduchotechnika - samostatný rozpočet</t>
  </si>
  <si>
    <t>764002851</t>
  </si>
  <si>
    <t>Demontáž oplechování parapetů do suti</t>
  </si>
  <si>
    <t>347</t>
  </si>
  <si>
    <t>764431830</t>
  </si>
  <si>
    <t>Demontáž oplechování atiky a střechy do suti</t>
  </si>
  <si>
    <t>348</t>
  </si>
  <si>
    <t>764711115</t>
  </si>
  <si>
    <t xml:space="preserve">Oplechování parapetů rovných FeZn poplast  rš 480 mm </t>
  </si>
  <si>
    <t>355</t>
  </si>
  <si>
    <t>764731116</t>
  </si>
  <si>
    <t>Oplechování atik FeZn poplast rš 750 mm</t>
  </si>
  <si>
    <t>356</t>
  </si>
  <si>
    <t>764-R-111</t>
  </si>
  <si>
    <t>Dmtž a osazení nových komínků pro odvětrání do DN 125 s integrovanou  manžetou</t>
  </si>
  <si>
    <t>357</t>
  </si>
  <si>
    <t>764-R-113</t>
  </si>
  <si>
    <t>Demontáž okapů a dešťových svodů</t>
  </si>
  <si>
    <t>359</t>
  </si>
  <si>
    <t>764-R-114</t>
  </si>
  <si>
    <t>Záchytný bezpečnostní systém (výkr.181016/S-23)</t>
  </si>
  <si>
    <t>360</t>
  </si>
  <si>
    <t>764-R-115</t>
  </si>
  <si>
    <t>D+M okapů Pz poplast rš 330mm</t>
  </si>
  <si>
    <t>361</t>
  </si>
  <si>
    <t>764-R-116</t>
  </si>
  <si>
    <t xml:space="preserve">D+M svodů DN 125 </t>
  </si>
  <si>
    <t>998764102</t>
  </si>
  <si>
    <t>Přesun hmot pro konstrukce klempířské v objektech v do 6 m</t>
  </si>
  <si>
    <t>354</t>
  </si>
  <si>
    <t>766-R-101</t>
  </si>
  <si>
    <t>277</t>
  </si>
  <si>
    <t>766-R-102</t>
  </si>
  <si>
    <t>278</t>
  </si>
  <si>
    <t>766-R-103</t>
  </si>
  <si>
    <t>279</t>
  </si>
  <si>
    <t>766-R-104</t>
  </si>
  <si>
    <t>280</t>
  </si>
  <si>
    <t>766-R-105</t>
  </si>
  <si>
    <t>281</t>
  </si>
  <si>
    <t>766-R-106</t>
  </si>
  <si>
    <t>282</t>
  </si>
  <si>
    <t>766-R-107</t>
  </si>
  <si>
    <t>998766201</t>
  </si>
  <si>
    <t>Přesun hmot pro konstrukce truhlářské v objektech v do 6 m</t>
  </si>
  <si>
    <t>283</t>
  </si>
  <si>
    <t>767-R-101</t>
  </si>
  <si>
    <t>Dmtž a zpětná mtž vlajkových úchytů na fasádě</t>
  </si>
  <si>
    <t>767-R-102</t>
  </si>
  <si>
    <t>Očištění povrchu a úprava nátěrem 1+2 pomocné OK venkovního koriduru</t>
  </si>
  <si>
    <t>767-R-103</t>
  </si>
  <si>
    <t>Dmtž oblokových markýr polykarbonátových</t>
  </si>
  <si>
    <t>767-R-104</t>
  </si>
  <si>
    <t>Dmtž zábradlí bočních schodišť</t>
  </si>
  <si>
    <t>767-R-111</t>
  </si>
  <si>
    <t>Dodávka a montáž  zábradlí z ocelových trubek 60-38 mm výška 1,1 m vč. povrchové úpravy nátěrem</t>
  </si>
  <si>
    <t>767-R-112</t>
  </si>
  <si>
    <t>Dmtž+D+M ocel. žebříku na střechu dl. 4m, nátěr 1+2</t>
  </si>
  <si>
    <t>767-R-113</t>
  </si>
  <si>
    <t>Dmtž branky, úprava oplocení a osazení nové branky 1000/1650mm s kováním koule/klika+zámek FAB</t>
  </si>
  <si>
    <t>767-R-114</t>
  </si>
  <si>
    <t>Dmtž a zpětná montáž nové fasádní mřížky 300x300mm</t>
  </si>
  <si>
    <t>767-R-115</t>
  </si>
  <si>
    <t>D+M polykarbonátové obloukové stříšky nadedveřní 1500/930 mm tl. 5mm</t>
  </si>
  <si>
    <t>284</t>
  </si>
  <si>
    <t>767-R-116</t>
  </si>
  <si>
    <t>D+M polykarbonátové obloukové stříšky nadedveřní 2500/900 mm tl. 5mm</t>
  </si>
  <si>
    <t>998767102</t>
  </si>
  <si>
    <t>Přesun hmot pro zámečnické konstrukce v objektech v do 6 m</t>
  </si>
  <si>
    <t>276</t>
  </si>
  <si>
    <t>771274123</t>
  </si>
  <si>
    <t>Montáž obkladů stupnic z dlaždic protiskluzných keramických flexibilní lepidlo š do 300 mm</t>
  </si>
  <si>
    <t>286</t>
  </si>
  <si>
    <t>771274232</t>
  </si>
  <si>
    <t>Montáž obkladů podstupnic z dlaždic hladkých keramických flexibilní lepidlo v do 200 mm</t>
  </si>
  <si>
    <t>287</t>
  </si>
  <si>
    <t>771990112</t>
  </si>
  <si>
    <t>Vyrovnání podkladu samonivelační stěrkou tl 4 mm pevnosti 30 Mpa</t>
  </si>
  <si>
    <t>288</t>
  </si>
  <si>
    <t>771574351</t>
  </si>
  <si>
    <t>Montáž podlah keramických režných protiskluz lepených rychletuhnoucím flexi lepidlem do 50 ks/ m2</t>
  </si>
  <si>
    <t>292</t>
  </si>
  <si>
    <t>597864190</t>
  </si>
  <si>
    <t>schodovka slinutá mrazuvzdorná 300/300/9 mm protiskluzná R10</t>
  </si>
  <si>
    <t>597614190</t>
  </si>
  <si>
    <t>dlažba slinutá mrazuvzdorná formátu 300/300/9 mm protiskluzná R10</t>
  </si>
  <si>
    <t>297</t>
  </si>
  <si>
    <t>771591171</t>
  </si>
  <si>
    <t>Montáž profilu ukončujícího pro plynulý přechod povrchů</t>
  </si>
  <si>
    <t>294</t>
  </si>
  <si>
    <t>553432220</t>
  </si>
  <si>
    <t>lišta přechodová 30 mm, vrtaná, elox stříbrná</t>
  </si>
  <si>
    <t>295</t>
  </si>
  <si>
    <t>998771102</t>
  </si>
  <si>
    <t>Přesun hmot pro podlahy z dlaždic v objektech v do 6 m</t>
  </si>
  <si>
    <t>296</t>
  </si>
  <si>
    <t>784211101</t>
  </si>
  <si>
    <t>Dvojnásobné malby ze směsí za sucha výborně otěruvzdorných v místnostech výšky do 3,8m</t>
  </si>
  <si>
    <t>320</t>
  </si>
  <si>
    <t>784211163</t>
  </si>
  <si>
    <t>Příplatek k cenám maleb za barevnou malbu středně sytého odstínu</t>
  </si>
  <si>
    <t>321</t>
  </si>
  <si>
    <t>786612200</t>
  </si>
  <si>
    <t>Montáž zastiňujících rolet z textilií nebo umělých tkanin, el. ovládané, vč. dodávky</t>
  </si>
  <si>
    <t>M 21 - Montáže elektro</t>
  </si>
  <si>
    <t>M-21-001</t>
  </si>
  <si>
    <t>M-21-002</t>
  </si>
  <si>
    <t>Demontáž svítidel na fasádě, úprava, zpětná montáž, revize</t>
  </si>
  <si>
    <t>M-21-003</t>
  </si>
  <si>
    <t>Přívody pro rolety CYKY 3x1,5mm vč. výseku a zapravení rýh a ostatního materiálu a revize</t>
  </si>
  <si>
    <t>M-21-004</t>
  </si>
  <si>
    <t>M-21-005</t>
  </si>
  <si>
    <t>Demontáž telefonního tabla na fasádě, úprava, zpětná montáž, revize</t>
  </si>
  <si>
    <t>M-21-006</t>
  </si>
  <si>
    <t>Demontáž satelitu, zpětná montáž, zaměření</t>
  </si>
  <si>
    <t xml:space="preserve"> ROZPOČET</t>
  </si>
  <si>
    <t>Zateplení obvodového pláště a drobné stavební úpravy</t>
  </si>
  <si>
    <t>MŠ Nad Palatou č.p.613, Praha 5 - Hlubočepy</t>
  </si>
  <si>
    <t>P.Č.</t>
  </si>
  <si>
    <t>Kód položky</t>
  </si>
  <si>
    <t>Množství celkem</t>
  </si>
  <si>
    <t>Jednotková cena</t>
  </si>
  <si>
    <t>Dodávka celkem</t>
  </si>
  <si>
    <t>Montáž celkem</t>
  </si>
  <si>
    <t>24 M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</si>
  <si>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</si>
  <si>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</si>
  <si>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</si>
  <si>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</si>
  <si>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</si>
  <si>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</si>
  <si>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>Montáž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</si>
  <si>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</si>
  <si>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</si>
  <si>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</si>
  <si>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</si>
  <si>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</si>
  <si>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</si>
  <si>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</si>
  <si>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bm</t>
  </si>
  <si>
    <t>Potrubí Spiro - DN 250, do 30% TK</t>
  </si>
  <si>
    <t>V 02</t>
  </si>
  <si>
    <t>Stavební přípomoce</t>
  </si>
  <si>
    <t>hod</t>
  </si>
  <si>
    <t>Dodávka - Celkem</t>
  </si>
  <si>
    <t>Montáž - Celkem</t>
  </si>
  <si>
    <t>Celkem bez DPH</t>
  </si>
  <si>
    <t>VYTÁPĚNÍ - PLYNOVÁ KOTELNA</t>
  </si>
  <si>
    <t>Plynový kondenzační stacionární kotel Vitocrossal 200 87/80 kW</t>
  </si>
  <si>
    <t>včetně regulace Vitotronic 100 GC1B</t>
  </si>
  <si>
    <t>Pružné uložení kotlů</t>
  </si>
  <si>
    <t>Malý rozdělovač s poj.ventilem,manometrem,odvzdušněním apod.</t>
  </si>
  <si>
    <t>Hlídač tlaku G1/2", 0,5bar, IP65</t>
  </si>
  <si>
    <t>Omezovač stavu vody (montáž na potrubí)</t>
  </si>
  <si>
    <t>Hydraulické propojení 2 kotlů DN 50/65</t>
  </si>
  <si>
    <t>Rozšíření EA1</t>
  </si>
  <si>
    <t>Neutralizační zařízení GENO-Neutra V N-70</t>
  </si>
  <si>
    <t>Kouřovod - Připojovací nástavec DN 150</t>
  </si>
  <si>
    <t>5.0</t>
  </si>
  <si>
    <t>Kouřovod - Revizní kus jednoduchý,přímý DN 150</t>
  </si>
  <si>
    <t>Kouřovod - Roura DN 150 / 1000</t>
  </si>
  <si>
    <t>Kouřovod - Koleno 87o - DN 150</t>
  </si>
  <si>
    <t>Kouřovod - Základní sada šachty DN 150</t>
  </si>
  <si>
    <t>Kouřovod - Roura - 2 ks - DN 150 / 2000</t>
  </si>
  <si>
    <t>UDP kotle Vitocrossal 200</t>
  </si>
  <si>
    <t>UDP hořáku Matrix</t>
  </si>
  <si>
    <t>Kulový kohout G 2 1/2"</t>
  </si>
  <si>
    <t>Kulový kohout G 2"</t>
  </si>
  <si>
    <t>Zpětný ventil G 2"</t>
  </si>
  <si>
    <t>Drobné armatury - vypouštěcí kohout, odvzdušňovač apod.</t>
  </si>
  <si>
    <t>Uzavírací ventil s elpohonem G 2"</t>
  </si>
  <si>
    <t>Montáž armatur</t>
  </si>
  <si>
    <t>Ocelová trubka 63  x 4,5</t>
  </si>
  <si>
    <t>Ocelová trubka 75 x 5</t>
  </si>
  <si>
    <t>Tepelné izolace potrubí (63x4.5 a 75x5) tl. 50mm</t>
  </si>
  <si>
    <t>Montáž potrubí a tep.izolací</t>
  </si>
  <si>
    <t>VIIII07</t>
  </si>
  <si>
    <t>Praha 5, MŠ Nad Palatou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</si>
  <si>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</si>
  <si>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</si>
  <si>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</si>
  <si>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</si>
  <si>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</si>
  <si>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</si>
  <si>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</si>
  <si>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</si>
  <si>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</si>
  <si>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</si>
  <si>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</si>
  <si>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</si>
  <si>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</si>
  <si>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</si>
  <si>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(3 účastníci)</t>
  </si>
  <si>
    <t>elektrický zámek</t>
  </si>
  <si>
    <t>uzemn. v zemi FeZn 10 mm vc.svorek;propoj.aj.</t>
  </si>
  <si>
    <t>tyčový zemnič tvar X, délky 1,5m vč.svorky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</si>
  <si>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</si>
  <si>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</si>
  <si>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</si>
  <si>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</si>
  <si>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</si>
  <si>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SO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</si>
  <si>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</si>
  <si>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</si>
  <si>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</si>
  <si>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</si>
  <si>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</si>
  <si>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</si>
  <si>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</si>
  <si>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</si>
  <si>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</si>
  <si>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</si>
  <si>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</si>
  <si>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Vodič CY  4 mm2 (PU)</t>
  </si>
  <si>
    <t>datový kabel U/UTP Cat.6</t>
  </si>
  <si>
    <t>Kabel sdělovacá TCEPKPFLE 5x4x0,8</t>
  </si>
  <si>
    <t>Kabel J-Y(St)Y 2x2x0,8mm</t>
  </si>
  <si>
    <t>Úprava rozvaděče R01</t>
  </si>
  <si>
    <t>Úprava rozvaděče R02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</si>
  <si>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</si>
  <si>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</si>
  <si>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</si>
  <si>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</si>
  <si>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</si>
  <si>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</si>
  <si>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</si>
  <si>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</si>
  <si>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Demontáž hromosvodu</t>
  </si>
  <si>
    <t>Elektro rozvody - samostatný rozpočet</t>
  </si>
  <si>
    <t xml:space="preserve">D+M Okno plastové 1050+1050/2100mm s izol. trojsklem Uw=0.90W/m2K , vč. vnitřního plast. parapetu, ozn.OZ </t>
  </si>
  <si>
    <t>D+M Okno plastové 1200/850mm s izol.trojsklem Uw=0.90W/m2K, vč. vnitřního plast. parapetu ozn .OZ1</t>
  </si>
  <si>
    <t>D+M Prosklená stěná plastová 3000/2850mm s dveřmi 800/2000mm s izol.trojsklem Uw=0.90W/m2K, connex, ozn. DZ3</t>
  </si>
  <si>
    <t>D+M prosklená stěna 3600/2850mm s dveřmi dvoukřídlými, plastová 1700/2000 s izol.trojsklem Uw=0.90W/m2K, connex, ozn .DZ</t>
  </si>
  <si>
    <t>D+M Dveře vnější prosklené plastové 800/1700mm s izol.trojsklem Ud=1.20W/m2K connex, ozn .DZ5</t>
  </si>
  <si>
    <t>D+M Dveře vnější 1/3 prosklené plastové dvoukřídlé, 140/2080mm s izol.trojsklem Ud=1.20W/m2K connex, ozn.DZ6</t>
  </si>
  <si>
    <t>D+M Dveře vchodové plné plastové 800/2000mm Ud=1.20W/m2K, ozn.DZ7</t>
  </si>
  <si>
    <t xml:space="preserve">Tenkovrstvá silikonová zrnitá omítka tl. 105 mm včetně penetrace vnějších stěn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</si>
</sst>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;\-#,##0"/>
    <numFmt numFmtId="170" formatCode="mmm\ dd"/>
    <numFmt numFmtId="171" formatCode="#,##0&quot; &quot;[$Kč-405];&quot;-&quot;#,##0&quot; &quot;[$Kč-405]"/>
    <numFmt numFmtId="172" formatCode="#,##0.00&quot; &quot;[$Kč-405];[Red]&quot;-&quot;#,##0.00&quot; &quot;[$Kč-405]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92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u val="single"/>
      <sz val="8"/>
      <color indexed="30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30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8"/>
      <name val="Trebuchet M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Liberation Sans"/>
      <family val="0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8"/>
      <name val="Liberation Sans"/>
      <family val="0"/>
    </font>
    <font>
      <sz val="11"/>
      <color indexed="52"/>
      <name val="Arial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2"/>
      <color indexed="8"/>
      <name val="Liberation Sans"/>
      <family val="0"/>
    </font>
    <font>
      <sz val="8"/>
      <color indexed="8"/>
      <name val="Liberation Sans"/>
      <family val="0"/>
    </font>
    <font>
      <b/>
      <sz val="11"/>
      <color indexed="8"/>
      <name val="Liberation Sans"/>
      <family val="0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Liberation Sans"/>
      <family val="0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theme="1"/>
      <name val="Liberation Sans"/>
      <family val="0"/>
    </font>
    <font>
      <sz val="11"/>
      <color rgb="FFFA7D00"/>
      <name val="Arial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2"/>
      <color theme="1"/>
      <name val="Liberation Sans"/>
      <family val="0"/>
    </font>
    <font>
      <sz val="8"/>
      <color theme="1"/>
      <name val="Liberation Sans"/>
      <family val="0"/>
    </font>
    <font>
      <b/>
      <sz val="11"/>
      <color theme="1"/>
      <name val="Liberation Sans"/>
      <family val="0"/>
    </font>
    <font>
      <sz val="8"/>
      <color rgb="FF000000"/>
      <name val="Arial CE"/>
      <family val="0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0" borderId="0">
      <alignment horizontal="center"/>
      <protection/>
    </xf>
    <xf numFmtId="0" fontId="70" fillId="0" borderId="0">
      <alignment horizontal="center" textRotation="90"/>
      <protection/>
    </xf>
    <xf numFmtId="0" fontId="6" fillId="0" borderId="0" applyNumberFormat="0" applyFill="0" applyBorder="0">
      <alignment vertical="top" wrapText="1"/>
      <protection locked="0"/>
    </xf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8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9" fillId="0" borderId="7" applyNumberFormat="0" applyFill="0" applyAlignment="0" applyProtection="0"/>
    <xf numFmtId="0" fontId="80" fillId="0" borderId="0">
      <alignment/>
      <protection/>
    </xf>
    <xf numFmtId="172" fontId="80" fillId="0" borderId="0">
      <alignment/>
      <protection/>
    </xf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5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8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38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6" fillId="0" borderId="22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7" fontId="26" fillId="0" borderId="0" xfId="0" applyNumberFormat="1" applyFont="1" applyAlignment="1">
      <alignment horizontal="right" vertical="center"/>
    </xf>
    <xf numFmtId="164" fontId="26" fillId="0" borderId="23" xfId="0" applyNumberFormat="1" applyFont="1" applyBorder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8" fillId="0" borderId="20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0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167" fontId="30" fillId="0" borderId="0" xfId="0" applyNumberFormat="1" applyFont="1" applyAlignment="1">
      <alignment horizontal="right"/>
    </xf>
    <xf numFmtId="167" fontId="30" fillId="0" borderId="23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right" vertical="center"/>
    </xf>
    <xf numFmtId="167" fontId="14" fillId="0" borderId="26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7" fontId="32" fillId="0" borderId="0" xfId="0" applyNumberFormat="1" applyFont="1" applyAlignment="1">
      <alignment horizontal="right" vertical="center"/>
    </xf>
    <xf numFmtId="167" fontId="32" fillId="0" borderId="23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7" fontId="14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8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168" fontId="0" fillId="0" borderId="34" xfId="0" applyNumberFormat="1" applyBorder="1" applyAlignment="1">
      <alignment horizontal="right" vertical="top"/>
    </xf>
    <xf numFmtId="0" fontId="33" fillId="35" borderId="0" xfId="0" applyFont="1" applyFill="1" applyBorder="1" applyAlignment="1" applyProtection="1">
      <alignment horizontal="left"/>
      <protection/>
    </xf>
    <xf numFmtId="0" fontId="34" fillId="35" borderId="0" xfId="0" applyFont="1" applyFill="1" applyBorder="1" applyAlignment="1" applyProtection="1">
      <alignment horizontal="left"/>
      <protection/>
    </xf>
    <xf numFmtId="0" fontId="34" fillId="35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35" fillId="36" borderId="35" xfId="0" applyFont="1" applyFill="1" applyBorder="1" applyAlignment="1" applyProtection="1">
      <alignment horizontal="center" vertical="center" wrapText="1"/>
      <protection/>
    </xf>
    <xf numFmtId="0" fontId="35" fillId="36" borderId="36" xfId="0" applyFont="1" applyFill="1" applyBorder="1" applyAlignment="1" applyProtection="1">
      <alignment horizontal="center" vertical="center" wrapText="1"/>
      <protection/>
    </xf>
    <xf numFmtId="0" fontId="35" fillId="36" borderId="37" xfId="0" applyFont="1" applyFill="1" applyBorder="1" applyAlignment="1" applyProtection="1">
      <alignment horizontal="center" vertical="center" wrapText="1"/>
      <protection/>
    </xf>
    <xf numFmtId="0" fontId="35" fillId="36" borderId="38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left" vertical="top"/>
    </xf>
    <xf numFmtId="0" fontId="35" fillId="36" borderId="10" xfId="0" applyFont="1" applyFill="1" applyBorder="1" applyAlignment="1" applyProtection="1">
      <alignment horizontal="center" vertical="center" wrapText="1"/>
      <protection/>
    </xf>
    <xf numFmtId="0" fontId="35" fillId="36" borderId="39" xfId="0" applyFont="1" applyFill="1" applyBorder="1" applyAlignment="1" applyProtection="1">
      <alignment horizontal="center" vertical="center" wrapText="1"/>
      <protection/>
    </xf>
    <xf numFmtId="0" fontId="35" fillId="36" borderId="40" xfId="0" applyFont="1" applyFill="1" applyBorder="1" applyAlignment="1" applyProtection="1">
      <alignment horizontal="center" vertical="center" wrapText="1"/>
      <protection/>
    </xf>
    <xf numFmtId="169" fontId="36" fillId="0" borderId="41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3" fillId="36" borderId="0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center"/>
    </xf>
    <xf numFmtId="168" fontId="36" fillId="0" borderId="42" xfId="0" applyNumberFormat="1" applyFont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70" fontId="1" fillId="0" borderId="37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168" fontId="1" fillId="0" borderId="37" xfId="0" applyNumberFormat="1" applyFont="1" applyBorder="1" applyAlignment="1">
      <alignment horizontal="center"/>
    </xf>
    <xf numFmtId="0" fontId="0" fillId="0" borderId="43" xfId="0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43" xfId="0" applyFont="1" applyBorder="1" applyAlignment="1">
      <alignment horizontal="left" vertical="top"/>
    </xf>
    <xf numFmtId="0" fontId="38" fillId="0" borderId="37" xfId="0" applyFont="1" applyBorder="1" applyAlignment="1">
      <alignment horizontal="left" vertical="top"/>
    </xf>
    <xf numFmtId="0" fontId="38" fillId="0" borderId="44" xfId="0" applyFont="1" applyBorder="1" applyAlignment="1">
      <alignment horizontal="left" vertical="top"/>
    </xf>
    <xf numFmtId="0" fontId="38" fillId="0" borderId="39" xfId="0" applyFont="1" applyBorder="1" applyAlignment="1">
      <alignment horizontal="left" vertical="top"/>
    </xf>
    <xf numFmtId="0" fontId="38" fillId="0" borderId="45" xfId="0" applyFont="1" applyBorder="1" applyAlignment="1">
      <alignment horizontal="left" vertical="top"/>
    </xf>
    <xf numFmtId="169" fontId="1" fillId="0" borderId="37" xfId="0" applyNumberFormat="1" applyFont="1" applyBorder="1" applyAlignment="1">
      <alignment horizontal="center" vertical="top"/>
    </xf>
    <xf numFmtId="170" fontId="1" fillId="0" borderId="37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68" fontId="1" fillId="0" borderId="37" xfId="0" applyNumberFormat="1" applyFont="1" applyBorder="1" applyAlignment="1">
      <alignment horizontal="center" vertical="top"/>
    </xf>
    <xf numFmtId="0" fontId="38" fillId="0" borderId="4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 wrapText="1"/>
    </xf>
    <xf numFmtId="0" fontId="39" fillId="0" borderId="37" xfId="0" applyFont="1" applyBorder="1" applyAlignment="1">
      <alignment horizontal="left" wrapText="1"/>
    </xf>
    <xf numFmtId="0" fontId="39" fillId="0" borderId="37" xfId="0" applyFont="1" applyBorder="1" applyAlignment="1">
      <alignment horizontal="center" vertical="top" wrapText="1"/>
    </xf>
    <xf numFmtId="168" fontId="39" fillId="0" borderId="37" xfId="0" applyNumberFormat="1" applyFont="1" applyBorder="1" applyAlignment="1">
      <alignment horizontal="center" vertical="top"/>
    </xf>
    <xf numFmtId="168" fontId="39" fillId="0" borderId="37" xfId="0" applyNumberFormat="1" applyFont="1" applyBorder="1" applyAlignment="1">
      <alignment horizontal="center"/>
    </xf>
    <xf numFmtId="0" fontId="40" fillId="0" borderId="37" xfId="0" applyFont="1" applyBorder="1" applyAlignment="1">
      <alignment horizontal="left" vertical="top" wrapText="1"/>
    </xf>
    <xf numFmtId="168" fontId="40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169" fontId="1" fillId="0" borderId="39" xfId="0" applyNumberFormat="1" applyFont="1" applyBorder="1" applyAlignment="1">
      <alignment horizontal="center" vertical="top"/>
    </xf>
    <xf numFmtId="170" fontId="1" fillId="0" borderId="39" xfId="0" applyNumberFormat="1" applyFont="1" applyBorder="1" applyAlignment="1">
      <alignment horizontal="center" vertical="top" wrapText="1"/>
    </xf>
    <xf numFmtId="0" fontId="39" fillId="0" borderId="39" xfId="0" applyFont="1" applyBorder="1" applyAlignment="1">
      <alignment horizontal="left" wrapText="1"/>
    </xf>
    <xf numFmtId="0" fontId="39" fillId="0" borderId="39" xfId="0" applyFont="1" applyBorder="1" applyAlignment="1">
      <alignment horizontal="center" vertical="top" wrapText="1"/>
    </xf>
    <xf numFmtId="168" fontId="39" fillId="0" borderId="39" xfId="0" applyNumberFormat="1" applyFont="1" applyBorder="1" applyAlignment="1">
      <alignment horizontal="center" vertical="top"/>
    </xf>
    <xf numFmtId="168" fontId="39" fillId="0" borderId="39" xfId="0" applyNumberFormat="1" applyFont="1" applyBorder="1" applyAlignment="1">
      <alignment horizontal="center"/>
    </xf>
    <xf numFmtId="0" fontId="38" fillId="0" borderId="47" xfId="0" applyFont="1" applyBorder="1" applyAlignment="1">
      <alignment horizontal="left" vertical="top"/>
    </xf>
    <xf numFmtId="0" fontId="78" fillId="0" borderId="0" xfId="49">
      <alignment/>
      <protection/>
    </xf>
    <xf numFmtId="0" fontId="87" fillId="0" borderId="0" xfId="49" applyFont="1">
      <alignment/>
      <protection/>
    </xf>
    <xf numFmtId="0" fontId="88" fillId="0" borderId="0" xfId="49" applyFont="1" applyAlignment="1">
      <alignment horizontal="right"/>
      <protection/>
    </xf>
    <xf numFmtId="0" fontId="89" fillId="0" borderId="0" xfId="49" applyFont="1">
      <alignment/>
      <protection/>
    </xf>
    <xf numFmtId="0" fontId="90" fillId="0" borderId="48" xfId="49" applyFont="1" applyFill="1" applyBorder="1" applyAlignment="1">
      <alignment horizontal="center"/>
      <protection/>
    </xf>
    <xf numFmtId="0" fontId="91" fillId="0" borderId="48" xfId="49" applyFont="1" applyFill="1" applyBorder="1" applyAlignment="1">
      <alignment horizontal="center"/>
      <protection/>
    </xf>
    <xf numFmtId="0" fontId="90" fillId="0" borderId="49" xfId="49" applyFont="1" applyFill="1" applyBorder="1" applyAlignment="1">
      <alignment horizontal="center" wrapText="1"/>
      <protection/>
    </xf>
    <xf numFmtId="0" fontId="90" fillId="0" borderId="49" xfId="49" applyFont="1" applyFill="1" applyBorder="1" applyAlignment="1">
      <alignment horizontal="left" wrapText="1" indent="1"/>
      <protection/>
    </xf>
    <xf numFmtId="0" fontId="90" fillId="0" borderId="49" xfId="49" applyFont="1" applyFill="1" applyBorder="1" applyAlignment="1">
      <alignment horizontal="right" wrapText="1"/>
      <protection/>
    </xf>
    <xf numFmtId="0" fontId="90" fillId="0" borderId="49" xfId="49" applyFont="1" applyFill="1" applyBorder="1" applyAlignment="1">
      <alignment horizontal="left" wrapText="1"/>
      <protection/>
    </xf>
    <xf numFmtId="4" fontId="88" fillId="0" borderId="49" xfId="49" applyNumberFormat="1" applyFont="1" applyBorder="1">
      <alignment/>
      <protection/>
    </xf>
    <xf numFmtId="0" fontId="90" fillId="0" borderId="50" xfId="49" applyFont="1" applyFill="1" applyBorder="1" applyAlignment="1">
      <alignment horizontal="left" wrapText="1" indent="1"/>
      <protection/>
    </xf>
    <xf numFmtId="0" fontId="90" fillId="0" borderId="51" xfId="49" applyFont="1" applyFill="1" applyBorder="1" applyAlignment="1">
      <alignment horizontal="right" wrapText="1"/>
      <protection/>
    </xf>
    <xf numFmtId="0" fontId="90" fillId="0" borderId="51" xfId="49" applyFont="1" applyFill="1" applyBorder="1" applyAlignment="1">
      <alignment horizontal="left" wrapText="1"/>
      <protection/>
    </xf>
    <xf numFmtId="4" fontId="88" fillId="0" borderId="51" xfId="49" applyNumberFormat="1" applyFont="1" applyBorder="1">
      <alignment/>
      <protection/>
    </xf>
    <xf numFmtId="4" fontId="88" fillId="0" borderId="52" xfId="49" applyNumberFormat="1" applyFont="1" applyBorder="1">
      <alignment/>
      <protection/>
    </xf>
    <xf numFmtId="171" fontId="88" fillId="0" borderId="49" xfId="49" applyNumberFormat="1" applyFont="1" applyBorder="1">
      <alignment/>
      <protection/>
    </xf>
    <xf numFmtId="0" fontId="41" fillId="0" borderId="0" xfId="0" applyFont="1" applyAlignment="1">
      <alignment horizontal="left" vertical="center"/>
    </xf>
    <xf numFmtId="43" fontId="1" fillId="0" borderId="0" xfId="34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164" fontId="11" fillId="34" borderId="5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left" vertical="top"/>
    </xf>
    <xf numFmtId="165" fontId="1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5" fillId="33" borderId="0" xfId="38" applyNumberFormat="1" applyFont="1" applyFill="1" applyBorder="1" applyAlignment="1" applyProtection="1">
      <alignment horizontal="center" vertical="center"/>
      <protection/>
    </xf>
    <xf numFmtId="0" fontId="31" fillId="0" borderId="33" xfId="0" applyFont="1" applyBorder="1" applyAlignment="1">
      <alignment horizontal="left" vertical="center" wrapText="1"/>
    </xf>
    <xf numFmtId="164" fontId="31" fillId="0" borderId="33" xfId="0" applyNumberFormat="1" applyFont="1" applyBorder="1" applyAlignment="1">
      <alignment horizontal="righ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87" activePane="bottomLeft" state="frozen"/>
      <selection pane="topLeft" activeCell="A1" sqref="A1"/>
      <selection pane="bottomLeft" activeCell="BE55" sqref="BE55"/>
    </sheetView>
  </sheetViews>
  <sheetFormatPr defaultColWidth="10.66015625" defaultRowHeight="14.25" customHeight="1"/>
  <cols>
    <col min="1" max="1" width="8.16015625" style="1" customWidth="1"/>
    <col min="2" max="2" width="1.66796875" style="1" customWidth="1"/>
    <col min="3" max="3" width="4.16015625" style="1" customWidth="1"/>
    <col min="4" max="33" width="2.33203125" style="1" customWidth="1"/>
    <col min="34" max="34" width="3.16015625" style="1" customWidth="1"/>
    <col min="35" max="37" width="2.33203125" style="1" customWidth="1"/>
    <col min="38" max="38" width="8.16015625" style="1" customWidth="1"/>
    <col min="39" max="39" width="3.16015625" style="1" customWidth="1"/>
    <col min="40" max="40" width="13.16015625" style="1" customWidth="1"/>
    <col min="41" max="41" width="7.3320312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3320312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232" t="s">
        <v>6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233" t="s">
        <v>7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225" t="s">
        <v>11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234" t="s">
        <v>16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Q6" s="14"/>
      <c r="BS6" s="9" t="s">
        <v>17</v>
      </c>
    </row>
    <row r="7" spans="2:71" s="1" customFormat="1" ht="15" customHeight="1">
      <c r="B7" s="13"/>
      <c r="D7" s="18" t="s">
        <v>18</v>
      </c>
      <c r="K7" s="19"/>
      <c r="AK7" s="18" t="s">
        <v>19</v>
      </c>
      <c r="AN7" s="19"/>
      <c r="AQ7" s="14"/>
      <c r="BS7" s="9" t="s">
        <v>20</v>
      </c>
    </row>
    <row r="8" spans="2:71" s="1" customFormat="1" ht="15" customHeight="1">
      <c r="B8" s="13"/>
      <c r="D8" s="18" t="s">
        <v>21</v>
      </c>
      <c r="K8" s="19" t="s">
        <v>22</v>
      </c>
      <c r="AK8" s="18" t="s">
        <v>23</v>
      </c>
      <c r="AN8" s="20">
        <v>42712</v>
      </c>
      <c r="AQ8" s="14"/>
      <c r="BS8" s="9" t="s">
        <v>24</v>
      </c>
    </row>
    <row r="9" spans="2:71" s="1" customFormat="1" ht="15" customHeight="1">
      <c r="B9" s="13"/>
      <c r="AQ9" s="14"/>
      <c r="BS9" s="9" t="s">
        <v>25</v>
      </c>
    </row>
    <row r="10" spans="2:71" s="1" customFormat="1" ht="15" customHeight="1">
      <c r="B10" s="13"/>
      <c r="D10" s="18" t="s">
        <v>26</v>
      </c>
      <c r="AK10" s="18" t="s">
        <v>27</v>
      </c>
      <c r="AN10" s="19"/>
      <c r="AQ10" s="14"/>
      <c r="BS10" s="9" t="s">
        <v>17</v>
      </c>
    </row>
    <row r="11" spans="2:71" s="1" customFormat="1" ht="19.5" customHeight="1">
      <c r="B11" s="13"/>
      <c r="E11" s="19" t="s">
        <v>22</v>
      </c>
      <c r="AK11" s="18" t="s">
        <v>28</v>
      </c>
      <c r="AN11" s="19"/>
      <c r="AQ11" s="14"/>
      <c r="BS11" s="9" t="s">
        <v>17</v>
      </c>
    </row>
    <row r="12" spans="2:71" s="1" customFormat="1" ht="7.5" customHeight="1">
      <c r="B12" s="13"/>
      <c r="AQ12" s="14"/>
      <c r="BS12" s="9" t="s">
        <v>17</v>
      </c>
    </row>
    <row r="13" spans="2:71" s="1" customFormat="1" ht="15" customHeight="1">
      <c r="B13" s="13"/>
      <c r="D13" s="18" t="s">
        <v>29</v>
      </c>
      <c r="AK13" s="18" t="s">
        <v>27</v>
      </c>
      <c r="AN13" s="19"/>
      <c r="AQ13" s="14"/>
      <c r="BS13" s="9" t="s">
        <v>17</v>
      </c>
    </row>
    <row r="14" spans="2:71" s="1" customFormat="1" ht="15.75" customHeight="1">
      <c r="B14" s="13"/>
      <c r="E14" s="19" t="s">
        <v>22</v>
      </c>
      <c r="AK14" s="18" t="s">
        <v>28</v>
      </c>
      <c r="AN14" s="19"/>
      <c r="AQ14" s="14"/>
      <c r="BS14" s="9" t="s">
        <v>17</v>
      </c>
    </row>
    <row r="15" spans="2:71" s="1" customFormat="1" ht="7.5" customHeight="1">
      <c r="B15" s="13"/>
      <c r="AQ15" s="14"/>
      <c r="BS15" s="9" t="s">
        <v>5</v>
      </c>
    </row>
    <row r="16" spans="2:71" s="1" customFormat="1" ht="15" customHeight="1">
      <c r="B16" s="13"/>
      <c r="D16" s="18" t="s">
        <v>30</v>
      </c>
      <c r="AK16" s="18" t="s">
        <v>27</v>
      </c>
      <c r="AN16" s="19"/>
      <c r="AQ16" s="14"/>
      <c r="BS16" s="9" t="s">
        <v>5</v>
      </c>
    </row>
    <row r="17" spans="2:71" s="1" customFormat="1" ht="19.5" customHeight="1">
      <c r="B17" s="13"/>
      <c r="E17" s="19" t="s">
        <v>22</v>
      </c>
      <c r="AK17" s="18" t="s">
        <v>28</v>
      </c>
      <c r="AN17" s="19"/>
      <c r="AQ17" s="14"/>
      <c r="BS17" s="9" t="s">
        <v>31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32</v>
      </c>
      <c r="AK19" s="18" t="s">
        <v>27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22</v>
      </c>
      <c r="AK20" s="18" t="s">
        <v>28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33</v>
      </c>
      <c r="AQ22" s="14"/>
    </row>
    <row r="23" spans="2:43" s="1" customFormat="1" ht="15.75" customHeight="1">
      <c r="B23" s="13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Q25" s="14"/>
    </row>
    <row r="26" spans="2:43" s="1" customFormat="1" ht="15" customHeight="1">
      <c r="B26" s="13"/>
      <c r="D26" s="22" t="s">
        <v>34</v>
      </c>
      <c r="AK26" s="230">
        <f>ROUND($AG$87,2)</f>
        <v>0</v>
      </c>
      <c r="AL26" s="230"/>
      <c r="AM26" s="230"/>
      <c r="AN26" s="230"/>
      <c r="AO26" s="230"/>
      <c r="AQ26" s="14"/>
    </row>
    <row r="27" spans="2:43" s="1" customFormat="1" ht="15" customHeight="1">
      <c r="B27" s="13"/>
      <c r="D27" s="22" t="s">
        <v>35</v>
      </c>
      <c r="AK27" s="230">
        <f>ROUND($AG$91,2)</f>
        <v>0</v>
      </c>
      <c r="AL27" s="230"/>
      <c r="AM27" s="230"/>
      <c r="AN27" s="230"/>
      <c r="AO27" s="230"/>
      <c r="AQ27" s="14"/>
    </row>
    <row r="28" spans="2:43" s="9" customFormat="1" ht="7.5" customHeight="1">
      <c r="B28" s="23"/>
      <c r="AQ28" s="24"/>
    </row>
    <row r="29" spans="2:43" s="9" customFormat="1" ht="27" customHeight="1">
      <c r="B29" s="23"/>
      <c r="D29" s="25" t="s">
        <v>36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31">
        <f>ROUND($AK$26+$AK$27,2)</f>
        <v>0</v>
      </c>
      <c r="AL29" s="231"/>
      <c r="AM29" s="231"/>
      <c r="AN29" s="231"/>
      <c r="AO29" s="231"/>
      <c r="AQ29" s="24"/>
    </row>
    <row r="30" spans="2:43" s="9" customFormat="1" ht="7.5" customHeight="1">
      <c r="B30" s="23"/>
      <c r="AQ30" s="24"/>
    </row>
    <row r="31" spans="2:43" s="9" customFormat="1" ht="15" customHeight="1">
      <c r="B31" s="27"/>
      <c r="D31" s="28" t="s">
        <v>37</v>
      </c>
      <c r="F31" s="28" t="s">
        <v>38</v>
      </c>
      <c r="L31" s="228">
        <v>0.21</v>
      </c>
      <c r="M31" s="228"/>
      <c r="N31" s="228"/>
      <c r="O31" s="228"/>
      <c r="T31" s="29" t="s">
        <v>39</v>
      </c>
      <c r="W31" s="229">
        <f>AK26</f>
        <v>0</v>
      </c>
      <c r="X31" s="229"/>
      <c r="Y31" s="229"/>
      <c r="Z31" s="229"/>
      <c r="AA31" s="229"/>
      <c r="AB31" s="229"/>
      <c r="AC31" s="229"/>
      <c r="AD31" s="229"/>
      <c r="AE31" s="229"/>
      <c r="AK31" s="229">
        <f>L31*W31</f>
        <v>0</v>
      </c>
      <c r="AL31" s="229"/>
      <c r="AM31" s="229"/>
      <c r="AN31" s="229"/>
      <c r="AO31" s="229"/>
      <c r="AQ31" s="30"/>
    </row>
    <row r="32" spans="2:43" s="9" customFormat="1" ht="15" customHeight="1">
      <c r="B32" s="27"/>
      <c r="F32" s="28" t="s">
        <v>40</v>
      </c>
      <c r="L32" s="228">
        <v>0.15</v>
      </c>
      <c r="M32" s="228"/>
      <c r="N32" s="228"/>
      <c r="O32" s="228"/>
      <c r="T32" s="29" t="s">
        <v>39</v>
      </c>
      <c r="W32" s="229"/>
      <c r="X32" s="229"/>
      <c r="Y32" s="229"/>
      <c r="Z32" s="229"/>
      <c r="AA32" s="229"/>
      <c r="AB32" s="229"/>
      <c r="AC32" s="229"/>
      <c r="AD32" s="229"/>
      <c r="AE32" s="229"/>
      <c r="AK32" s="229"/>
      <c r="AL32" s="229"/>
      <c r="AM32" s="229"/>
      <c r="AN32" s="229"/>
      <c r="AO32" s="229"/>
      <c r="AQ32" s="30"/>
    </row>
    <row r="33" spans="2:43" s="9" customFormat="1" ht="15" customHeight="1" hidden="1">
      <c r="B33" s="27"/>
      <c r="F33" s="28" t="s">
        <v>41</v>
      </c>
      <c r="L33" s="228">
        <v>0.21</v>
      </c>
      <c r="M33" s="228"/>
      <c r="N33" s="228"/>
      <c r="O33" s="228"/>
      <c r="T33" s="29" t="s">
        <v>39</v>
      </c>
      <c r="W33" s="229" t="e">
        <f>ROUND($BB$87+SUM($CF$92:$CF$92),2)</f>
        <v>#REF!</v>
      </c>
      <c r="X33" s="229"/>
      <c r="Y33" s="229"/>
      <c r="Z33" s="229"/>
      <c r="AA33" s="229"/>
      <c r="AB33" s="229"/>
      <c r="AC33" s="229"/>
      <c r="AD33" s="229"/>
      <c r="AE33" s="229"/>
      <c r="AK33" s="229">
        <v>0</v>
      </c>
      <c r="AL33" s="229"/>
      <c r="AM33" s="229"/>
      <c r="AN33" s="229"/>
      <c r="AO33" s="229"/>
      <c r="AQ33" s="30"/>
    </row>
    <row r="34" spans="2:43" s="9" customFormat="1" ht="15" customHeight="1" hidden="1">
      <c r="B34" s="27"/>
      <c r="F34" s="28" t="s">
        <v>42</v>
      </c>
      <c r="L34" s="228">
        <v>0.15</v>
      </c>
      <c r="M34" s="228"/>
      <c r="N34" s="228"/>
      <c r="O34" s="228"/>
      <c r="T34" s="29" t="s">
        <v>39</v>
      </c>
      <c r="W34" s="229" t="e">
        <f>ROUND($BC$87+SUM($CG$92:$CG$92),2)</f>
        <v>#REF!</v>
      </c>
      <c r="X34" s="229"/>
      <c r="Y34" s="229"/>
      <c r="Z34" s="229"/>
      <c r="AA34" s="229"/>
      <c r="AB34" s="229"/>
      <c r="AC34" s="229"/>
      <c r="AD34" s="229"/>
      <c r="AE34" s="229"/>
      <c r="AK34" s="229">
        <v>0</v>
      </c>
      <c r="AL34" s="229"/>
      <c r="AM34" s="229"/>
      <c r="AN34" s="229"/>
      <c r="AO34" s="229"/>
      <c r="AQ34" s="30"/>
    </row>
    <row r="35" spans="2:43" s="9" customFormat="1" ht="15" customHeight="1" hidden="1">
      <c r="B35" s="27"/>
      <c r="F35" s="28" t="s">
        <v>43</v>
      </c>
      <c r="L35" s="228">
        <v>0</v>
      </c>
      <c r="M35" s="228"/>
      <c r="N35" s="228"/>
      <c r="O35" s="228"/>
      <c r="T35" s="29" t="s">
        <v>39</v>
      </c>
      <c r="W35" s="229" t="e">
        <f>ROUND($BD$87+SUM($CH$92:$CH$92),2)</f>
        <v>#REF!</v>
      </c>
      <c r="X35" s="229"/>
      <c r="Y35" s="229"/>
      <c r="Z35" s="229"/>
      <c r="AA35" s="229"/>
      <c r="AB35" s="229"/>
      <c r="AC35" s="229"/>
      <c r="AD35" s="229"/>
      <c r="AE35" s="229"/>
      <c r="AK35" s="229">
        <v>0</v>
      </c>
      <c r="AL35" s="229"/>
      <c r="AM35" s="229"/>
      <c r="AN35" s="229"/>
      <c r="AO35" s="229"/>
      <c r="AQ35" s="30"/>
    </row>
    <row r="36" spans="2:43" s="9" customFormat="1" ht="7.5" customHeight="1">
      <c r="B36" s="23"/>
      <c r="AQ36" s="24"/>
    </row>
    <row r="37" spans="2:43" s="9" customFormat="1" ht="27" customHeight="1">
      <c r="B37" s="23"/>
      <c r="C37" s="31"/>
      <c r="D37" s="32" t="s">
        <v>44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45</v>
      </c>
      <c r="U37" s="33"/>
      <c r="V37" s="33"/>
      <c r="W37" s="33"/>
      <c r="X37" s="223" t="s">
        <v>46</v>
      </c>
      <c r="Y37" s="223"/>
      <c r="Z37" s="223"/>
      <c r="AA37" s="223"/>
      <c r="AB37" s="223"/>
      <c r="AC37" s="33"/>
      <c r="AD37" s="33"/>
      <c r="AE37" s="33"/>
      <c r="AF37" s="33"/>
      <c r="AG37" s="33"/>
      <c r="AH37" s="33"/>
      <c r="AI37" s="33"/>
      <c r="AJ37" s="33"/>
      <c r="AK37" s="224">
        <f>SUM($AK$29:$AK$35)</f>
        <v>0</v>
      </c>
      <c r="AL37" s="224"/>
      <c r="AM37" s="224"/>
      <c r="AN37" s="224"/>
      <c r="AO37" s="224"/>
      <c r="AP37" s="31"/>
      <c r="AQ37" s="24"/>
    </row>
    <row r="38" spans="2:43" s="9" customFormat="1" ht="15" customHeight="1">
      <c r="B38" s="23"/>
      <c r="AQ38" s="24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3"/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48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4"/>
    </row>
    <row r="50" spans="2:43" s="1" customFormat="1" ht="14.25" customHeight="1">
      <c r="B50" s="13"/>
      <c r="D50" s="38"/>
      <c r="Z50" s="39"/>
      <c r="AC50" s="38"/>
      <c r="AO50" s="39"/>
      <c r="AQ50" s="14"/>
    </row>
    <row r="51" spans="2:43" s="1" customFormat="1" ht="14.25" customHeight="1">
      <c r="B51" s="13"/>
      <c r="D51" s="38"/>
      <c r="Z51" s="39"/>
      <c r="AC51" s="38"/>
      <c r="AO51" s="39"/>
      <c r="AQ51" s="14"/>
    </row>
    <row r="52" spans="2:43" s="1" customFormat="1" ht="14.25" customHeight="1">
      <c r="B52" s="13"/>
      <c r="D52" s="38"/>
      <c r="Z52" s="39"/>
      <c r="AC52" s="38"/>
      <c r="AO52" s="39"/>
      <c r="AQ52" s="14"/>
    </row>
    <row r="53" spans="2:43" s="1" customFormat="1" ht="14.25" customHeight="1">
      <c r="B53" s="13"/>
      <c r="D53" s="38"/>
      <c r="Z53" s="39"/>
      <c r="AC53" s="38"/>
      <c r="AO53" s="39"/>
      <c r="AQ53" s="14"/>
    </row>
    <row r="54" spans="2:43" s="1" customFormat="1" ht="14.25" customHeight="1">
      <c r="B54" s="13"/>
      <c r="D54" s="38"/>
      <c r="Z54" s="39"/>
      <c r="AC54" s="38"/>
      <c r="AO54" s="39"/>
      <c r="AQ54" s="14"/>
    </row>
    <row r="55" spans="2:43" s="1" customFormat="1" ht="14.25" customHeight="1">
      <c r="B55" s="13"/>
      <c r="D55" s="38"/>
      <c r="Z55" s="39"/>
      <c r="AC55" s="38"/>
      <c r="AO55" s="39"/>
      <c r="AQ55" s="14"/>
    </row>
    <row r="56" spans="2:43" s="1" customFormat="1" ht="14.25" customHeight="1">
      <c r="B56" s="13"/>
      <c r="D56" s="38"/>
      <c r="Z56" s="39"/>
      <c r="AC56" s="38"/>
      <c r="AO56" s="39"/>
      <c r="AQ56" s="14"/>
    </row>
    <row r="57" spans="2:43" s="1" customFormat="1" ht="14.25" customHeight="1">
      <c r="B57" s="13"/>
      <c r="D57" s="38"/>
      <c r="Z57" s="39"/>
      <c r="AC57" s="38"/>
      <c r="AO57" s="39"/>
      <c r="AQ57" s="14"/>
    </row>
    <row r="58" spans="2:43" s="9" customFormat="1" ht="15.75" customHeight="1">
      <c r="B58" s="23"/>
      <c r="D58" s="40" t="s">
        <v>49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50</v>
      </c>
      <c r="S58" s="41"/>
      <c r="T58" s="41"/>
      <c r="U58" s="41"/>
      <c r="V58" s="41"/>
      <c r="W58" s="41"/>
      <c r="X58" s="41"/>
      <c r="Y58" s="41"/>
      <c r="Z58" s="43"/>
      <c r="AC58" s="40" t="s">
        <v>49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50</v>
      </c>
      <c r="AN58" s="41"/>
      <c r="AO58" s="43"/>
      <c r="AQ58" s="24"/>
    </row>
    <row r="59" spans="2:43" s="1" customFormat="1" ht="14.25" customHeight="1">
      <c r="B59" s="13"/>
      <c r="AQ59" s="14"/>
    </row>
    <row r="60" spans="2:43" s="9" customFormat="1" ht="15.75" customHeight="1">
      <c r="B60" s="23"/>
      <c r="D60" s="35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52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4"/>
    </row>
    <row r="61" spans="2:43" s="1" customFormat="1" ht="14.25" customHeight="1">
      <c r="B61" s="13"/>
      <c r="D61" s="38"/>
      <c r="Z61" s="39"/>
      <c r="AC61" s="38"/>
      <c r="AO61" s="39"/>
      <c r="AQ61" s="14"/>
    </row>
    <row r="62" spans="2:43" s="1" customFormat="1" ht="14.25" customHeight="1">
      <c r="B62" s="13"/>
      <c r="D62" s="38"/>
      <c r="Z62" s="39"/>
      <c r="AC62" s="38"/>
      <c r="AO62" s="39"/>
      <c r="AQ62" s="14"/>
    </row>
    <row r="63" spans="2:43" s="1" customFormat="1" ht="14.25" customHeight="1">
      <c r="B63" s="13"/>
      <c r="D63" s="38"/>
      <c r="Z63" s="39"/>
      <c r="AC63" s="38"/>
      <c r="AO63" s="39"/>
      <c r="AQ63" s="14"/>
    </row>
    <row r="64" spans="2:43" s="1" customFormat="1" ht="14.25" customHeight="1">
      <c r="B64" s="13"/>
      <c r="D64" s="38"/>
      <c r="Z64" s="39"/>
      <c r="AC64" s="38"/>
      <c r="AO64" s="39"/>
      <c r="AQ64" s="14"/>
    </row>
    <row r="65" spans="2:43" s="1" customFormat="1" ht="14.25" customHeight="1">
      <c r="B65" s="13"/>
      <c r="D65" s="38"/>
      <c r="Z65" s="39"/>
      <c r="AC65" s="38"/>
      <c r="AO65" s="39"/>
      <c r="AQ65" s="14"/>
    </row>
    <row r="66" spans="2:43" s="1" customFormat="1" ht="14.25" customHeight="1">
      <c r="B66" s="13"/>
      <c r="D66" s="38"/>
      <c r="Z66" s="39"/>
      <c r="AC66" s="38"/>
      <c r="AO66" s="39"/>
      <c r="AQ66" s="14"/>
    </row>
    <row r="67" spans="2:43" s="1" customFormat="1" ht="14.25" customHeight="1">
      <c r="B67" s="13"/>
      <c r="D67" s="38"/>
      <c r="Z67" s="39"/>
      <c r="AC67" s="38"/>
      <c r="AO67" s="39"/>
      <c r="AQ67" s="14"/>
    </row>
    <row r="68" spans="2:43" s="1" customFormat="1" ht="14.25" customHeight="1">
      <c r="B68" s="13"/>
      <c r="D68" s="38"/>
      <c r="Z68" s="39"/>
      <c r="AC68" s="38"/>
      <c r="AO68" s="39"/>
      <c r="AQ68" s="14"/>
    </row>
    <row r="69" spans="2:43" s="9" customFormat="1" ht="15.75" customHeight="1">
      <c r="B69" s="23"/>
      <c r="D69" s="40" t="s">
        <v>49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50</v>
      </c>
      <c r="S69" s="41"/>
      <c r="T69" s="41"/>
      <c r="U69" s="41"/>
      <c r="V69" s="41"/>
      <c r="W69" s="41"/>
      <c r="X69" s="41"/>
      <c r="Y69" s="41"/>
      <c r="Z69" s="43"/>
      <c r="AC69" s="40" t="s">
        <v>49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50</v>
      </c>
      <c r="AN69" s="41"/>
      <c r="AO69" s="43"/>
      <c r="AQ69" s="24"/>
    </row>
    <row r="70" spans="2:43" s="9" customFormat="1" ht="7.5" customHeight="1">
      <c r="B70" s="23"/>
      <c r="AQ70" s="24"/>
    </row>
    <row r="71" spans="2:43" s="9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9" customFormat="1" ht="37.5" customHeight="1">
      <c r="B76" s="23"/>
      <c r="C76" s="225" t="s">
        <v>53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4"/>
    </row>
    <row r="77" spans="2:43" s="19" customFormat="1" ht="15" customHeight="1">
      <c r="B77" s="50"/>
      <c r="C77" s="18" t="s">
        <v>14</v>
      </c>
      <c r="L77" s="19">
        <f>$K$5</f>
        <v>0</v>
      </c>
      <c r="AQ77" s="51"/>
    </row>
    <row r="78" spans="2:43" s="52" customFormat="1" ht="37.5" customHeight="1">
      <c r="B78" s="53"/>
      <c r="C78" s="52" t="s">
        <v>15</v>
      </c>
      <c r="L78" s="226" t="str">
        <f>$K$6</f>
        <v>MŠNad Palatou - zateplení obvodového pláště a drobné stavení úpravy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Q78" s="54"/>
    </row>
    <row r="79" spans="2:43" s="9" customFormat="1" ht="7.5" customHeight="1">
      <c r="B79" s="23"/>
      <c r="AQ79" s="24"/>
    </row>
    <row r="80" spans="2:43" s="9" customFormat="1" ht="15.75" customHeight="1">
      <c r="B80" s="23"/>
      <c r="C80" s="18" t="s">
        <v>21</v>
      </c>
      <c r="L80" s="55" t="str">
        <f>IF($K$8="","",$K$8)</f>
        <v> </v>
      </c>
      <c r="AI80" s="18" t="s">
        <v>23</v>
      </c>
      <c r="AM80" s="227">
        <f>IF($AN$8="","",$AN$8)</f>
        <v>42712</v>
      </c>
      <c r="AN80" s="227"/>
      <c r="AQ80" s="24"/>
    </row>
    <row r="81" spans="2:43" s="9" customFormat="1" ht="7.5" customHeight="1">
      <c r="B81" s="23"/>
      <c r="AQ81" s="24"/>
    </row>
    <row r="82" spans="2:56" s="9" customFormat="1" ht="18.75" customHeight="1">
      <c r="B82" s="23"/>
      <c r="C82" s="18" t="s">
        <v>26</v>
      </c>
      <c r="L82" s="19" t="str">
        <f>IF($E$11="","",$E$11)</f>
        <v> </v>
      </c>
      <c r="AI82" s="18" t="s">
        <v>30</v>
      </c>
      <c r="AM82" s="219" t="str">
        <f>IF($E$17="","",$E$17)</f>
        <v> </v>
      </c>
      <c r="AN82" s="219"/>
      <c r="AO82" s="219"/>
      <c r="AP82" s="219"/>
      <c r="AQ82" s="24"/>
      <c r="AS82" s="218" t="s">
        <v>54</v>
      </c>
      <c r="AT82" s="218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9" customFormat="1" ht="15.75" customHeight="1">
      <c r="B83" s="23"/>
      <c r="C83" s="18" t="s">
        <v>29</v>
      </c>
      <c r="L83" s="19" t="str">
        <f>IF($E$14="","",$E$14)</f>
        <v> </v>
      </c>
      <c r="AI83" s="18" t="s">
        <v>32</v>
      </c>
      <c r="AM83" s="219" t="str">
        <f>IF($E$20="","",$E$20)</f>
        <v> </v>
      </c>
      <c r="AN83" s="219"/>
      <c r="AO83" s="219"/>
      <c r="AP83" s="219"/>
      <c r="AQ83" s="24"/>
      <c r="AS83" s="218"/>
      <c r="AT83" s="218"/>
      <c r="BD83" s="56"/>
    </row>
    <row r="84" spans="2:56" s="9" customFormat="1" ht="12" customHeight="1">
      <c r="B84" s="23"/>
      <c r="AQ84" s="24"/>
      <c r="AS84" s="218"/>
      <c r="AT84" s="218"/>
      <c r="BD84" s="56"/>
    </row>
    <row r="85" spans="2:57" s="9" customFormat="1" ht="30" customHeight="1">
      <c r="B85" s="23"/>
      <c r="C85" s="220" t="s">
        <v>55</v>
      </c>
      <c r="D85" s="220"/>
      <c r="E85" s="220"/>
      <c r="F85" s="220"/>
      <c r="G85" s="220"/>
      <c r="H85" s="33"/>
      <c r="I85" s="221" t="s">
        <v>56</v>
      </c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 t="s">
        <v>57</v>
      </c>
      <c r="AH85" s="221"/>
      <c r="AI85" s="221"/>
      <c r="AJ85" s="221"/>
      <c r="AK85" s="221"/>
      <c r="AL85" s="221"/>
      <c r="AM85" s="221"/>
      <c r="AN85" s="222" t="s">
        <v>58</v>
      </c>
      <c r="AO85" s="222"/>
      <c r="AP85" s="222"/>
      <c r="AQ85" s="24"/>
      <c r="AS85" s="57" t="s">
        <v>59</v>
      </c>
      <c r="AT85" s="58" t="s">
        <v>60</v>
      </c>
      <c r="AU85" s="58" t="s">
        <v>61</v>
      </c>
      <c r="AV85" s="58" t="s">
        <v>62</v>
      </c>
      <c r="AW85" s="58" t="s">
        <v>63</v>
      </c>
      <c r="AX85" s="58" t="s">
        <v>64</v>
      </c>
      <c r="AY85" s="58" t="s">
        <v>65</v>
      </c>
      <c r="AZ85" s="58" t="s">
        <v>66</v>
      </c>
      <c r="BA85" s="58" t="s">
        <v>67</v>
      </c>
      <c r="BB85" s="58" t="s">
        <v>68</v>
      </c>
      <c r="BC85" s="58" t="s">
        <v>69</v>
      </c>
      <c r="BD85" s="59" t="s">
        <v>70</v>
      </c>
      <c r="BE85" s="60"/>
    </row>
    <row r="86" spans="2:56" s="9" customFormat="1" ht="12" customHeight="1">
      <c r="B86" s="23"/>
      <c r="AQ86" s="24"/>
      <c r="AS86" s="61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2" t="s">
        <v>71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217">
        <f>AG88+AG89+AG91</f>
        <v>0</v>
      </c>
      <c r="AH87" s="217"/>
      <c r="AI87" s="217"/>
      <c r="AJ87" s="217"/>
      <c r="AK87" s="217"/>
      <c r="AL87" s="217"/>
      <c r="AM87" s="217"/>
      <c r="AN87" s="217">
        <f>AN88+AN89+AN91</f>
        <v>0</v>
      </c>
      <c r="AO87" s="217"/>
      <c r="AP87" s="217"/>
      <c r="AQ87" s="54"/>
      <c r="AS87" s="63" t="e">
        <f>ROUND($AS$88+SUM($AS$89:$AS$89)+#REF!,2)</f>
        <v>#REF!</v>
      </c>
      <c r="AT87" s="64" t="e">
        <f>ROUND(SUM($AV$87:$AW$87),2)</f>
        <v>#REF!</v>
      </c>
      <c r="AU87" s="65" t="e">
        <f>ROUND($AU$88+SUM($AU$89:$AU$89)+#REF!,5)</f>
        <v>#REF!</v>
      </c>
      <c r="AV87" s="64" t="e">
        <f>ROUND($AZ$87*$L$31,2)</f>
        <v>#REF!</v>
      </c>
      <c r="AW87" s="64" t="e">
        <f>ROUND($BA$87*$L$32,2)</f>
        <v>#REF!</v>
      </c>
      <c r="AX87" s="64" t="e">
        <f>ROUND($BB$87*$L$31,2)</f>
        <v>#REF!</v>
      </c>
      <c r="AY87" s="64" t="e">
        <f>ROUND($BC$87*$L$32,2)</f>
        <v>#REF!</v>
      </c>
      <c r="AZ87" s="64" t="e">
        <f>ROUND($AZ$88+SUM($AZ$89:$AZ$89)+#REF!,2)</f>
        <v>#REF!</v>
      </c>
      <c r="BA87" s="64" t="e">
        <f>ROUND($BA$88+SUM($BA$89:$BA$89)+#REF!,2)</f>
        <v>#REF!</v>
      </c>
      <c r="BB87" s="64" t="e">
        <f>ROUND($BB$88+SUM($BB$89:$BB$89)+#REF!,2)</f>
        <v>#REF!</v>
      </c>
      <c r="BC87" s="64" t="e">
        <f>ROUND($BC$88+SUM($BC$89:$BC$89)+#REF!,2)</f>
        <v>#REF!</v>
      </c>
      <c r="BD87" s="66" t="e">
        <f>ROUND($BD$88+SUM($BD$89:$BD$89)+#REF!,2)</f>
        <v>#REF!</v>
      </c>
      <c r="BS87" s="52" t="s">
        <v>72</v>
      </c>
      <c r="BT87" s="52" t="s">
        <v>73</v>
      </c>
      <c r="BU87" s="67" t="s">
        <v>74</v>
      </c>
      <c r="BV87" s="52" t="s">
        <v>75</v>
      </c>
      <c r="BW87" s="52" t="s">
        <v>76</v>
      </c>
      <c r="BX87" s="52" t="s">
        <v>77</v>
      </c>
    </row>
    <row r="88" spans="1:76" s="72" customFormat="1" ht="28.5" customHeight="1">
      <c r="A88" s="68" t="s">
        <v>78</v>
      </c>
      <c r="B88" s="69"/>
      <c r="C88" s="70"/>
      <c r="D88" s="215" t="s">
        <v>79</v>
      </c>
      <c r="E88" s="215"/>
      <c r="F88" s="215"/>
      <c r="G88" s="215"/>
      <c r="H88" s="215"/>
      <c r="I88" s="70"/>
      <c r="J88" s="215" t="s">
        <v>80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6">
        <f>'00 - VON'!$M$30</f>
        <v>0</v>
      </c>
      <c r="AH88" s="216"/>
      <c r="AI88" s="216"/>
      <c r="AJ88" s="216"/>
      <c r="AK88" s="216"/>
      <c r="AL88" s="216"/>
      <c r="AM88" s="216"/>
      <c r="AN88" s="216">
        <f>SUM($AG$88,$AT$88)</f>
        <v>0</v>
      </c>
      <c r="AO88" s="216"/>
      <c r="AP88" s="216"/>
      <c r="AQ88" s="71"/>
      <c r="AS88" s="73">
        <f>'00 - VON'!$M$28</f>
        <v>0</v>
      </c>
      <c r="AT88" s="74">
        <f>ROUND(SUM($AV$88:$AW$88),2)</f>
        <v>0</v>
      </c>
      <c r="AU88" s="75" t="e">
        <f>'00 - VON'!$W$113</f>
        <v>#REF!</v>
      </c>
      <c r="AV88" s="74">
        <f>'00 - VON'!$M$32</f>
        <v>0</v>
      </c>
      <c r="AW88" s="74">
        <f>'00 - VON'!$M$33</f>
        <v>0</v>
      </c>
      <c r="AX88" s="74">
        <f>'00 - VON'!$M$34</f>
        <v>0</v>
      </c>
      <c r="AY88" s="74">
        <f>'00 - VON'!$M$35</f>
        <v>0</v>
      </c>
      <c r="AZ88" s="74">
        <f>'00 - VON'!$H$32</f>
        <v>0</v>
      </c>
      <c r="BA88" s="74">
        <f>'00 - VON'!$H$33</f>
        <v>0</v>
      </c>
      <c r="BB88" s="74">
        <f>'00 - VON'!$H$34</f>
        <v>0</v>
      </c>
      <c r="BC88" s="74">
        <f>'00 - VON'!$H$35</f>
        <v>0</v>
      </c>
      <c r="BD88" s="76">
        <f>'00 - VON'!$H$36</f>
        <v>0</v>
      </c>
      <c r="BT88" s="72" t="s">
        <v>20</v>
      </c>
      <c r="BV88" s="72" t="s">
        <v>75</v>
      </c>
      <c r="BW88" s="72" t="s">
        <v>81</v>
      </c>
      <c r="BX88" s="72" t="s">
        <v>76</v>
      </c>
    </row>
    <row r="89" spans="1:76" s="72" customFormat="1" ht="28.5" customHeight="1">
      <c r="A89" s="68" t="s">
        <v>78</v>
      </c>
      <c r="B89" s="69"/>
      <c r="C89" s="70"/>
      <c r="D89" s="215" t="s">
        <v>82</v>
      </c>
      <c r="E89" s="215"/>
      <c r="F89" s="215"/>
      <c r="G89" s="215"/>
      <c r="H89" s="215"/>
      <c r="I89" s="70"/>
      <c r="J89" s="215" t="s">
        <v>83</v>
      </c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6">
        <f>'Architektonické a st...'!$M$30</f>
        <v>0</v>
      </c>
      <c r="AH89" s="216"/>
      <c r="AI89" s="216"/>
      <c r="AJ89" s="216"/>
      <c r="AK89" s="216"/>
      <c r="AL89" s="216"/>
      <c r="AM89" s="216"/>
      <c r="AN89" s="216">
        <f>SUM($AG$89,$AT$89)</f>
        <v>0</v>
      </c>
      <c r="AO89" s="216"/>
      <c r="AP89" s="216"/>
      <c r="AQ89" s="71"/>
      <c r="AS89" s="73">
        <f>'Architektonické a st...'!$M$28</f>
        <v>0</v>
      </c>
      <c r="AT89" s="74">
        <f>ROUND(SUM($AV$89:$AW$89),2)</f>
        <v>0</v>
      </c>
      <c r="AU89" s="75" t="e">
        <f>'Architektonické a st...'!$W$128</f>
        <v>#REF!</v>
      </c>
      <c r="AV89" s="74">
        <f>'Architektonické a st...'!$M$32</f>
        <v>0</v>
      </c>
      <c r="AW89" s="74">
        <f>'Architektonické a st...'!$M$33</f>
        <v>0</v>
      </c>
      <c r="AX89" s="74">
        <f>'Architektonické a st...'!$M$34</f>
        <v>0</v>
      </c>
      <c r="AY89" s="74">
        <f>'Architektonické a st...'!$M$35</f>
        <v>0</v>
      </c>
      <c r="AZ89" s="74">
        <f>'Architektonické a st...'!$H$32</f>
        <v>0</v>
      </c>
      <c r="BA89" s="74">
        <f>'Architektonické a st...'!$H$33</f>
        <v>0</v>
      </c>
      <c r="BB89" s="74" t="e">
        <f>'Architektonické a st...'!$H$34</f>
        <v>#REF!</v>
      </c>
      <c r="BC89" s="74" t="e">
        <f>'Architektonické a st...'!$H$35</f>
        <v>#REF!</v>
      </c>
      <c r="BD89" s="76" t="e">
        <f>'Architektonické a st...'!$H$36</f>
        <v>#REF!</v>
      </c>
      <c r="BT89" s="72" t="s">
        <v>20</v>
      </c>
      <c r="BV89" s="72" t="s">
        <v>75</v>
      </c>
      <c r="BW89" s="72" t="s">
        <v>84</v>
      </c>
      <c r="BX89" s="72" t="s">
        <v>76</v>
      </c>
    </row>
    <row r="90" spans="2:43" s="1" customFormat="1" ht="14.25" customHeight="1">
      <c r="B90" s="13"/>
      <c r="AQ90" s="14"/>
    </row>
    <row r="91" spans="2:49" s="9" customFormat="1" ht="30.75" customHeight="1">
      <c r="B91" s="23"/>
      <c r="C91" s="62" t="s">
        <v>85</v>
      </c>
      <c r="AG91" s="217">
        <v>0</v>
      </c>
      <c r="AH91" s="217"/>
      <c r="AI91" s="217"/>
      <c r="AJ91" s="217"/>
      <c r="AK91" s="217"/>
      <c r="AL91" s="217"/>
      <c r="AM91" s="217"/>
      <c r="AN91" s="217">
        <v>0</v>
      </c>
      <c r="AO91" s="217"/>
      <c r="AP91" s="217"/>
      <c r="AQ91" s="24"/>
      <c r="AS91" s="57" t="s">
        <v>86</v>
      </c>
      <c r="AT91" s="58" t="s">
        <v>87</v>
      </c>
      <c r="AU91" s="58" t="s">
        <v>37</v>
      </c>
      <c r="AV91" s="59" t="s">
        <v>60</v>
      </c>
      <c r="AW91" s="60"/>
    </row>
    <row r="92" spans="2:48" s="9" customFormat="1" ht="12" customHeight="1">
      <c r="B92" s="23"/>
      <c r="AQ92" s="24"/>
      <c r="AS92" s="36"/>
      <c r="AT92" s="36"/>
      <c r="AU92" s="36"/>
      <c r="AV92" s="36"/>
    </row>
    <row r="93" spans="2:43" s="9" customFormat="1" ht="30.75" customHeight="1">
      <c r="B93" s="23"/>
      <c r="C93" s="77" t="s">
        <v>88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214">
        <f>ROUND($AG$87+$AG$91,2)</f>
        <v>0</v>
      </c>
      <c r="AH93" s="214"/>
      <c r="AI93" s="214"/>
      <c r="AJ93" s="214"/>
      <c r="AK93" s="214"/>
      <c r="AL93" s="214"/>
      <c r="AM93" s="214"/>
      <c r="AN93" s="214">
        <f>$AN$87+$AN$91</f>
        <v>0</v>
      </c>
      <c r="AO93" s="214"/>
      <c r="AP93" s="214"/>
      <c r="AQ93" s="24"/>
    </row>
    <row r="94" spans="2:43" s="9" customFormat="1" ht="7.5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6"/>
    </row>
  </sheetData>
  <sheetProtection selectLockedCells="1" selectUnlockedCells="1"/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3:AM93"/>
    <mergeCell ref="AN93:AP93"/>
    <mergeCell ref="D89:H89"/>
    <mergeCell ref="J89:AF89"/>
    <mergeCell ref="AG89:AM89"/>
    <mergeCell ref="AN89:AP89"/>
    <mergeCell ref="AG91:AM91"/>
    <mergeCell ref="AN91:AP91"/>
  </mergeCells>
  <hyperlinks>
    <hyperlink ref="K1" location="C2" display="1) Souhrnný list stavby"/>
    <hyperlink ref="W1" location="C87" display="2) Rekapitulace objektů"/>
    <hyperlink ref="A88" location="00 - VON!C2" display="/"/>
    <hyperlink ref="A89" location="01 - Architektonické a st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L124" sqref="L124:M124"/>
    </sheetView>
  </sheetViews>
  <sheetFormatPr defaultColWidth="10.33203125" defaultRowHeight="14.25" customHeight="1"/>
  <cols>
    <col min="1" max="1" width="8.16015625" style="1" customWidth="1"/>
    <col min="2" max="2" width="1.66796875" style="1" customWidth="1"/>
    <col min="3" max="4" width="4.16015625" style="1" customWidth="1"/>
    <col min="5" max="5" width="17.16015625" style="1" customWidth="1"/>
    <col min="6" max="7" width="11.16015625" style="1" customWidth="1"/>
    <col min="8" max="8" width="12.33203125" style="1" customWidth="1"/>
    <col min="9" max="9" width="7" style="1" customWidth="1"/>
    <col min="10" max="10" width="5.16015625" style="1" customWidth="1"/>
    <col min="11" max="11" width="11.33203125" style="1" customWidth="1"/>
    <col min="12" max="12" width="12" style="1" customWidth="1"/>
    <col min="13" max="14" width="6" style="1" customWidth="1"/>
    <col min="15" max="15" width="2" style="1" customWidth="1"/>
    <col min="16" max="16" width="12.3320312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16015625" style="1" customWidth="1"/>
    <col min="32" max="43" width="10.33203125" style="2" customWidth="1"/>
    <col min="44" max="64" width="0" style="1" hidden="1" customWidth="1"/>
    <col min="65" max="16384" width="10.33203125" style="2" customWidth="1"/>
  </cols>
  <sheetData>
    <row r="1" spans="1:22" s="7" customFormat="1" ht="22.5" customHeight="1">
      <c r="A1" s="78"/>
      <c r="B1" s="4"/>
      <c r="C1" s="4"/>
      <c r="D1" s="5" t="s">
        <v>1</v>
      </c>
      <c r="E1" s="4"/>
      <c r="F1" s="6" t="s">
        <v>89</v>
      </c>
      <c r="G1" s="6"/>
      <c r="H1" s="247" t="s">
        <v>90</v>
      </c>
      <c r="I1" s="247"/>
      <c r="J1" s="247"/>
      <c r="K1" s="247"/>
      <c r="L1" s="6" t="s">
        <v>91</v>
      </c>
      <c r="M1" s="4"/>
      <c r="N1" s="4"/>
      <c r="O1" s="5" t="s">
        <v>92</v>
      </c>
      <c r="P1" s="4"/>
      <c r="Q1" s="4"/>
      <c r="R1" s="4"/>
      <c r="S1" s="6" t="s">
        <v>93</v>
      </c>
      <c r="T1" s="6"/>
      <c r="U1" s="78"/>
      <c r="V1" s="78"/>
    </row>
    <row r="2" spans="3:46" s="1" customFormat="1" ht="37.5" customHeight="1">
      <c r="C2" s="232" t="s">
        <v>6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33" t="s">
        <v>7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" t="s">
        <v>81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94</v>
      </c>
    </row>
    <row r="4" spans="2:46" s="1" customFormat="1" ht="37.5" customHeight="1">
      <c r="B4" s="13"/>
      <c r="C4" s="225" t="s">
        <v>95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42" t="str">
        <f>'Rekapitulace stavby'!$K$6</f>
        <v>MŠNad Palatou - zateplení obvodového pláště a drobné stavení úpravy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R6" s="14"/>
    </row>
    <row r="7" spans="2:18" s="9" customFormat="1" ht="33.75" customHeight="1">
      <c r="B7" s="23"/>
      <c r="D7" s="17" t="s">
        <v>96</v>
      </c>
      <c r="F7" s="234" t="s">
        <v>97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R7" s="24"/>
    </row>
    <row r="8" spans="2:18" s="9" customFormat="1" ht="15" customHeight="1">
      <c r="B8" s="23"/>
      <c r="D8" s="18" t="s">
        <v>18</v>
      </c>
      <c r="F8" s="19"/>
      <c r="M8" s="18" t="s">
        <v>19</v>
      </c>
      <c r="O8" s="19"/>
      <c r="R8" s="24"/>
    </row>
    <row r="9" spans="2:18" s="9" customFormat="1" ht="15" customHeight="1">
      <c r="B9" s="23"/>
      <c r="D9" s="18" t="s">
        <v>21</v>
      </c>
      <c r="F9" s="19" t="s">
        <v>22</v>
      </c>
      <c r="M9" s="18" t="s">
        <v>23</v>
      </c>
      <c r="O9" s="227">
        <f>'Rekapitulace stavby'!$AN$8</f>
        <v>42712</v>
      </c>
      <c r="P9" s="227"/>
      <c r="R9" s="24"/>
    </row>
    <row r="10" spans="2:18" s="9" customFormat="1" ht="12" customHeight="1">
      <c r="B10" s="23"/>
      <c r="R10" s="24"/>
    </row>
    <row r="11" spans="2:18" s="9" customFormat="1" ht="15" customHeight="1">
      <c r="B11" s="23"/>
      <c r="D11" s="18" t="s">
        <v>26</v>
      </c>
      <c r="M11" s="18" t="s">
        <v>27</v>
      </c>
      <c r="O11" s="219">
        <f>IF('Rekapitulace stavby'!$AN$10="","",'Rekapitulace stavby'!$AN$10)</f>
      </c>
      <c r="P11" s="219"/>
      <c r="R11" s="24"/>
    </row>
    <row r="12" spans="2:18" s="9" customFormat="1" ht="18.75" customHeight="1">
      <c r="B12" s="23"/>
      <c r="E12" s="19" t="str">
        <f>IF('Rekapitulace stavby'!$E$11="","",'Rekapitulace stavby'!$E$11)</f>
        <v> </v>
      </c>
      <c r="M12" s="18" t="s">
        <v>28</v>
      </c>
      <c r="O12" s="219">
        <f>IF('Rekapitulace stavby'!$AN$11="","",'Rekapitulace stavby'!$AN$11)</f>
      </c>
      <c r="P12" s="219"/>
      <c r="R12" s="24"/>
    </row>
    <row r="13" spans="2:18" s="9" customFormat="1" ht="7.5" customHeight="1">
      <c r="B13" s="23"/>
      <c r="R13" s="24"/>
    </row>
    <row r="14" spans="2:18" s="9" customFormat="1" ht="15" customHeight="1">
      <c r="B14" s="23"/>
      <c r="D14" s="18" t="s">
        <v>29</v>
      </c>
      <c r="M14" s="18" t="s">
        <v>27</v>
      </c>
      <c r="O14" s="219">
        <f>IF('Rekapitulace stavby'!$AN$13="","",'Rekapitulace stavby'!$AN$13)</f>
      </c>
      <c r="P14" s="219"/>
      <c r="R14" s="24"/>
    </row>
    <row r="15" spans="2:18" s="9" customFormat="1" ht="18.75" customHeight="1">
      <c r="B15" s="23"/>
      <c r="E15" s="19" t="str">
        <f>IF('Rekapitulace stavby'!$E$14="","",'Rekapitulace stavby'!$E$14)</f>
        <v> </v>
      </c>
      <c r="M15" s="18" t="s">
        <v>28</v>
      </c>
      <c r="O15" s="219">
        <f>IF('Rekapitulace stavby'!$AN$14="","",'Rekapitulace stavby'!$AN$14)</f>
      </c>
      <c r="P15" s="219"/>
      <c r="R15" s="24"/>
    </row>
    <row r="16" spans="2:18" s="9" customFormat="1" ht="7.5" customHeight="1">
      <c r="B16" s="23"/>
      <c r="R16" s="24"/>
    </row>
    <row r="17" spans="2:18" s="9" customFormat="1" ht="15" customHeight="1">
      <c r="B17" s="23"/>
      <c r="D17" s="18" t="s">
        <v>30</v>
      </c>
      <c r="M17" s="18" t="s">
        <v>27</v>
      </c>
      <c r="O17" s="219">
        <f>IF('Rekapitulace stavby'!$AN$16="","",'Rekapitulace stavby'!$AN$16)</f>
      </c>
      <c r="P17" s="219"/>
      <c r="R17" s="24"/>
    </row>
    <row r="18" spans="2:18" s="9" customFormat="1" ht="18.75" customHeight="1">
      <c r="B18" s="23"/>
      <c r="E18" s="19" t="str">
        <f>IF('Rekapitulace stavby'!$E$17="","",'Rekapitulace stavby'!$E$17)</f>
        <v> </v>
      </c>
      <c r="M18" s="18" t="s">
        <v>28</v>
      </c>
      <c r="O18" s="219">
        <f>IF('Rekapitulace stavby'!$AN$17="","",'Rekapitulace stavby'!$AN$17)</f>
      </c>
      <c r="P18" s="219"/>
      <c r="R18" s="24"/>
    </row>
    <row r="19" spans="2:18" s="9" customFormat="1" ht="7.5" customHeight="1">
      <c r="B19" s="23"/>
      <c r="R19" s="24"/>
    </row>
    <row r="20" spans="2:18" s="9" customFormat="1" ht="15" customHeight="1">
      <c r="B20" s="23"/>
      <c r="D20" s="18" t="s">
        <v>32</v>
      </c>
      <c r="M20" s="18" t="s">
        <v>27</v>
      </c>
      <c r="O20" s="219">
        <f>IF('Rekapitulace stavby'!$AN$19="","",'Rekapitulace stavby'!$AN$19)</f>
      </c>
      <c r="P20" s="219"/>
      <c r="R20" s="24"/>
    </row>
    <row r="21" spans="2:18" s="9" customFormat="1" ht="18.75" customHeight="1">
      <c r="B21" s="23"/>
      <c r="E21" s="19" t="str">
        <f>IF('Rekapitulace stavby'!$E$20="","",'Rekapitulace stavby'!$E$20)</f>
        <v> </v>
      </c>
      <c r="M21" s="18" t="s">
        <v>28</v>
      </c>
      <c r="O21" s="219">
        <f>IF('Rekapitulace stavby'!$AN$20="","",'Rekapitulace stavby'!$AN$20)</f>
      </c>
      <c r="P21" s="219"/>
      <c r="R21" s="24"/>
    </row>
    <row r="22" spans="2:18" s="9" customFormat="1" ht="7.5" customHeight="1">
      <c r="B22" s="23"/>
      <c r="R22" s="24"/>
    </row>
    <row r="23" spans="2:18" s="9" customFormat="1" ht="15" customHeight="1">
      <c r="B23" s="23"/>
      <c r="D23" s="18" t="s">
        <v>33</v>
      </c>
      <c r="R23" s="24"/>
    </row>
    <row r="24" spans="2:18" s="79" customFormat="1" ht="15.75" customHeight="1">
      <c r="B24" s="80"/>
      <c r="E24" s="235"/>
      <c r="F24" s="235"/>
      <c r="G24" s="235"/>
      <c r="H24" s="235"/>
      <c r="I24" s="235"/>
      <c r="J24" s="235"/>
      <c r="K24" s="235"/>
      <c r="L24" s="235"/>
      <c r="R24" s="81"/>
    </row>
    <row r="25" spans="2:18" s="9" customFormat="1" ht="7.5" customHeight="1">
      <c r="B25" s="23"/>
      <c r="R25" s="24"/>
    </row>
    <row r="26" spans="2:18" s="9" customFormat="1" ht="7.5" customHeight="1">
      <c r="B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4"/>
    </row>
    <row r="27" spans="2:18" s="9" customFormat="1" ht="15" customHeight="1">
      <c r="B27" s="23"/>
      <c r="D27" s="82" t="s">
        <v>98</v>
      </c>
      <c r="M27" s="230">
        <f>$N$88</f>
        <v>0</v>
      </c>
      <c r="N27" s="230"/>
      <c r="O27" s="230"/>
      <c r="P27" s="230"/>
      <c r="R27" s="24"/>
    </row>
    <row r="28" spans="2:18" s="9" customFormat="1" ht="15" customHeight="1">
      <c r="B28" s="23"/>
      <c r="D28" s="22" t="s">
        <v>99</v>
      </c>
      <c r="M28" s="230">
        <f>$N$94</f>
        <v>0</v>
      </c>
      <c r="N28" s="230"/>
      <c r="O28" s="230"/>
      <c r="P28" s="230"/>
      <c r="R28" s="24"/>
    </row>
    <row r="29" spans="2:18" s="9" customFormat="1" ht="7.5" customHeight="1">
      <c r="B29" s="23"/>
      <c r="R29" s="24"/>
    </row>
    <row r="30" spans="2:18" s="9" customFormat="1" ht="26.25" customHeight="1">
      <c r="B30" s="23"/>
      <c r="D30" s="83" t="s">
        <v>36</v>
      </c>
      <c r="M30" s="246">
        <f>ROUND($M$27+$M$28,2)</f>
        <v>0</v>
      </c>
      <c r="N30" s="246"/>
      <c r="O30" s="246"/>
      <c r="P30" s="246"/>
      <c r="R30" s="24"/>
    </row>
    <row r="31" spans="2:18" s="9" customFormat="1" ht="7.5" customHeight="1">
      <c r="B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4"/>
    </row>
    <row r="32" spans="2:18" s="9" customFormat="1" ht="15" customHeight="1">
      <c r="B32" s="23"/>
      <c r="D32" s="28" t="s">
        <v>37</v>
      </c>
      <c r="E32" s="28" t="s">
        <v>38</v>
      </c>
      <c r="F32" s="84">
        <v>0.21</v>
      </c>
      <c r="G32" s="85" t="s">
        <v>39</v>
      </c>
      <c r="H32" s="245">
        <f>ROUND((SUM($BE$94:$BE$95)+SUM($BE$113:$BE$124)),2)</f>
        <v>0</v>
      </c>
      <c r="I32" s="245"/>
      <c r="J32" s="245"/>
      <c r="M32" s="245">
        <f>ROUND(ROUND((SUM($BE$94:$BE$95)+SUM($BE$113:$BE$124)),2)*$F$32,2)</f>
        <v>0</v>
      </c>
      <c r="N32" s="245"/>
      <c r="O32" s="245"/>
      <c r="P32" s="245"/>
      <c r="R32" s="24"/>
    </row>
    <row r="33" spans="2:18" s="9" customFormat="1" ht="15" customHeight="1">
      <c r="B33" s="23"/>
      <c r="E33" s="28" t="s">
        <v>40</v>
      </c>
      <c r="F33" s="84">
        <v>0.15</v>
      </c>
      <c r="G33" s="85" t="s">
        <v>39</v>
      </c>
      <c r="H33" s="245">
        <f>ROUND((SUM($BF$94:$BF$95)+SUM($BF$113:$BF$124)),2)</f>
        <v>0</v>
      </c>
      <c r="I33" s="245"/>
      <c r="J33" s="245"/>
      <c r="M33" s="245">
        <f>ROUND(ROUND((SUM($BF$94:$BF$95)+SUM($BF$113:$BF$124)),2)*$F$33,2)</f>
        <v>0</v>
      </c>
      <c r="N33" s="245"/>
      <c r="O33" s="245"/>
      <c r="P33" s="245"/>
      <c r="R33" s="24"/>
    </row>
    <row r="34" spans="2:18" s="9" customFormat="1" ht="15" customHeight="1" hidden="1">
      <c r="B34" s="23"/>
      <c r="E34" s="28" t="s">
        <v>41</v>
      </c>
      <c r="F34" s="84">
        <v>0.21</v>
      </c>
      <c r="G34" s="85" t="s">
        <v>39</v>
      </c>
      <c r="H34" s="245">
        <f>ROUND((SUM($BG$94:$BG$95)+SUM($BG$113:$BG$124)),2)</f>
        <v>0</v>
      </c>
      <c r="I34" s="245"/>
      <c r="J34" s="245"/>
      <c r="M34" s="245">
        <v>0</v>
      </c>
      <c r="N34" s="245"/>
      <c r="O34" s="245"/>
      <c r="P34" s="245"/>
      <c r="R34" s="24"/>
    </row>
    <row r="35" spans="2:18" s="9" customFormat="1" ht="15" customHeight="1" hidden="1">
      <c r="B35" s="23"/>
      <c r="E35" s="28" t="s">
        <v>42</v>
      </c>
      <c r="F35" s="84">
        <v>0.15</v>
      </c>
      <c r="G35" s="85" t="s">
        <v>39</v>
      </c>
      <c r="H35" s="245">
        <f>ROUND((SUM($BH$94:$BH$95)+SUM($BH$113:$BH$124)),2)</f>
        <v>0</v>
      </c>
      <c r="I35" s="245"/>
      <c r="J35" s="245"/>
      <c r="M35" s="245">
        <v>0</v>
      </c>
      <c r="N35" s="245"/>
      <c r="O35" s="245"/>
      <c r="P35" s="245"/>
      <c r="R35" s="24"/>
    </row>
    <row r="36" spans="2:18" s="9" customFormat="1" ht="15" customHeight="1" hidden="1">
      <c r="B36" s="23"/>
      <c r="E36" s="28" t="s">
        <v>43</v>
      </c>
      <c r="F36" s="84">
        <v>0</v>
      </c>
      <c r="G36" s="85" t="s">
        <v>39</v>
      </c>
      <c r="H36" s="245">
        <f>ROUND((SUM($BI$94:$BI$95)+SUM($BI$113:$BI$124)),2)</f>
        <v>0</v>
      </c>
      <c r="I36" s="245"/>
      <c r="J36" s="245"/>
      <c r="M36" s="245">
        <v>0</v>
      </c>
      <c r="N36" s="245"/>
      <c r="O36" s="245"/>
      <c r="P36" s="245"/>
      <c r="R36" s="24"/>
    </row>
    <row r="37" spans="2:18" s="9" customFormat="1" ht="7.5" customHeight="1">
      <c r="B37" s="23"/>
      <c r="R37" s="24"/>
    </row>
    <row r="38" spans="2:18" s="9" customFormat="1" ht="26.25" customHeight="1">
      <c r="B38" s="23"/>
      <c r="C38" s="31"/>
      <c r="D38" s="32" t="s">
        <v>44</v>
      </c>
      <c r="E38" s="33"/>
      <c r="F38" s="33"/>
      <c r="G38" s="86" t="s">
        <v>45</v>
      </c>
      <c r="H38" s="34" t="s">
        <v>46</v>
      </c>
      <c r="I38" s="33"/>
      <c r="J38" s="33"/>
      <c r="K38" s="33"/>
      <c r="L38" s="224">
        <f>SUM($M$30:$M$36)</f>
        <v>0</v>
      </c>
      <c r="M38" s="224"/>
      <c r="N38" s="224"/>
      <c r="O38" s="224"/>
      <c r="P38" s="224"/>
      <c r="Q38" s="31"/>
      <c r="R38" s="24"/>
    </row>
    <row r="39" spans="2:18" s="9" customFormat="1" ht="15" customHeight="1">
      <c r="B39" s="23"/>
      <c r="R39" s="24"/>
    </row>
    <row r="40" spans="2:18" s="9" customFormat="1" ht="15" customHeight="1">
      <c r="B40" s="23"/>
      <c r="R40" s="24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3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4"/>
    </row>
    <row r="51" spans="2:18" s="1" customFormat="1" ht="14.25" customHeight="1">
      <c r="B51" s="13"/>
      <c r="D51" s="38"/>
      <c r="H51" s="39"/>
      <c r="J51" s="38"/>
      <c r="P51" s="39"/>
      <c r="R51" s="14"/>
    </row>
    <row r="52" spans="2:18" s="1" customFormat="1" ht="14.25" customHeight="1">
      <c r="B52" s="13"/>
      <c r="D52" s="38"/>
      <c r="H52" s="39"/>
      <c r="J52" s="38"/>
      <c r="P52" s="39"/>
      <c r="R52" s="14"/>
    </row>
    <row r="53" spans="2:18" s="1" customFormat="1" ht="14.25" customHeight="1">
      <c r="B53" s="13"/>
      <c r="D53" s="38"/>
      <c r="H53" s="39"/>
      <c r="J53" s="38"/>
      <c r="P53" s="39"/>
      <c r="R53" s="14"/>
    </row>
    <row r="54" spans="2:18" s="1" customFormat="1" ht="14.25" customHeight="1">
      <c r="B54" s="13"/>
      <c r="D54" s="38"/>
      <c r="H54" s="39"/>
      <c r="J54" s="38"/>
      <c r="P54" s="39"/>
      <c r="R54" s="14"/>
    </row>
    <row r="55" spans="2:18" s="1" customFormat="1" ht="14.25" customHeight="1">
      <c r="B55" s="13"/>
      <c r="D55" s="38"/>
      <c r="H55" s="39"/>
      <c r="J55" s="38"/>
      <c r="P55" s="39"/>
      <c r="R55" s="14"/>
    </row>
    <row r="56" spans="2:18" s="1" customFormat="1" ht="14.25" customHeight="1">
      <c r="B56" s="13"/>
      <c r="D56" s="38"/>
      <c r="H56" s="39"/>
      <c r="J56" s="38"/>
      <c r="P56" s="39"/>
      <c r="R56" s="14"/>
    </row>
    <row r="57" spans="2:18" s="1" customFormat="1" ht="14.25" customHeight="1">
      <c r="B57" s="13"/>
      <c r="D57" s="38"/>
      <c r="H57" s="39"/>
      <c r="J57" s="38"/>
      <c r="P57" s="39"/>
      <c r="R57" s="14"/>
    </row>
    <row r="58" spans="2:18" s="1" customFormat="1" ht="14.25" customHeight="1">
      <c r="B58" s="13"/>
      <c r="D58" s="38"/>
      <c r="H58" s="39"/>
      <c r="J58" s="38"/>
      <c r="P58" s="39"/>
      <c r="R58" s="14"/>
    </row>
    <row r="59" spans="2:18" s="9" customFormat="1" ht="15.75" customHeight="1">
      <c r="B59" s="23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4"/>
    </row>
    <row r="60" spans="2:18" s="1" customFormat="1" ht="14.25" customHeight="1">
      <c r="B60" s="13"/>
      <c r="R60" s="14"/>
    </row>
    <row r="61" spans="2:18" s="9" customFormat="1" ht="15.75" customHeight="1">
      <c r="B61" s="23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4"/>
    </row>
    <row r="62" spans="2:18" s="1" customFormat="1" ht="14.25" customHeight="1">
      <c r="B62" s="13"/>
      <c r="D62" s="38"/>
      <c r="H62" s="39"/>
      <c r="J62" s="38"/>
      <c r="P62" s="39"/>
      <c r="R62" s="14"/>
    </row>
    <row r="63" spans="2:18" s="1" customFormat="1" ht="14.25" customHeight="1">
      <c r="B63" s="13"/>
      <c r="D63" s="38"/>
      <c r="H63" s="39"/>
      <c r="J63" s="38"/>
      <c r="P63" s="39"/>
      <c r="R63" s="14"/>
    </row>
    <row r="64" spans="2:18" s="1" customFormat="1" ht="14.25" customHeight="1">
      <c r="B64" s="13"/>
      <c r="D64" s="38"/>
      <c r="H64" s="39"/>
      <c r="J64" s="38"/>
      <c r="P64" s="39"/>
      <c r="R64" s="14"/>
    </row>
    <row r="65" spans="2:18" s="1" customFormat="1" ht="14.25" customHeight="1">
      <c r="B65" s="13"/>
      <c r="D65" s="38"/>
      <c r="H65" s="39"/>
      <c r="J65" s="38"/>
      <c r="P65" s="39"/>
      <c r="R65" s="14"/>
    </row>
    <row r="66" spans="2:18" s="1" customFormat="1" ht="14.25" customHeight="1">
      <c r="B66" s="13"/>
      <c r="D66" s="38"/>
      <c r="H66" s="39"/>
      <c r="J66" s="38"/>
      <c r="P66" s="39"/>
      <c r="R66" s="14"/>
    </row>
    <row r="67" spans="2:18" s="1" customFormat="1" ht="14.25" customHeight="1">
      <c r="B67" s="13"/>
      <c r="D67" s="38"/>
      <c r="H67" s="39"/>
      <c r="J67" s="38"/>
      <c r="P67" s="39"/>
      <c r="R67" s="14"/>
    </row>
    <row r="68" spans="2:18" s="1" customFormat="1" ht="14.25" customHeight="1">
      <c r="B68" s="13"/>
      <c r="D68" s="38"/>
      <c r="H68" s="39"/>
      <c r="J68" s="38"/>
      <c r="P68" s="39"/>
      <c r="R68" s="14"/>
    </row>
    <row r="69" spans="2:18" s="1" customFormat="1" ht="14.25" customHeight="1">
      <c r="B69" s="13"/>
      <c r="D69" s="38"/>
      <c r="H69" s="39"/>
      <c r="J69" s="38"/>
      <c r="P69" s="39"/>
      <c r="R69" s="14"/>
    </row>
    <row r="70" spans="2:18" s="9" customFormat="1" ht="15.75" customHeight="1">
      <c r="B70" s="23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4"/>
    </row>
    <row r="71" spans="2:18" s="9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9" customFormat="1" ht="37.5" customHeight="1">
      <c r="B76" s="23"/>
      <c r="C76" s="225" t="s">
        <v>100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4"/>
    </row>
    <row r="77" spans="2:18" s="9" customFormat="1" ht="7.5" customHeight="1">
      <c r="B77" s="23"/>
      <c r="R77" s="24"/>
    </row>
    <row r="78" spans="2:18" s="9" customFormat="1" ht="30.75" customHeight="1">
      <c r="B78" s="23"/>
      <c r="C78" s="18" t="s">
        <v>15</v>
      </c>
      <c r="F78" s="242" t="str">
        <f>$F$6</f>
        <v>MŠNad Palatou - zateplení obvodového pláště a drobné stavení úpravy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R78" s="24"/>
    </row>
    <row r="79" spans="2:18" s="9" customFormat="1" ht="37.5" customHeight="1">
      <c r="B79" s="23"/>
      <c r="C79" s="52" t="s">
        <v>96</v>
      </c>
      <c r="F79" s="226" t="str">
        <f>$F$7</f>
        <v>00 - VON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R79" s="24"/>
    </row>
    <row r="80" spans="2:18" s="9" customFormat="1" ht="7.5" customHeight="1">
      <c r="B80" s="23"/>
      <c r="R80" s="24"/>
    </row>
    <row r="81" spans="2:18" s="9" customFormat="1" ht="18.75" customHeight="1">
      <c r="B81" s="23"/>
      <c r="C81" s="18" t="s">
        <v>21</v>
      </c>
      <c r="F81" s="19" t="str">
        <f>$F$9</f>
        <v> </v>
      </c>
      <c r="K81" s="18" t="s">
        <v>23</v>
      </c>
      <c r="M81" s="227">
        <f>IF($O$9="","",$O$9)</f>
        <v>42712</v>
      </c>
      <c r="N81" s="227"/>
      <c r="O81" s="227"/>
      <c r="P81" s="227"/>
      <c r="R81" s="24"/>
    </row>
    <row r="82" spans="2:18" s="9" customFormat="1" ht="7.5" customHeight="1">
      <c r="B82" s="23"/>
      <c r="R82" s="24"/>
    </row>
    <row r="83" spans="2:18" s="9" customFormat="1" ht="15.75" customHeight="1">
      <c r="B83" s="23"/>
      <c r="C83" s="18" t="s">
        <v>26</v>
      </c>
      <c r="F83" s="19" t="str">
        <f>$E$12</f>
        <v> </v>
      </c>
      <c r="K83" s="18" t="s">
        <v>30</v>
      </c>
      <c r="M83" s="219" t="str">
        <f>$E$18</f>
        <v> </v>
      </c>
      <c r="N83" s="219"/>
      <c r="O83" s="219"/>
      <c r="P83" s="219"/>
      <c r="Q83" s="219"/>
      <c r="R83" s="24"/>
    </row>
    <row r="84" spans="2:18" s="9" customFormat="1" ht="15" customHeight="1">
      <c r="B84" s="23"/>
      <c r="C84" s="18" t="s">
        <v>29</v>
      </c>
      <c r="F84" s="19" t="str">
        <f>IF($E$15="","",$E$15)</f>
        <v> </v>
      </c>
      <c r="K84" s="18" t="s">
        <v>32</v>
      </c>
      <c r="M84" s="219" t="str">
        <f>$E$21</f>
        <v> </v>
      </c>
      <c r="N84" s="219"/>
      <c r="O84" s="219"/>
      <c r="P84" s="219"/>
      <c r="Q84" s="219"/>
      <c r="R84" s="24"/>
    </row>
    <row r="85" spans="2:18" s="9" customFormat="1" ht="11.25" customHeight="1">
      <c r="B85" s="23"/>
      <c r="R85" s="24"/>
    </row>
    <row r="86" spans="2:18" s="9" customFormat="1" ht="30" customHeight="1">
      <c r="B86" s="23"/>
      <c r="C86" s="244" t="s">
        <v>101</v>
      </c>
      <c r="D86" s="244"/>
      <c r="E86" s="244"/>
      <c r="F86" s="244"/>
      <c r="G86" s="244"/>
      <c r="H86" s="31"/>
      <c r="I86" s="31"/>
      <c r="J86" s="31"/>
      <c r="K86" s="31"/>
      <c r="L86" s="31"/>
      <c r="M86" s="31"/>
      <c r="N86" s="244" t="s">
        <v>102</v>
      </c>
      <c r="O86" s="244"/>
      <c r="P86" s="244"/>
      <c r="Q86" s="244"/>
      <c r="R86" s="24"/>
    </row>
    <row r="87" spans="2:18" s="9" customFormat="1" ht="11.25" customHeight="1">
      <c r="B87" s="23"/>
      <c r="R87" s="24"/>
    </row>
    <row r="88" spans="2:47" s="9" customFormat="1" ht="30" customHeight="1">
      <c r="B88" s="23"/>
      <c r="C88" s="62" t="s">
        <v>103</v>
      </c>
      <c r="N88" s="217">
        <f>$N$113</f>
        <v>0</v>
      </c>
      <c r="O88" s="217"/>
      <c r="P88" s="217"/>
      <c r="Q88" s="217"/>
      <c r="R88" s="24"/>
      <c r="AU88" s="9" t="s">
        <v>94</v>
      </c>
    </row>
    <row r="89" spans="2:18" s="67" customFormat="1" ht="25.5" customHeight="1">
      <c r="B89" s="87"/>
      <c r="D89" s="88" t="s">
        <v>104</v>
      </c>
      <c r="N89" s="243">
        <f>$N$114</f>
        <v>0</v>
      </c>
      <c r="O89" s="243"/>
      <c r="P89" s="243"/>
      <c r="Q89" s="243"/>
      <c r="R89" s="89"/>
    </row>
    <row r="90" spans="2:18" s="67" customFormat="1" ht="25.5" customHeight="1">
      <c r="B90" s="87"/>
      <c r="D90" s="88" t="s">
        <v>105</v>
      </c>
      <c r="N90" s="243">
        <f>$N$116</f>
        <v>0</v>
      </c>
      <c r="O90" s="243"/>
      <c r="P90" s="243"/>
      <c r="Q90" s="243"/>
      <c r="R90" s="89"/>
    </row>
    <row r="91" spans="2:18" s="67" customFormat="1" ht="25.5" customHeight="1">
      <c r="B91" s="87"/>
      <c r="D91" s="88" t="s">
        <v>106</v>
      </c>
      <c r="N91" s="243">
        <f>$N$118</f>
        <v>0</v>
      </c>
      <c r="O91" s="243"/>
      <c r="P91" s="243"/>
      <c r="Q91" s="243"/>
      <c r="R91" s="89"/>
    </row>
    <row r="92" spans="2:18" s="67" customFormat="1" ht="25.5" customHeight="1">
      <c r="B92" s="87"/>
      <c r="D92" s="88" t="s">
        <v>107</v>
      </c>
      <c r="N92" s="243">
        <f>$N$120</f>
        <v>0</v>
      </c>
      <c r="O92" s="243"/>
      <c r="P92" s="243"/>
      <c r="Q92" s="243"/>
      <c r="R92" s="89"/>
    </row>
    <row r="93" spans="2:18" s="9" customFormat="1" ht="22.5" customHeight="1">
      <c r="B93" s="23"/>
      <c r="R93" s="24"/>
    </row>
    <row r="94" spans="2:21" s="9" customFormat="1" ht="30" customHeight="1">
      <c r="B94" s="23"/>
      <c r="C94" s="62" t="s">
        <v>108</v>
      </c>
      <c r="N94" s="217">
        <v>0</v>
      </c>
      <c r="O94" s="217"/>
      <c r="P94" s="217"/>
      <c r="Q94" s="217"/>
      <c r="R94" s="24"/>
      <c r="T94" s="90"/>
      <c r="U94" s="91" t="s">
        <v>37</v>
      </c>
    </row>
    <row r="95" spans="2:18" s="9" customFormat="1" ht="18.75" customHeight="1">
      <c r="B95" s="23"/>
      <c r="R95" s="24"/>
    </row>
    <row r="96" spans="2:18" s="9" customFormat="1" ht="30" customHeight="1">
      <c r="B96" s="23"/>
      <c r="C96" s="77" t="s">
        <v>88</v>
      </c>
      <c r="D96" s="31"/>
      <c r="E96" s="31"/>
      <c r="F96" s="31"/>
      <c r="G96" s="31"/>
      <c r="H96" s="31"/>
      <c r="I96" s="31"/>
      <c r="J96" s="31"/>
      <c r="K96" s="31"/>
      <c r="L96" s="214">
        <f>ROUND(SUM($N$88+$N$94),2)</f>
        <v>0</v>
      </c>
      <c r="M96" s="214"/>
      <c r="N96" s="214"/>
      <c r="O96" s="214"/>
      <c r="P96" s="214"/>
      <c r="Q96" s="214"/>
      <c r="R96" s="24"/>
    </row>
    <row r="97" spans="2:18" s="9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</row>
    <row r="101" spans="2:18" s="9" customFormat="1" ht="7.5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</row>
    <row r="102" spans="2:18" s="9" customFormat="1" ht="37.5" customHeight="1">
      <c r="B102" s="23"/>
      <c r="C102" s="225" t="s">
        <v>109</v>
      </c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4"/>
    </row>
    <row r="103" spans="2:18" s="9" customFormat="1" ht="7.5" customHeight="1">
      <c r="B103" s="23"/>
      <c r="R103" s="24"/>
    </row>
    <row r="104" spans="2:18" s="9" customFormat="1" ht="30.75" customHeight="1">
      <c r="B104" s="23"/>
      <c r="C104" s="18" t="s">
        <v>15</v>
      </c>
      <c r="F104" s="242" t="str">
        <f>$F$6</f>
        <v>MŠNad Palatou - zateplení obvodového pláště a drobné stavení úpravy</v>
      </c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R104" s="24"/>
    </row>
    <row r="105" spans="2:18" s="9" customFormat="1" ht="37.5" customHeight="1">
      <c r="B105" s="23"/>
      <c r="C105" s="52" t="s">
        <v>96</v>
      </c>
      <c r="F105" s="226" t="str">
        <f>$F$7</f>
        <v>00 - VON</v>
      </c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R105" s="24"/>
    </row>
    <row r="106" spans="2:18" s="9" customFormat="1" ht="7.5" customHeight="1">
      <c r="B106" s="23"/>
      <c r="R106" s="24"/>
    </row>
    <row r="107" spans="2:18" s="9" customFormat="1" ht="18.75" customHeight="1">
      <c r="B107" s="23"/>
      <c r="C107" s="18" t="s">
        <v>21</v>
      </c>
      <c r="F107" s="19" t="str">
        <f>$F$9</f>
        <v> </v>
      </c>
      <c r="K107" s="18" t="s">
        <v>23</v>
      </c>
      <c r="M107" s="227">
        <f>IF($O$9="","",$O$9)</f>
        <v>42712</v>
      </c>
      <c r="N107" s="227"/>
      <c r="O107" s="227"/>
      <c r="P107" s="227"/>
      <c r="R107" s="24"/>
    </row>
    <row r="108" spans="2:18" s="9" customFormat="1" ht="7.5" customHeight="1">
      <c r="B108" s="23"/>
      <c r="R108" s="24"/>
    </row>
    <row r="109" spans="2:18" s="9" customFormat="1" ht="15.75" customHeight="1">
      <c r="B109" s="23"/>
      <c r="C109" s="18" t="s">
        <v>26</v>
      </c>
      <c r="F109" s="19" t="str">
        <f>$E$12</f>
        <v> </v>
      </c>
      <c r="K109" s="18" t="s">
        <v>30</v>
      </c>
      <c r="M109" s="219" t="str">
        <f>$E$18</f>
        <v> </v>
      </c>
      <c r="N109" s="219"/>
      <c r="O109" s="219"/>
      <c r="P109" s="219"/>
      <c r="Q109" s="219"/>
      <c r="R109" s="24"/>
    </row>
    <row r="110" spans="2:18" s="9" customFormat="1" ht="15" customHeight="1">
      <c r="B110" s="23"/>
      <c r="C110" s="18" t="s">
        <v>29</v>
      </c>
      <c r="F110" s="19" t="str">
        <f>IF($E$15="","",$E$15)</f>
        <v> </v>
      </c>
      <c r="K110" s="18" t="s">
        <v>32</v>
      </c>
      <c r="M110" s="219" t="str">
        <f>$E$21</f>
        <v> </v>
      </c>
      <c r="N110" s="219"/>
      <c r="O110" s="219"/>
      <c r="P110" s="219"/>
      <c r="Q110" s="219"/>
      <c r="R110" s="24"/>
    </row>
    <row r="111" spans="2:18" s="9" customFormat="1" ht="11.25" customHeight="1">
      <c r="B111" s="23"/>
      <c r="R111" s="24"/>
    </row>
    <row r="112" spans="2:27" s="92" customFormat="1" ht="30" customHeight="1">
      <c r="B112" s="93"/>
      <c r="C112" s="94" t="s">
        <v>110</v>
      </c>
      <c r="D112" s="95" t="s">
        <v>111</v>
      </c>
      <c r="E112" s="95" t="s">
        <v>55</v>
      </c>
      <c r="F112" s="239" t="s">
        <v>112</v>
      </c>
      <c r="G112" s="239"/>
      <c r="H112" s="239"/>
      <c r="I112" s="239"/>
      <c r="J112" s="95" t="s">
        <v>113</v>
      </c>
      <c r="K112" s="95" t="s">
        <v>114</v>
      </c>
      <c r="L112" s="239" t="s">
        <v>115</v>
      </c>
      <c r="M112" s="239"/>
      <c r="N112" s="240" t="s">
        <v>116</v>
      </c>
      <c r="O112" s="240"/>
      <c r="P112" s="240"/>
      <c r="Q112" s="240"/>
      <c r="R112" s="96"/>
      <c r="T112" s="57" t="s">
        <v>117</v>
      </c>
      <c r="U112" s="58" t="s">
        <v>37</v>
      </c>
      <c r="V112" s="58" t="s">
        <v>118</v>
      </c>
      <c r="W112" s="58" t="s">
        <v>119</v>
      </c>
      <c r="X112" s="58" t="s">
        <v>120</v>
      </c>
      <c r="Y112" s="58" t="s">
        <v>121</v>
      </c>
      <c r="Z112" s="58" t="s">
        <v>122</v>
      </c>
      <c r="AA112" s="59" t="s">
        <v>123</v>
      </c>
    </row>
    <row r="113" spans="2:63" s="9" customFormat="1" ht="30" customHeight="1">
      <c r="B113" s="23"/>
      <c r="C113" s="62" t="s">
        <v>98</v>
      </c>
      <c r="N113" s="241">
        <f>N114+N116+N118+N120</f>
        <v>0</v>
      </c>
      <c r="O113" s="241"/>
      <c r="P113" s="241"/>
      <c r="Q113" s="241"/>
      <c r="R113" s="24"/>
      <c r="T113" s="61"/>
      <c r="U113" s="36"/>
      <c r="V113" s="36"/>
      <c r="W113" s="97" t="e">
        <f>#REF!+#REF!+$W$114+$W$116+$W$118+$W$120</f>
        <v>#REF!</v>
      </c>
      <c r="X113" s="36"/>
      <c r="Y113" s="97" t="e">
        <f>#REF!+#REF!+$Y$114+$Y$116+$Y$118+$Y$120</f>
        <v>#REF!</v>
      </c>
      <c r="Z113" s="36"/>
      <c r="AA113" s="98" t="e">
        <f>#REF!+#REF!+$AA$114+$AA$116+$AA$118+$AA$120</f>
        <v>#REF!</v>
      </c>
      <c r="AT113" s="9" t="s">
        <v>72</v>
      </c>
      <c r="AU113" s="9" t="s">
        <v>94</v>
      </c>
      <c r="BK113" s="99" t="e">
        <f>#REF!+#REF!+$BK$114+$BK$116+$BK$118+$BK$120</f>
        <v>#REF!</v>
      </c>
    </row>
    <row r="114" spans="2:63" s="100" customFormat="1" ht="37.5" customHeight="1">
      <c r="B114" s="101"/>
      <c r="C114" s="100"/>
      <c r="D114" s="102" t="s">
        <v>104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238">
        <f>$BK$114</f>
        <v>0</v>
      </c>
      <c r="O114" s="238"/>
      <c r="P114" s="238"/>
      <c r="Q114" s="238"/>
      <c r="R114" s="103"/>
      <c r="T114" s="104"/>
      <c r="W114" s="105">
        <f>$W$115</f>
        <v>0</v>
      </c>
      <c r="Y114" s="105">
        <f>$Y$115</f>
        <v>0</v>
      </c>
      <c r="AA114" s="106">
        <f>$AA$115</f>
        <v>0</v>
      </c>
      <c r="AR114" s="107" t="s">
        <v>20</v>
      </c>
      <c r="AT114" s="107" t="s">
        <v>72</v>
      </c>
      <c r="AU114" s="107" t="s">
        <v>73</v>
      </c>
      <c r="AY114" s="107" t="s">
        <v>124</v>
      </c>
      <c r="BK114" s="108">
        <f>$BK$115</f>
        <v>0</v>
      </c>
    </row>
    <row r="115" spans="2:65" s="9" customFormat="1" ht="15.75" customHeight="1">
      <c r="B115" s="23"/>
      <c r="C115" s="109" t="s">
        <v>24</v>
      </c>
      <c r="D115" s="109" t="s">
        <v>125</v>
      </c>
      <c r="E115" s="110" t="s">
        <v>126</v>
      </c>
      <c r="F115" s="236" t="s">
        <v>127</v>
      </c>
      <c r="G115" s="236"/>
      <c r="H115" s="236"/>
      <c r="I115" s="236"/>
      <c r="J115" s="111" t="s">
        <v>128</v>
      </c>
      <c r="K115" s="112">
        <v>1</v>
      </c>
      <c r="L115" s="237"/>
      <c r="M115" s="237"/>
      <c r="N115" s="237">
        <f>ROUND($L$115*$K$115,2)</f>
        <v>0</v>
      </c>
      <c r="O115" s="237"/>
      <c r="P115" s="237"/>
      <c r="Q115" s="237"/>
      <c r="R115" s="24"/>
      <c r="T115" s="113"/>
      <c r="U115" s="29" t="s">
        <v>38</v>
      </c>
      <c r="V115" s="114">
        <v>0</v>
      </c>
      <c r="W115" s="114">
        <f>$V$115*$K$115</f>
        <v>0</v>
      </c>
      <c r="X115" s="114">
        <v>0</v>
      </c>
      <c r="Y115" s="114">
        <f>$X$115*$K$115</f>
        <v>0</v>
      </c>
      <c r="Z115" s="114">
        <v>0</v>
      </c>
      <c r="AA115" s="115">
        <f>$Z$115*$K$115</f>
        <v>0</v>
      </c>
      <c r="AR115" s="9" t="s">
        <v>129</v>
      </c>
      <c r="AT115" s="9" t="s">
        <v>125</v>
      </c>
      <c r="AU115" s="9" t="s">
        <v>20</v>
      </c>
      <c r="AY115" s="9" t="s">
        <v>124</v>
      </c>
      <c r="BE115" s="116">
        <f>IF($U$115="základní",$N$115,0)</f>
        <v>0</v>
      </c>
      <c r="BF115" s="116">
        <f>IF($U$115="snížená",$N$115,0)</f>
        <v>0</v>
      </c>
      <c r="BG115" s="116">
        <f>IF($U$115="zákl. přenesená",$N$115,0)</f>
        <v>0</v>
      </c>
      <c r="BH115" s="116">
        <f>IF($U$115="sníž. přenesená",$N$115,0)</f>
        <v>0</v>
      </c>
      <c r="BI115" s="116">
        <f>IF($U$115="nulová",$N$115,0)</f>
        <v>0</v>
      </c>
      <c r="BJ115" s="9" t="s">
        <v>20</v>
      </c>
      <c r="BK115" s="116">
        <f>ROUND($L$115*$K$115,2)</f>
        <v>0</v>
      </c>
      <c r="BL115" s="9" t="s">
        <v>129</v>
      </c>
      <c r="BM115" s="9" t="s">
        <v>129</v>
      </c>
    </row>
    <row r="116" spans="2:63" s="100" customFormat="1" ht="37.5" customHeight="1">
      <c r="B116" s="101"/>
      <c r="D116" s="102" t="s">
        <v>105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238">
        <f>$BK$116</f>
        <v>0</v>
      </c>
      <c r="O116" s="238"/>
      <c r="P116" s="238"/>
      <c r="Q116" s="238"/>
      <c r="R116" s="103"/>
      <c r="T116" s="104"/>
      <c r="W116" s="105">
        <f>SUM($W$117:$W$117)</f>
        <v>0</v>
      </c>
      <c r="Y116" s="105">
        <f>SUM($Y$117:$Y$117)</f>
        <v>0</v>
      </c>
      <c r="AA116" s="106">
        <f>SUM($AA$117:$AA$117)</f>
        <v>0</v>
      </c>
      <c r="AR116" s="107" t="s">
        <v>20</v>
      </c>
      <c r="AT116" s="107" t="s">
        <v>72</v>
      </c>
      <c r="AU116" s="107" t="s">
        <v>73</v>
      </c>
      <c r="AY116" s="107" t="s">
        <v>124</v>
      </c>
      <c r="BK116" s="108">
        <f>SUM($BK$117:$BK$117)</f>
        <v>0</v>
      </c>
    </row>
    <row r="117" spans="2:65" s="9" customFormat="1" ht="15.75" customHeight="1">
      <c r="B117" s="23"/>
      <c r="C117" s="109" t="s">
        <v>130</v>
      </c>
      <c r="D117" s="109" t="s">
        <v>125</v>
      </c>
      <c r="E117" s="110" t="s">
        <v>131</v>
      </c>
      <c r="F117" s="236" t="s">
        <v>132</v>
      </c>
      <c r="G117" s="236"/>
      <c r="H117" s="236"/>
      <c r="I117" s="236"/>
      <c r="J117" s="111" t="s">
        <v>128</v>
      </c>
      <c r="K117" s="112">
        <v>1</v>
      </c>
      <c r="L117" s="237"/>
      <c r="M117" s="237"/>
      <c r="N117" s="237">
        <f>ROUND($L$117*$K$117,2)</f>
        <v>0</v>
      </c>
      <c r="O117" s="237"/>
      <c r="P117" s="237"/>
      <c r="Q117" s="237"/>
      <c r="R117" s="24"/>
      <c r="T117" s="113"/>
      <c r="U117" s="29" t="s">
        <v>38</v>
      </c>
      <c r="V117" s="114">
        <v>0</v>
      </c>
      <c r="W117" s="114">
        <f>$V$117*$K$117</f>
        <v>0</v>
      </c>
      <c r="X117" s="114">
        <v>0</v>
      </c>
      <c r="Y117" s="114">
        <f>$X$117*$K$117</f>
        <v>0</v>
      </c>
      <c r="Z117" s="114">
        <v>0</v>
      </c>
      <c r="AA117" s="115">
        <f>$Z$117*$K$117</f>
        <v>0</v>
      </c>
      <c r="AR117" s="9" t="s">
        <v>129</v>
      </c>
      <c r="AT117" s="9" t="s">
        <v>125</v>
      </c>
      <c r="AU117" s="9" t="s">
        <v>20</v>
      </c>
      <c r="AY117" s="9" t="s">
        <v>124</v>
      </c>
      <c r="BE117" s="116">
        <f>IF($U$117="základní",$N$117,0)</f>
        <v>0</v>
      </c>
      <c r="BF117" s="116">
        <f>IF($U$117="snížená",$N$117,0)</f>
        <v>0</v>
      </c>
      <c r="BG117" s="116">
        <f>IF($U$117="zákl. přenesená",$N$117,0)</f>
        <v>0</v>
      </c>
      <c r="BH117" s="116">
        <f>IF($U$117="sníž. přenesená",$N$117,0)</f>
        <v>0</v>
      </c>
      <c r="BI117" s="116">
        <f>IF($U$117="nulová",$N$117,0)</f>
        <v>0</v>
      </c>
      <c r="BJ117" s="9" t="s">
        <v>20</v>
      </c>
      <c r="BK117" s="116">
        <f>ROUND($L$117*$K$117,2)</f>
        <v>0</v>
      </c>
      <c r="BL117" s="9" t="s">
        <v>129</v>
      </c>
      <c r="BM117" s="9" t="s">
        <v>133</v>
      </c>
    </row>
    <row r="118" spans="2:63" s="100" customFormat="1" ht="37.5" customHeight="1">
      <c r="B118" s="101"/>
      <c r="D118" s="102" t="s">
        <v>106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238">
        <f>$BK$118</f>
        <v>0</v>
      </c>
      <c r="O118" s="238"/>
      <c r="P118" s="238"/>
      <c r="Q118" s="238"/>
      <c r="R118" s="103"/>
      <c r="T118" s="104"/>
      <c r="W118" s="105">
        <f>$W$119</f>
        <v>0</v>
      </c>
      <c r="Y118" s="105">
        <f>$Y$119</f>
        <v>0</v>
      </c>
      <c r="AA118" s="106">
        <f>$AA$119</f>
        <v>0</v>
      </c>
      <c r="AR118" s="107" t="s">
        <v>20</v>
      </c>
      <c r="AT118" s="107" t="s">
        <v>72</v>
      </c>
      <c r="AU118" s="107" t="s">
        <v>73</v>
      </c>
      <c r="AY118" s="107" t="s">
        <v>124</v>
      </c>
      <c r="BK118" s="108">
        <f>$BK$119</f>
        <v>0</v>
      </c>
    </row>
    <row r="119" spans="2:65" s="9" customFormat="1" ht="15.75" customHeight="1">
      <c r="B119" s="23"/>
      <c r="C119" s="109" t="s">
        <v>134</v>
      </c>
      <c r="D119" s="109" t="s">
        <v>125</v>
      </c>
      <c r="E119" s="110" t="s">
        <v>135</v>
      </c>
      <c r="F119" s="236" t="s">
        <v>136</v>
      </c>
      <c r="G119" s="236"/>
      <c r="H119" s="236"/>
      <c r="I119" s="236"/>
      <c r="J119" s="111" t="s">
        <v>128</v>
      </c>
      <c r="K119" s="112">
        <v>1</v>
      </c>
      <c r="L119" s="237"/>
      <c r="M119" s="237"/>
      <c r="N119" s="237">
        <f>ROUND($L$119*$K$119,2)</f>
        <v>0</v>
      </c>
      <c r="O119" s="237"/>
      <c r="P119" s="237"/>
      <c r="Q119" s="237"/>
      <c r="R119" s="24"/>
      <c r="T119" s="113"/>
      <c r="U119" s="29" t="s">
        <v>38</v>
      </c>
      <c r="V119" s="114">
        <v>0</v>
      </c>
      <c r="W119" s="114">
        <f>$V$119*$K$119</f>
        <v>0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9" t="s">
        <v>129</v>
      </c>
      <c r="AT119" s="9" t="s">
        <v>125</v>
      </c>
      <c r="AU119" s="9" t="s">
        <v>20</v>
      </c>
      <c r="AY119" s="9" t="s">
        <v>124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9" t="s">
        <v>20</v>
      </c>
      <c r="BK119" s="116">
        <f>ROUND($L$119*$K$119,2)</f>
        <v>0</v>
      </c>
      <c r="BL119" s="9" t="s">
        <v>129</v>
      </c>
      <c r="BM119" s="9" t="s">
        <v>130</v>
      </c>
    </row>
    <row r="120" spans="2:63" s="100" customFormat="1" ht="37.5" customHeight="1">
      <c r="B120" s="101"/>
      <c r="D120" s="102" t="s">
        <v>107</v>
      </c>
      <c r="E120" s="102"/>
      <c r="F120" s="102"/>
      <c r="G120" s="102"/>
      <c r="H120" s="102"/>
      <c r="I120" s="102"/>
      <c r="J120" s="102"/>
      <c r="K120" s="102"/>
      <c r="L120" s="102"/>
      <c r="M120" s="102"/>
      <c r="N120" s="238">
        <f>N121+N122+N123+N124+N125</f>
        <v>0</v>
      </c>
      <c r="O120" s="238"/>
      <c r="P120" s="238"/>
      <c r="Q120" s="238"/>
      <c r="R120" s="103"/>
      <c r="T120" s="104"/>
      <c r="W120" s="105">
        <f>SUM($W$121:$W$124)</f>
        <v>0</v>
      </c>
      <c r="Y120" s="105">
        <f>SUM($Y$121:$Y$124)</f>
        <v>0</v>
      </c>
      <c r="AA120" s="106">
        <f>SUM($AA$121:$AA$124)</f>
        <v>0</v>
      </c>
      <c r="AR120" s="107" t="s">
        <v>20</v>
      </c>
      <c r="AT120" s="107" t="s">
        <v>72</v>
      </c>
      <c r="AU120" s="107" t="s">
        <v>73</v>
      </c>
      <c r="AY120" s="107" t="s">
        <v>124</v>
      </c>
      <c r="BK120" s="108">
        <f>SUM($BK$121:$BK$124)</f>
        <v>0</v>
      </c>
    </row>
    <row r="121" spans="2:65" s="9" customFormat="1" ht="15.75" customHeight="1">
      <c r="B121" s="23"/>
      <c r="C121" s="109" t="s">
        <v>20</v>
      </c>
      <c r="D121" s="109" t="s">
        <v>125</v>
      </c>
      <c r="E121" s="110" t="s">
        <v>137</v>
      </c>
      <c r="F121" s="236" t="s">
        <v>138</v>
      </c>
      <c r="G121" s="236"/>
      <c r="H121" s="236"/>
      <c r="I121" s="236"/>
      <c r="J121" s="111" t="s">
        <v>128</v>
      </c>
      <c r="K121" s="112">
        <v>1</v>
      </c>
      <c r="L121" s="237"/>
      <c r="M121" s="237"/>
      <c r="N121" s="237">
        <f>ROUND($L$121*$K$121,2)</f>
        <v>0</v>
      </c>
      <c r="O121" s="237"/>
      <c r="P121" s="237"/>
      <c r="Q121" s="237"/>
      <c r="R121" s="24"/>
      <c r="T121" s="113"/>
      <c r="U121" s="29" t="s">
        <v>38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9" t="s">
        <v>129</v>
      </c>
      <c r="AT121" s="9" t="s">
        <v>125</v>
      </c>
      <c r="AU121" s="9" t="s">
        <v>20</v>
      </c>
      <c r="AY121" s="9" t="s">
        <v>124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9" t="s">
        <v>20</v>
      </c>
      <c r="BK121" s="116">
        <f>ROUND($L$121*$K$121,2)</f>
        <v>0</v>
      </c>
      <c r="BL121" s="9" t="s">
        <v>129</v>
      </c>
      <c r="BM121" s="9" t="s">
        <v>24</v>
      </c>
    </row>
    <row r="122" spans="2:65" s="9" customFormat="1" ht="15.75" customHeight="1">
      <c r="B122" s="23"/>
      <c r="C122" s="109" t="s">
        <v>139</v>
      </c>
      <c r="D122" s="109" t="s">
        <v>125</v>
      </c>
      <c r="E122" s="110" t="s">
        <v>140</v>
      </c>
      <c r="F122" s="236" t="s">
        <v>141</v>
      </c>
      <c r="G122" s="236"/>
      <c r="H122" s="236"/>
      <c r="I122" s="236"/>
      <c r="J122" s="111" t="s">
        <v>128</v>
      </c>
      <c r="K122" s="112">
        <v>1</v>
      </c>
      <c r="L122" s="237"/>
      <c r="M122" s="237"/>
      <c r="N122" s="237">
        <f>ROUND($L$122*$K$122,2)</f>
        <v>0</v>
      </c>
      <c r="O122" s="237"/>
      <c r="P122" s="237"/>
      <c r="Q122" s="237"/>
      <c r="R122" s="24"/>
      <c r="T122" s="113"/>
      <c r="U122" s="29" t="s">
        <v>38</v>
      </c>
      <c r="V122" s="114">
        <v>0</v>
      </c>
      <c r="W122" s="114">
        <f>$V$122*$K$122</f>
        <v>0</v>
      </c>
      <c r="X122" s="114">
        <v>0</v>
      </c>
      <c r="Y122" s="114">
        <f>$X$122*$K$122</f>
        <v>0</v>
      </c>
      <c r="Z122" s="114">
        <v>0</v>
      </c>
      <c r="AA122" s="115">
        <f>$Z$122*$K$122</f>
        <v>0</v>
      </c>
      <c r="AR122" s="9" t="s">
        <v>129</v>
      </c>
      <c r="AT122" s="9" t="s">
        <v>125</v>
      </c>
      <c r="AU122" s="9" t="s">
        <v>20</v>
      </c>
      <c r="AY122" s="9" t="s">
        <v>124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9" t="s">
        <v>20</v>
      </c>
      <c r="BK122" s="116">
        <f>ROUND($L$122*$K$122,2)</f>
        <v>0</v>
      </c>
      <c r="BL122" s="9" t="s">
        <v>129</v>
      </c>
      <c r="BM122" s="9" t="s">
        <v>142</v>
      </c>
    </row>
    <row r="123" spans="2:65" s="9" customFormat="1" ht="15.75" customHeight="1">
      <c r="B123" s="23"/>
      <c r="C123" s="109" t="s">
        <v>143</v>
      </c>
      <c r="D123" s="109" t="s">
        <v>125</v>
      </c>
      <c r="E123" s="110" t="s">
        <v>144</v>
      </c>
      <c r="F123" s="236" t="s">
        <v>145</v>
      </c>
      <c r="G123" s="236"/>
      <c r="H123" s="236"/>
      <c r="I123" s="236"/>
      <c r="J123" s="111" t="s">
        <v>128</v>
      </c>
      <c r="K123" s="112">
        <v>1</v>
      </c>
      <c r="L123" s="237"/>
      <c r="M123" s="237"/>
      <c r="N123" s="237">
        <f>ROUND($L$123*$K$123,2)</f>
        <v>0</v>
      </c>
      <c r="O123" s="237"/>
      <c r="P123" s="237"/>
      <c r="Q123" s="237"/>
      <c r="R123" s="24"/>
      <c r="T123" s="113"/>
      <c r="U123" s="29" t="s">
        <v>38</v>
      </c>
      <c r="V123" s="114">
        <v>0</v>
      </c>
      <c r="W123" s="114">
        <f>$V$123*$K$123</f>
        <v>0</v>
      </c>
      <c r="X123" s="114">
        <v>0</v>
      </c>
      <c r="Y123" s="114">
        <f>$X$123*$K$123</f>
        <v>0</v>
      </c>
      <c r="Z123" s="114">
        <v>0</v>
      </c>
      <c r="AA123" s="115">
        <f>$Z$123*$K$123</f>
        <v>0</v>
      </c>
      <c r="AR123" s="9" t="s">
        <v>129</v>
      </c>
      <c r="AT123" s="9" t="s">
        <v>125</v>
      </c>
      <c r="AU123" s="9" t="s">
        <v>20</v>
      </c>
      <c r="AY123" s="9" t="s">
        <v>124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9" t="s">
        <v>20</v>
      </c>
      <c r="BK123" s="116">
        <f>ROUND($L$123*$K$123,2)</f>
        <v>0</v>
      </c>
      <c r="BL123" s="9" t="s">
        <v>129</v>
      </c>
      <c r="BM123" s="9" t="s">
        <v>146</v>
      </c>
    </row>
    <row r="124" spans="2:65" s="9" customFormat="1" ht="15.75" customHeight="1">
      <c r="B124" s="23"/>
      <c r="C124" s="109" t="s">
        <v>129</v>
      </c>
      <c r="D124" s="109" t="s">
        <v>125</v>
      </c>
      <c r="E124" s="110" t="s">
        <v>147</v>
      </c>
      <c r="F124" s="236" t="s">
        <v>148</v>
      </c>
      <c r="G124" s="236"/>
      <c r="H124" s="236"/>
      <c r="I124" s="236"/>
      <c r="J124" s="111" t="s">
        <v>128</v>
      </c>
      <c r="K124" s="112">
        <v>1</v>
      </c>
      <c r="L124" s="237"/>
      <c r="M124" s="237"/>
      <c r="N124" s="237">
        <f>ROUND($L$124*$K$124,2)</f>
        <v>0</v>
      </c>
      <c r="O124" s="237"/>
      <c r="P124" s="237"/>
      <c r="Q124" s="237"/>
      <c r="R124" s="24"/>
      <c r="T124" s="113"/>
      <c r="U124" s="117" t="s">
        <v>38</v>
      </c>
      <c r="V124" s="118">
        <v>0</v>
      </c>
      <c r="W124" s="118">
        <f>$V$124*$K$124</f>
        <v>0</v>
      </c>
      <c r="X124" s="118">
        <v>0</v>
      </c>
      <c r="Y124" s="118">
        <f>$X$124*$K$124</f>
        <v>0</v>
      </c>
      <c r="Z124" s="118">
        <v>0</v>
      </c>
      <c r="AA124" s="119">
        <f>$Z$124*$K$124</f>
        <v>0</v>
      </c>
      <c r="AR124" s="9" t="s">
        <v>129</v>
      </c>
      <c r="AT124" s="9" t="s">
        <v>125</v>
      </c>
      <c r="AU124" s="9" t="s">
        <v>20</v>
      </c>
      <c r="AY124" s="9" t="s">
        <v>124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9" t="s">
        <v>20</v>
      </c>
      <c r="BK124" s="116">
        <f>ROUND($L$124*$K$124,2)</f>
        <v>0</v>
      </c>
      <c r="BL124" s="9" t="s">
        <v>129</v>
      </c>
      <c r="BM124" s="9" t="s">
        <v>149</v>
      </c>
    </row>
    <row r="125" spans="2:65" s="9" customFormat="1" ht="15.75" customHeight="1">
      <c r="B125" s="23"/>
      <c r="C125" s="109"/>
      <c r="D125" s="109"/>
      <c r="E125" s="110"/>
      <c r="F125" s="236"/>
      <c r="G125" s="236"/>
      <c r="H125" s="236"/>
      <c r="I125" s="236"/>
      <c r="J125" s="111" t="s">
        <v>128</v>
      </c>
      <c r="K125" s="112"/>
      <c r="L125" s="237"/>
      <c r="M125" s="237"/>
      <c r="N125" s="237"/>
      <c r="O125" s="237"/>
      <c r="P125" s="237"/>
      <c r="Q125" s="237"/>
      <c r="R125" s="24"/>
      <c r="T125" s="113"/>
      <c r="U125" s="117" t="s">
        <v>38</v>
      </c>
      <c r="V125" s="118">
        <v>0</v>
      </c>
      <c r="W125" s="118">
        <f>$V$124*$K$124</f>
        <v>0</v>
      </c>
      <c r="X125" s="118">
        <v>0</v>
      </c>
      <c r="Y125" s="118">
        <f>$X$124*$K$124</f>
        <v>0</v>
      </c>
      <c r="Z125" s="118">
        <v>0</v>
      </c>
      <c r="AA125" s="119">
        <f>$Z$124*$K$124</f>
        <v>0</v>
      </c>
      <c r="AR125" s="9" t="s">
        <v>129</v>
      </c>
      <c r="AT125" s="9" t="s">
        <v>125</v>
      </c>
      <c r="AU125" s="9" t="s">
        <v>20</v>
      </c>
      <c r="AY125" s="9" t="s">
        <v>124</v>
      </c>
      <c r="BE125" s="116">
        <f>IF($U$124="základní",$N$124,0)</f>
        <v>0</v>
      </c>
      <c r="BF125" s="116">
        <f>IF($U$124="snížená",$N$124,0)</f>
        <v>0</v>
      </c>
      <c r="BG125" s="116">
        <f>IF($U$124="zákl. přenesená",$N$124,0)</f>
        <v>0</v>
      </c>
      <c r="BH125" s="116">
        <f>IF($U$124="sníž. přenesená",$N$124,0)</f>
        <v>0</v>
      </c>
      <c r="BI125" s="116">
        <f>IF($U$124="nulová",$N$124,0)</f>
        <v>0</v>
      </c>
      <c r="BJ125" s="9" t="s">
        <v>20</v>
      </c>
      <c r="BK125" s="116">
        <f>ROUND($L$124*$K$124,2)</f>
        <v>0</v>
      </c>
      <c r="BL125" s="9" t="s">
        <v>129</v>
      </c>
      <c r="BM125" s="9" t="s">
        <v>149</v>
      </c>
    </row>
    <row r="126" spans="2:18" s="9" customFormat="1" ht="7.5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="1" customFormat="1" ht="14.25" customHeight="1"/>
  </sheetData>
  <sheetProtection selectLockedCells="1" selectUnlockedCells="1"/>
  <mergeCells count="83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F115:I115"/>
    <mergeCell ref="L115:M115"/>
    <mergeCell ref="N115:Q115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4:I124"/>
    <mergeCell ref="L124:M124"/>
    <mergeCell ref="N124:Q124"/>
  </mergeCells>
  <hyperlinks>
    <hyperlink ref="F1" location="C2" display="1) Krycí list rozpočtu"/>
    <hyperlink ref="H1" location="C86" display="2) Rekapitulace rozpočtu"/>
    <hyperlink ref="L1" location="C114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0"/>
  <sheetViews>
    <sheetView showGridLines="0" tabSelected="1" view="pageBreakPreview" zoomScale="90" zoomScaleSheetLayoutView="90" zoomScalePageLayoutView="0" workbookViewId="0" topLeftCell="A1">
      <pane ySplit="1" topLeftCell="A67" activePane="bottomLeft" state="frozen"/>
      <selection pane="topLeft" activeCell="A1" sqref="A1"/>
      <selection pane="bottomLeft" activeCell="F160" sqref="F160:I160"/>
    </sheetView>
  </sheetViews>
  <sheetFormatPr defaultColWidth="10.33203125" defaultRowHeight="14.25" customHeight="1"/>
  <cols>
    <col min="1" max="1" width="8.16015625" style="1" customWidth="1"/>
    <col min="2" max="2" width="1.66796875" style="1" customWidth="1"/>
    <col min="3" max="4" width="4.16015625" style="1" customWidth="1"/>
    <col min="5" max="5" width="17.16015625" style="1" customWidth="1"/>
    <col min="6" max="7" width="11.16015625" style="1" customWidth="1"/>
    <col min="8" max="8" width="12.33203125" style="1" customWidth="1"/>
    <col min="9" max="9" width="9" style="1" customWidth="1"/>
    <col min="10" max="10" width="5.16015625" style="1" customWidth="1"/>
    <col min="11" max="11" width="11.33203125" style="1" customWidth="1"/>
    <col min="12" max="12" width="12" style="1" customWidth="1"/>
    <col min="13" max="14" width="6" style="1" customWidth="1"/>
    <col min="15" max="15" width="2" style="1" customWidth="1"/>
    <col min="16" max="16" width="12.3320312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16015625" style="1" customWidth="1"/>
    <col min="32" max="43" width="10.33203125" style="2" customWidth="1"/>
    <col min="44" max="64" width="0" style="1" hidden="1" customWidth="1"/>
    <col min="65" max="16384" width="10.33203125" style="2" customWidth="1"/>
  </cols>
  <sheetData>
    <row r="1" spans="1:22" s="7" customFormat="1" ht="22.5" customHeight="1">
      <c r="A1" s="78"/>
      <c r="B1" s="4"/>
      <c r="C1" s="4"/>
      <c r="D1" s="5" t="s">
        <v>1</v>
      </c>
      <c r="E1" s="4"/>
      <c r="F1" s="6" t="s">
        <v>89</v>
      </c>
      <c r="G1" s="6"/>
      <c r="H1" s="247" t="s">
        <v>90</v>
      </c>
      <c r="I1" s="247"/>
      <c r="J1" s="247"/>
      <c r="K1" s="247"/>
      <c r="L1" s="6" t="s">
        <v>91</v>
      </c>
      <c r="M1" s="4"/>
      <c r="N1" s="4"/>
      <c r="O1" s="5" t="s">
        <v>92</v>
      </c>
      <c r="P1" s="4"/>
      <c r="Q1" s="4"/>
      <c r="R1" s="4"/>
      <c r="S1" s="6" t="s">
        <v>93</v>
      </c>
      <c r="T1" s="6"/>
      <c r="U1" s="78"/>
      <c r="V1" s="78"/>
    </row>
    <row r="2" spans="3:46" s="1" customFormat="1" ht="37.5" customHeight="1">
      <c r="C2" s="232" t="s">
        <v>6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33" t="s">
        <v>7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" t="s">
        <v>84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94</v>
      </c>
    </row>
    <row r="4" spans="2:46" s="1" customFormat="1" ht="37.5" customHeight="1">
      <c r="B4" s="13"/>
      <c r="C4" s="225" t="s">
        <v>95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42" t="str">
        <f>'Rekapitulace stavby'!$K$6</f>
        <v>MŠNad Palatou - zateplení obvodového pláště a drobné stavení úpravy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R6" s="14"/>
    </row>
    <row r="7" spans="2:18" s="9" customFormat="1" ht="33.75" customHeight="1">
      <c r="B7" s="23"/>
      <c r="D7" s="17" t="s">
        <v>96</v>
      </c>
      <c r="F7" s="234" t="s">
        <v>150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R7" s="24"/>
    </row>
    <row r="8" spans="2:18" s="9" customFormat="1" ht="15" customHeight="1">
      <c r="B8" s="23"/>
      <c r="D8" s="18" t="s">
        <v>18</v>
      </c>
      <c r="F8" s="19"/>
      <c r="M8" s="18" t="s">
        <v>19</v>
      </c>
      <c r="O8" s="19"/>
      <c r="R8" s="24"/>
    </row>
    <row r="9" spans="2:18" s="9" customFormat="1" ht="15" customHeight="1">
      <c r="B9" s="23"/>
      <c r="D9" s="18" t="s">
        <v>21</v>
      </c>
      <c r="F9" s="19" t="s">
        <v>22</v>
      </c>
      <c r="M9" s="18" t="s">
        <v>23</v>
      </c>
      <c r="O9" s="227">
        <f>'Rekapitulace stavby'!$AN$8</f>
        <v>42712</v>
      </c>
      <c r="P9" s="227"/>
      <c r="R9" s="24"/>
    </row>
    <row r="10" spans="2:18" s="9" customFormat="1" ht="12" customHeight="1">
      <c r="B10" s="23"/>
      <c r="R10" s="24"/>
    </row>
    <row r="11" spans="2:18" s="9" customFormat="1" ht="15" customHeight="1">
      <c r="B11" s="23"/>
      <c r="D11" s="18" t="s">
        <v>26</v>
      </c>
      <c r="M11" s="18" t="s">
        <v>27</v>
      </c>
      <c r="O11" s="219">
        <f>IF('Rekapitulace stavby'!$AN$10="","",'Rekapitulace stavby'!$AN$10)</f>
      </c>
      <c r="P11" s="219"/>
      <c r="R11" s="24"/>
    </row>
    <row r="12" spans="2:18" s="9" customFormat="1" ht="18.75" customHeight="1">
      <c r="B12" s="23"/>
      <c r="E12" s="19" t="str">
        <f>IF('Rekapitulace stavby'!$E$11="","",'Rekapitulace stavby'!$E$11)</f>
        <v> </v>
      </c>
      <c r="M12" s="18" t="s">
        <v>28</v>
      </c>
      <c r="O12" s="219">
        <f>IF('Rekapitulace stavby'!$AN$11="","",'Rekapitulace stavby'!$AN$11)</f>
      </c>
      <c r="P12" s="219"/>
      <c r="R12" s="24"/>
    </row>
    <row r="13" spans="2:18" s="9" customFormat="1" ht="7.5" customHeight="1">
      <c r="B13" s="23"/>
      <c r="R13" s="24"/>
    </row>
    <row r="14" spans="2:18" s="9" customFormat="1" ht="15" customHeight="1">
      <c r="B14" s="23"/>
      <c r="D14" s="18" t="s">
        <v>29</v>
      </c>
      <c r="M14" s="18" t="s">
        <v>27</v>
      </c>
      <c r="O14" s="219">
        <f>IF('Rekapitulace stavby'!$AN$13="","",'Rekapitulace stavby'!$AN$13)</f>
      </c>
      <c r="P14" s="219"/>
      <c r="R14" s="24"/>
    </row>
    <row r="15" spans="2:18" s="9" customFormat="1" ht="18.75" customHeight="1">
      <c r="B15" s="23"/>
      <c r="E15" s="19" t="str">
        <f>IF('Rekapitulace stavby'!$E$14="","",'Rekapitulace stavby'!$E$14)</f>
        <v> </v>
      </c>
      <c r="M15" s="18" t="s">
        <v>28</v>
      </c>
      <c r="O15" s="219">
        <f>IF('Rekapitulace stavby'!$AN$14="","",'Rekapitulace stavby'!$AN$14)</f>
      </c>
      <c r="P15" s="219"/>
      <c r="R15" s="24"/>
    </row>
    <row r="16" spans="2:18" s="9" customFormat="1" ht="7.5" customHeight="1">
      <c r="B16" s="23"/>
      <c r="R16" s="24"/>
    </row>
    <row r="17" spans="2:18" s="9" customFormat="1" ht="15" customHeight="1">
      <c r="B17" s="23"/>
      <c r="D17" s="18" t="s">
        <v>30</v>
      </c>
      <c r="M17" s="18" t="s">
        <v>27</v>
      </c>
      <c r="O17" s="219">
        <f>IF('Rekapitulace stavby'!$AN$16="","",'Rekapitulace stavby'!$AN$16)</f>
      </c>
      <c r="P17" s="219"/>
      <c r="R17" s="24"/>
    </row>
    <row r="18" spans="2:18" s="9" customFormat="1" ht="18.75" customHeight="1">
      <c r="B18" s="23"/>
      <c r="E18" s="19" t="str">
        <f>IF('Rekapitulace stavby'!$E$17="","",'Rekapitulace stavby'!$E$17)</f>
        <v> </v>
      </c>
      <c r="M18" s="18" t="s">
        <v>28</v>
      </c>
      <c r="O18" s="219">
        <f>IF('Rekapitulace stavby'!$AN$17="","",'Rekapitulace stavby'!$AN$17)</f>
      </c>
      <c r="P18" s="219"/>
      <c r="R18" s="24"/>
    </row>
    <row r="19" spans="2:18" s="9" customFormat="1" ht="7.5" customHeight="1">
      <c r="B19" s="23"/>
      <c r="R19" s="24"/>
    </row>
    <row r="20" spans="2:18" s="9" customFormat="1" ht="15" customHeight="1">
      <c r="B20" s="23"/>
      <c r="D20" s="18" t="s">
        <v>32</v>
      </c>
      <c r="M20" s="18" t="s">
        <v>27</v>
      </c>
      <c r="O20" s="219">
        <f>IF('Rekapitulace stavby'!$AN$19="","",'Rekapitulace stavby'!$AN$19)</f>
      </c>
      <c r="P20" s="219"/>
      <c r="R20" s="24"/>
    </row>
    <row r="21" spans="2:18" s="9" customFormat="1" ht="18.75" customHeight="1">
      <c r="B21" s="23"/>
      <c r="E21" s="19" t="str">
        <f>IF('Rekapitulace stavby'!$E$20="","",'Rekapitulace stavby'!$E$20)</f>
        <v> </v>
      </c>
      <c r="M21" s="18" t="s">
        <v>28</v>
      </c>
      <c r="O21" s="219">
        <f>IF('Rekapitulace stavby'!$AN$20="","",'Rekapitulace stavby'!$AN$20)</f>
      </c>
      <c r="P21" s="219"/>
      <c r="R21" s="24"/>
    </row>
    <row r="22" spans="2:18" s="9" customFormat="1" ht="7.5" customHeight="1">
      <c r="B22" s="23"/>
      <c r="R22" s="24"/>
    </row>
    <row r="23" spans="2:18" s="9" customFormat="1" ht="15" customHeight="1">
      <c r="B23" s="23"/>
      <c r="D23" s="18" t="s">
        <v>33</v>
      </c>
      <c r="R23" s="24"/>
    </row>
    <row r="24" spans="2:18" s="79" customFormat="1" ht="15.75" customHeight="1">
      <c r="B24" s="80"/>
      <c r="E24" s="235"/>
      <c r="F24" s="235"/>
      <c r="G24" s="235"/>
      <c r="H24" s="235"/>
      <c r="I24" s="235"/>
      <c r="J24" s="235"/>
      <c r="K24" s="235"/>
      <c r="L24" s="235"/>
      <c r="R24" s="81"/>
    </row>
    <row r="25" spans="2:18" s="9" customFormat="1" ht="7.5" customHeight="1">
      <c r="B25" s="23"/>
      <c r="R25" s="24"/>
    </row>
    <row r="26" spans="2:18" s="9" customFormat="1" ht="7.5" customHeight="1">
      <c r="B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4"/>
    </row>
    <row r="27" spans="2:18" s="9" customFormat="1" ht="15" customHeight="1">
      <c r="B27" s="23"/>
      <c r="D27" s="82" t="s">
        <v>98</v>
      </c>
      <c r="M27" s="230">
        <f>$N$88</f>
        <v>0</v>
      </c>
      <c r="N27" s="230"/>
      <c r="O27" s="230"/>
      <c r="P27" s="230"/>
      <c r="R27" s="24"/>
    </row>
    <row r="28" spans="2:18" s="9" customFormat="1" ht="15" customHeight="1">
      <c r="B28" s="23"/>
      <c r="D28" s="22" t="s">
        <v>99</v>
      </c>
      <c r="M28" s="230">
        <f>$N$109</f>
        <v>0</v>
      </c>
      <c r="N28" s="230"/>
      <c r="O28" s="230"/>
      <c r="P28" s="230"/>
      <c r="R28" s="24"/>
    </row>
    <row r="29" spans="2:18" s="9" customFormat="1" ht="7.5" customHeight="1">
      <c r="B29" s="23"/>
      <c r="R29" s="24"/>
    </row>
    <row r="30" spans="2:18" s="9" customFormat="1" ht="26.25" customHeight="1">
      <c r="B30" s="23"/>
      <c r="D30" s="83" t="s">
        <v>36</v>
      </c>
      <c r="M30" s="246">
        <f>ROUND($M$27+$M$28,2)</f>
        <v>0</v>
      </c>
      <c r="N30" s="246"/>
      <c r="O30" s="246"/>
      <c r="P30" s="246"/>
      <c r="R30" s="24"/>
    </row>
    <row r="31" spans="2:18" s="9" customFormat="1" ht="7.5" customHeight="1">
      <c r="B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4"/>
    </row>
    <row r="32" spans="2:18" s="9" customFormat="1" ht="15" customHeight="1">
      <c r="B32" s="23"/>
      <c r="D32" s="28" t="s">
        <v>37</v>
      </c>
      <c r="E32" s="28" t="s">
        <v>38</v>
      </c>
      <c r="F32" s="84">
        <v>0.21</v>
      </c>
      <c r="G32" s="85" t="s">
        <v>39</v>
      </c>
      <c r="H32" s="245">
        <f>M30</f>
        <v>0</v>
      </c>
      <c r="I32" s="245"/>
      <c r="J32" s="245"/>
      <c r="M32" s="245">
        <f>F32*H32</f>
        <v>0</v>
      </c>
      <c r="N32" s="245"/>
      <c r="O32" s="245"/>
      <c r="P32" s="245"/>
      <c r="R32" s="24"/>
    </row>
    <row r="33" spans="2:18" s="9" customFormat="1" ht="15" customHeight="1">
      <c r="B33" s="23"/>
      <c r="E33" s="28" t="s">
        <v>40</v>
      </c>
      <c r="F33" s="84">
        <v>0.15</v>
      </c>
      <c r="G33" s="85" t="s">
        <v>39</v>
      </c>
      <c r="H33" s="245">
        <v>0</v>
      </c>
      <c r="I33" s="245"/>
      <c r="J33" s="245"/>
      <c r="M33" s="245">
        <v>0</v>
      </c>
      <c r="N33" s="245"/>
      <c r="O33" s="245"/>
      <c r="P33" s="245"/>
      <c r="R33" s="24"/>
    </row>
    <row r="34" spans="2:18" s="9" customFormat="1" ht="15" customHeight="1" hidden="1">
      <c r="B34" s="23"/>
      <c r="E34" s="28" t="s">
        <v>41</v>
      </c>
      <c r="F34" s="84">
        <v>0.21</v>
      </c>
      <c r="G34" s="85" t="s">
        <v>39</v>
      </c>
      <c r="H34" s="245" t="e">
        <f>ROUND((SUM($BG$109:$BG$110)+SUM($BG$128:$BG$272)),2)</f>
        <v>#REF!</v>
      </c>
      <c r="I34" s="245"/>
      <c r="J34" s="245"/>
      <c r="M34" s="245">
        <v>0</v>
      </c>
      <c r="N34" s="245"/>
      <c r="O34" s="245"/>
      <c r="P34" s="245"/>
      <c r="R34" s="24"/>
    </row>
    <row r="35" spans="2:18" s="9" customFormat="1" ht="15" customHeight="1" hidden="1">
      <c r="B35" s="23"/>
      <c r="E35" s="28" t="s">
        <v>42</v>
      </c>
      <c r="F35" s="84">
        <v>0.15</v>
      </c>
      <c r="G35" s="85" t="s">
        <v>39</v>
      </c>
      <c r="H35" s="245" t="e">
        <f>ROUND((SUM($BH$109:$BH$110)+SUM($BH$128:$BH$272)),2)</f>
        <v>#REF!</v>
      </c>
      <c r="I35" s="245"/>
      <c r="J35" s="245"/>
      <c r="M35" s="245">
        <v>0</v>
      </c>
      <c r="N35" s="245"/>
      <c r="O35" s="245"/>
      <c r="P35" s="245"/>
      <c r="R35" s="24"/>
    </row>
    <row r="36" spans="2:18" s="9" customFormat="1" ht="15" customHeight="1" hidden="1">
      <c r="B36" s="23"/>
      <c r="E36" s="28" t="s">
        <v>43</v>
      </c>
      <c r="F36" s="84">
        <v>0</v>
      </c>
      <c r="G36" s="85" t="s">
        <v>39</v>
      </c>
      <c r="H36" s="245" t="e">
        <f>ROUND((SUM($BI$109:$BI$110)+SUM($BI$128:$BI$272)),2)</f>
        <v>#REF!</v>
      </c>
      <c r="I36" s="245"/>
      <c r="J36" s="245"/>
      <c r="M36" s="245">
        <v>0</v>
      </c>
      <c r="N36" s="245"/>
      <c r="O36" s="245"/>
      <c r="P36" s="245"/>
      <c r="R36" s="24"/>
    </row>
    <row r="37" spans="2:18" s="9" customFormat="1" ht="7.5" customHeight="1">
      <c r="B37" s="23"/>
      <c r="R37" s="24"/>
    </row>
    <row r="38" spans="2:18" s="9" customFormat="1" ht="26.25" customHeight="1">
      <c r="B38" s="23"/>
      <c r="C38" s="31"/>
      <c r="D38" s="32" t="s">
        <v>44</v>
      </c>
      <c r="E38" s="33"/>
      <c r="F38" s="33"/>
      <c r="G38" s="86" t="s">
        <v>45</v>
      </c>
      <c r="H38" s="34" t="s">
        <v>46</v>
      </c>
      <c r="I38" s="33"/>
      <c r="J38" s="33"/>
      <c r="K38" s="33"/>
      <c r="L38" s="224">
        <f>SUM($M$30:$M$36)</f>
        <v>0</v>
      </c>
      <c r="M38" s="224"/>
      <c r="N38" s="224"/>
      <c r="O38" s="224"/>
      <c r="P38" s="224"/>
      <c r="Q38" s="31"/>
      <c r="R38" s="24"/>
    </row>
    <row r="39" spans="2:18" s="9" customFormat="1" ht="15" customHeight="1">
      <c r="B39" s="23"/>
      <c r="R39" s="24"/>
    </row>
    <row r="40" spans="2:18" s="9" customFormat="1" ht="15" customHeight="1">
      <c r="B40" s="23"/>
      <c r="R40" s="24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3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4"/>
    </row>
    <row r="51" spans="2:18" s="1" customFormat="1" ht="14.25" customHeight="1">
      <c r="B51" s="13"/>
      <c r="D51" s="38"/>
      <c r="H51" s="39"/>
      <c r="J51" s="38"/>
      <c r="P51" s="39"/>
      <c r="R51" s="14"/>
    </row>
    <row r="52" spans="2:18" s="1" customFormat="1" ht="14.25" customHeight="1">
      <c r="B52" s="13"/>
      <c r="D52" s="38"/>
      <c r="H52" s="39"/>
      <c r="J52" s="38"/>
      <c r="P52" s="39"/>
      <c r="R52" s="14"/>
    </row>
    <row r="53" spans="2:18" s="1" customFormat="1" ht="14.25" customHeight="1">
      <c r="B53" s="13"/>
      <c r="D53" s="38"/>
      <c r="H53" s="39"/>
      <c r="J53" s="38"/>
      <c r="P53" s="39"/>
      <c r="R53" s="14"/>
    </row>
    <row r="54" spans="2:18" s="1" customFormat="1" ht="14.25" customHeight="1">
      <c r="B54" s="13"/>
      <c r="D54" s="38"/>
      <c r="H54" s="39"/>
      <c r="J54" s="38"/>
      <c r="P54" s="39"/>
      <c r="R54" s="14"/>
    </row>
    <row r="55" spans="2:18" s="1" customFormat="1" ht="14.25" customHeight="1">
      <c r="B55" s="13"/>
      <c r="D55" s="38"/>
      <c r="H55" s="39"/>
      <c r="J55" s="38"/>
      <c r="P55" s="39"/>
      <c r="R55" s="14"/>
    </row>
    <row r="56" spans="2:18" s="1" customFormat="1" ht="14.25" customHeight="1">
      <c r="B56" s="13"/>
      <c r="D56" s="38"/>
      <c r="H56" s="39"/>
      <c r="J56" s="38"/>
      <c r="P56" s="39"/>
      <c r="R56" s="14"/>
    </row>
    <row r="57" spans="2:18" s="1" customFormat="1" ht="14.25" customHeight="1">
      <c r="B57" s="13"/>
      <c r="D57" s="38"/>
      <c r="H57" s="39"/>
      <c r="J57" s="38"/>
      <c r="P57" s="39"/>
      <c r="R57" s="14"/>
    </row>
    <row r="58" spans="2:18" s="1" customFormat="1" ht="14.25" customHeight="1">
      <c r="B58" s="13"/>
      <c r="D58" s="38"/>
      <c r="H58" s="39"/>
      <c r="J58" s="38"/>
      <c r="P58" s="39"/>
      <c r="R58" s="14"/>
    </row>
    <row r="59" spans="2:18" s="9" customFormat="1" ht="15.75" customHeight="1">
      <c r="B59" s="23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4"/>
    </row>
    <row r="60" spans="2:18" s="1" customFormat="1" ht="14.25" customHeight="1">
      <c r="B60" s="13"/>
      <c r="R60" s="14"/>
    </row>
    <row r="61" spans="2:18" s="9" customFormat="1" ht="15.75" customHeight="1">
      <c r="B61" s="23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4"/>
    </row>
    <row r="62" spans="2:18" s="1" customFormat="1" ht="14.25" customHeight="1">
      <c r="B62" s="13"/>
      <c r="D62" s="38"/>
      <c r="H62" s="39"/>
      <c r="J62" s="38"/>
      <c r="P62" s="39"/>
      <c r="R62" s="14"/>
    </row>
    <row r="63" spans="2:18" s="1" customFormat="1" ht="14.25" customHeight="1">
      <c r="B63" s="13"/>
      <c r="D63" s="38"/>
      <c r="H63" s="39"/>
      <c r="J63" s="38"/>
      <c r="P63" s="39"/>
      <c r="R63" s="14"/>
    </row>
    <row r="64" spans="2:18" s="1" customFormat="1" ht="14.25" customHeight="1">
      <c r="B64" s="13"/>
      <c r="D64" s="38"/>
      <c r="H64" s="39"/>
      <c r="J64" s="38"/>
      <c r="P64" s="39"/>
      <c r="R64" s="14"/>
    </row>
    <row r="65" spans="2:18" s="1" customFormat="1" ht="14.25" customHeight="1">
      <c r="B65" s="13"/>
      <c r="D65" s="38"/>
      <c r="H65" s="39"/>
      <c r="J65" s="38"/>
      <c r="P65" s="39"/>
      <c r="R65" s="14"/>
    </row>
    <row r="66" spans="2:18" s="1" customFormat="1" ht="14.25" customHeight="1">
      <c r="B66" s="13"/>
      <c r="D66" s="38"/>
      <c r="H66" s="39"/>
      <c r="J66" s="38"/>
      <c r="P66" s="39"/>
      <c r="R66" s="14"/>
    </row>
    <row r="67" spans="2:18" s="1" customFormat="1" ht="14.25" customHeight="1">
      <c r="B67" s="13"/>
      <c r="D67" s="38"/>
      <c r="H67" s="39"/>
      <c r="J67" s="38"/>
      <c r="P67" s="39"/>
      <c r="R67" s="14"/>
    </row>
    <row r="68" spans="2:18" s="1" customFormat="1" ht="14.25" customHeight="1">
      <c r="B68" s="13"/>
      <c r="D68" s="38"/>
      <c r="H68" s="39"/>
      <c r="J68" s="38"/>
      <c r="P68" s="39"/>
      <c r="R68" s="14"/>
    </row>
    <row r="69" spans="2:18" s="1" customFormat="1" ht="14.25" customHeight="1">
      <c r="B69" s="13"/>
      <c r="D69" s="38"/>
      <c r="H69" s="39"/>
      <c r="J69" s="38"/>
      <c r="P69" s="39"/>
      <c r="R69" s="14"/>
    </row>
    <row r="70" spans="2:18" s="9" customFormat="1" ht="15.75" customHeight="1">
      <c r="B70" s="23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4"/>
    </row>
    <row r="71" spans="2:18" s="9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9" customFormat="1" ht="37.5" customHeight="1">
      <c r="B76" s="23"/>
      <c r="C76" s="225" t="s">
        <v>100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4"/>
    </row>
    <row r="77" spans="2:18" s="9" customFormat="1" ht="7.5" customHeight="1">
      <c r="B77" s="23"/>
      <c r="R77" s="24"/>
    </row>
    <row r="78" spans="2:18" s="9" customFormat="1" ht="30.75" customHeight="1">
      <c r="B78" s="23"/>
      <c r="C78" s="18" t="s">
        <v>15</v>
      </c>
      <c r="F78" s="242" t="str">
        <f>$F$6</f>
        <v>MŠNad Palatou - zateplení obvodového pláště a drobné stavení úpravy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R78" s="24"/>
    </row>
    <row r="79" spans="2:18" s="9" customFormat="1" ht="37.5" customHeight="1">
      <c r="B79" s="23"/>
      <c r="C79" s="52" t="s">
        <v>96</v>
      </c>
      <c r="F79" s="226" t="str">
        <f>$F$7</f>
        <v>01 - Architektonické a stavební řešení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R79" s="24"/>
    </row>
    <row r="80" spans="2:18" s="9" customFormat="1" ht="7.5" customHeight="1">
      <c r="B80" s="23"/>
      <c r="R80" s="24"/>
    </row>
    <row r="81" spans="2:18" s="9" customFormat="1" ht="18.75" customHeight="1">
      <c r="B81" s="23"/>
      <c r="C81" s="18" t="s">
        <v>21</v>
      </c>
      <c r="F81" s="19" t="str">
        <f>$F$9</f>
        <v> </v>
      </c>
      <c r="K81" s="18" t="s">
        <v>23</v>
      </c>
      <c r="M81" s="227">
        <f>IF($O$9="","",$O$9)</f>
        <v>42712</v>
      </c>
      <c r="N81" s="227"/>
      <c r="O81" s="227"/>
      <c r="P81" s="227"/>
      <c r="R81" s="24"/>
    </row>
    <row r="82" spans="2:18" s="9" customFormat="1" ht="7.5" customHeight="1">
      <c r="B82" s="23"/>
      <c r="R82" s="24"/>
    </row>
    <row r="83" spans="2:18" s="9" customFormat="1" ht="15.75" customHeight="1">
      <c r="B83" s="23"/>
      <c r="C83" s="18" t="s">
        <v>26</v>
      </c>
      <c r="F83" s="19" t="str">
        <f>$E$12</f>
        <v> </v>
      </c>
      <c r="K83" s="18" t="s">
        <v>30</v>
      </c>
      <c r="M83" s="219" t="str">
        <f>$E$18</f>
        <v> </v>
      </c>
      <c r="N83" s="219"/>
      <c r="O83" s="219"/>
      <c r="P83" s="219"/>
      <c r="Q83" s="219"/>
      <c r="R83" s="24"/>
    </row>
    <row r="84" spans="2:18" s="9" customFormat="1" ht="15" customHeight="1">
      <c r="B84" s="23"/>
      <c r="C84" s="18" t="s">
        <v>29</v>
      </c>
      <c r="F84" s="19" t="str">
        <f>IF($E$15="","",$E$15)</f>
        <v> </v>
      </c>
      <c r="K84" s="18" t="s">
        <v>32</v>
      </c>
      <c r="M84" s="219" t="str">
        <f>$E$21</f>
        <v> </v>
      </c>
      <c r="N84" s="219"/>
      <c r="O84" s="219"/>
      <c r="P84" s="219"/>
      <c r="Q84" s="219"/>
      <c r="R84" s="24"/>
    </row>
    <row r="85" spans="2:18" s="9" customFormat="1" ht="11.25" customHeight="1">
      <c r="B85" s="23"/>
      <c r="R85" s="24"/>
    </row>
    <row r="86" spans="2:18" s="9" customFormat="1" ht="30" customHeight="1">
      <c r="B86" s="23"/>
      <c r="C86" s="244" t="s">
        <v>101</v>
      </c>
      <c r="D86" s="244"/>
      <c r="E86" s="244"/>
      <c r="F86" s="244"/>
      <c r="G86" s="244"/>
      <c r="H86" s="31"/>
      <c r="I86" s="31"/>
      <c r="J86" s="31"/>
      <c r="K86" s="31"/>
      <c r="L86" s="31"/>
      <c r="M86" s="31"/>
      <c r="N86" s="244" t="s">
        <v>102</v>
      </c>
      <c r="O86" s="244"/>
      <c r="P86" s="244"/>
      <c r="Q86" s="244"/>
      <c r="R86" s="24"/>
    </row>
    <row r="87" spans="2:18" s="9" customFormat="1" ht="11.25" customHeight="1">
      <c r="B87" s="23"/>
      <c r="R87" s="24"/>
    </row>
    <row r="88" spans="2:47" s="9" customFormat="1" ht="30" customHeight="1">
      <c r="B88" s="23"/>
      <c r="C88" s="62" t="s">
        <v>103</v>
      </c>
      <c r="N88" s="217">
        <f>$N$128</f>
        <v>0</v>
      </c>
      <c r="O88" s="217"/>
      <c r="P88" s="217"/>
      <c r="Q88" s="217"/>
      <c r="R88" s="24"/>
      <c r="AU88" s="9" t="s">
        <v>94</v>
      </c>
    </row>
    <row r="89" spans="2:18" s="67" customFormat="1" ht="25.5" customHeight="1">
      <c r="B89" s="87"/>
      <c r="D89" s="88" t="s">
        <v>151</v>
      </c>
      <c r="N89" s="243">
        <f>$N$129</f>
        <v>0</v>
      </c>
      <c r="O89" s="243"/>
      <c r="P89" s="243"/>
      <c r="Q89" s="243"/>
      <c r="R89" s="89"/>
    </row>
    <row r="90" spans="2:18" s="67" customFormat="1" ht="25.5" customHeight="1">
      <c r="B90" s="87"/>
      <c r="D90" s="88" t="s">
        <v>152</v>
      </c>
      <c r="N90" s="243">
        <f>$N$139</f>
        <v>0</v>
      </c>
      <c r="O90" s="243"/>
      <c r="P90" s="243"/>
      <c r="Q90" s="243"/>
      <c r="R90" s="89"/>
    </row>
    <row r="91" spans="2:18" s="67" customFormat="1" ht="25.5" customHeight="1">
      <c r="B91" s="87"/>
      <c r="D91" s="88" t="s">
        <v>153</v>
      </c>
      <c r="N91" s="243">
        <f>$N$142</f>
        <v>0</v>
      </c>
      <c r="O91" s="243"/>
      <c r="P91" s="243"/>
      <c r="Q91" s="243"/>
      <c r="R91" s="89"/>
    </row>
    <row r="92" spans="2:18" s="67" customFormat="1" ht="25.5" customHeight="1">
      <c r="B92" s="87"/>
      <c r="D92" s="88" t="s">
        <v>154</v>
      </c>
      <c r="N92" s="243">
        <f>$N$146</f>
        <v>0</v>
      </c>
      <c r="O92" s="243"/>
      <c r="P92" s="243"/>
      <c r="Q92" s="243"/>
      <c r="R92" s="89"/>
    </row>
    <row r="93" spans="2:18" s="67" customFormat="1" ht="25.5" customHeight="1">
      <c r="B93" s="87"/>
      <c r="D93" s="88" t="s">
        <v>155</v>
      </c>
      <c r="N93" s="243">
        <f>$N$174</f>
        <v>0</v>
      </c>
      <c r="O93" s="243"/>
      <c r="P93" s="243"/>
      <c r="Q93" s="243"/>
      <c r="R93" s="89"/>
    </row>
    <row r="94" spans="2:18" s="67" customFormat="1" ht="25.5" customHeight="1">
      <c r="B94" s="87"/>
      <c r="D94" s="88" t="s">
        <v>156</v>
      </c>
      <c r="N94" s="243">
        <f>$N$176</f>
        <v>0</v>
      </c>
      <c r="O94" s="243"/>
      <c r="P94" s="243"/>
      <c r="Q94" s="243"/>
      <c r="R94" s="89"/>
    </row>
    <row r="95" spans="2:18" s="67" customFormat="1" ht="25.5" customHeight="1">
      <c r="B95" s="87"/>
      <c r="D95" s="88" t="s">
        <v>157</v>
      </c>
      <c r="N95" s="243">
        <f>$N$185</f>
        <v>0</v>
      </c>
      <c r="O95" s="243"/>
      <c r="P95" s="243"/>
      <c r="Q95" s="243"/>
      <c r="R95" s="89"/>
    </row>
    <row r="96" spans="2:18" s="67" customFormat="1" ht="25.5" customHeight="1">
      <c r="B96" s="87"/>
      <c r="D96" s="88" t="s">
        <v>158</v>
      </c>
      <c r="N96" s="243">
        <f>$N$200</f>
        <v>0</v>
      </c>
      <c r="O96" s="243"/>
      <c r="P96" s="243"/>
      <c r="Q96" s="243"/>
      <c r="R96" s="89"/>
    </row>
    <row r="97" spans="2:18" s="67" customFormat="1" ht="25.5" customHeight="1">
      <c r="B97" s="87"/>
      <c r="D97" s="88" t="s">
        <v>159</v>
      </c>
      <c r="N97" s="243">
        <f>N202</f>
        <v>0</v>
      </c>
      <c r="O97" s="243"/>
      <c r="P97" s="243"/>
      <c r="Q97" s="243"/>
      <c r="R97" s="89"/>
    </row>
    <row r="98" spans="2:18" s="67" customFormat="1" ht="25.5" customHeight="1">
      <c r="B98" s="87"/>
      <c r="D98" s="88" t="s">
        <v>160</v>
      </c>
      <c r="N98" s="243">
        <f>N215</f>
        <v>0</v>
      </c>
      <c r="O98" s="243"/>
      <c r="P98" s="243"/>
      <c r="Q98" s="243"/>
      <c r="R98" s="89"/>
    </row>
    <row r="99" spans="2:18" s="67" customFormat="1" ht="25.5" customHeight="1">
      <c r="B99" s="87"/>
      <c r="D99" s="88" t="s">
        <v>161</v>
      </c>
      <c r="N99" s="243">
        <f>N220</f>
        <v>0</v>
      </c>
      <c r="O99" s="243"/>
      <c r="P99" s="243"/>
      <c r="Q99" s="243"/>
      <c r="R99" s="89"/>
    </row>
    <row r="100" spans="2:18" s="67" customFormat="1" ht="25.5" customHeight="1">
      <c r="B100" s="87"/>
      <c r="D100" s="88" t="s">
        <v>162</v>
      </c>
      <c r="N100" s="243">
        <f>N222</f>
        <v>0</v>
      </c>
      <c r="O100" s="243"/>
      <c r="P100" s="243"/>
      <c r="Q100" s="243"/>
      <c r="R100" s="89"/>
    </row>
    <row r="101" spans="2:18" s="67" customFormat="1" ht="25.5" customHeight="1">
      <c r="B101" s="87"/>
      <c r="D101" s="88" t="s">
        <v>163</v>
      </c>
      <c r="N101" s="243">
        <f>N224</f>
        <v>0</v>
      </c>
      <c r="O101" s="243"/>
      <c r="P101" s="243"/>
      <c r="Q101" s="243"/>
      <c r="R101" s="89"/>
    </row>
    <row r="102" spans="2:18" s="67" customFormat="1" ht="25.5" customHeight="1">
      <c r="B102" s="87"/>
      <c r="D102" s="88" t="s">
        <v>164</v>
      </c>
      <c r="N102" s="243">
        <f>$N$226</f>
        <v>0</v>
      </c>
      <c r="O102" s="243"/>
      <c r="P102" s="243"/>
      <c r="Q102" s="243"/>
      <c r="R102" s="89"/>
    </row>
    <row r="103" spans="2:18" s="67" customFormat="1" ht="25.5" customHeight="1">
      <c r="B103" s="87"/>
      <c r="D103" s="88" t="s">
        <v>165</v>
      </c>
      <c r="N103" s="243">
        <f>N237</f>
        <v>0</v>
      </c>
      <c r="O103" s="243"/>
      <c r="P103" s="243"/>
      <c r="Q103" s="243"/>
      <c r="R103" s="89"/>
    </row>
    <row r="104" spans="2:18" s="67" customFormat="1" ht="25.5" customHeight="1">
      <c r="B104" s="87"/>
      <c r="D104" s="88" t="s">
        <v>166</v>
      </c>
      <c r="N104" s="243">
        <f>$N$246</f>
        <v>0</v>
      </c>
      <c r="O104" s="243"/>
      <c r="P104" s="243"/>
      <c r="Q104" s="243"/>
      <c r="R104" s="89"/>
    </row>
    <row r="105" spans="2:18" s="67" customFormat="1" ht="25.5" customHeight="1">
      <c r="B105" s="87"/>
      <c r="D105" s="88" t="s">
        <v>167</v>
      </c>
      <c r="N105" s="243">
        <f>$N$258</f>
        <v>0</v>
      </c>
      <c r="O105" s="243"/>
      <c r="P105" s="243"/>
      <c r="Q105" s="243"/>
      <c r="R105" s="89"/>
    </row>
    <row r="106" spans="2:18" s="67" customFormat="1" ht="25.5" customHeight="1">
      <c r="B106" s="87"/>
      <c r="D106" s="88" t="s">
        <v>168</v>
      </c>
      <c r="N106" s="243">
        <f>N268</f>
        <v>0</v>
      </c>
      <c r="O106" s="243"/>
      <c r="P106" s="243"/>
      <c r="Q106" s="243"/>
      <c r="R106" s="89"/>
    </row>
    <row r="107" spans="2:18" s="67" customFormat="1" ht="25.5" customHeight="1">
      <c r="B107" s="87"/>
      <c r="D107" s="88" t="s">
        <v>169</v>
      </c>
      <c r="N107" s="243">
        <f>$N$271</f>
        <v>0</v>
      </c>
      <c r="O107" s="243"/>
      <c r="P107" s="243"/>
      <c r="Q107" s="243"/>
      <c r="R107" s="89"/>
    </row>
    <row r="108" spans="2:18" s="9" customFormat="1" ht="22.5" customHeight="1">
      <c r="B108" s="23"/>
      <c r="D108" s="88" t="s">
        <v>170</v>
      </c>
      <c r="N108" s="243">
        <f>N273</f>
        <v>0</v>
      </c>
      <c r="O108" s="243"/>
      <c r="P108" s="243"/>
      <c r="Q108" s="243"/>
      <c r="R108" s="24"/>
    </row>
    <row r="109" spans="2:21" s="9" customFormat="1" ht="30" customHeight="1">
      <c r="B109" s="23"/>
      <c r="C109" s="62" t="s">
        <v>108</v>
      </c>
      <c r="N109" s="217">
        <v>0</v>
      </c>
      <c r="O109" s="217"/>
      <c r="P109" s="217"/>
      <c r="Q109" s="217"/>
      <c r="R109" s="24"/>
      <c r="T109" s="90"/>
      <c r="U109" s="91" t="s">
        <v>37</v>
      </c>
    </row>
    <row r="110" spans="2:18" s="9" customFormat="1" ht="18.75" customHeight="1">
      <c r="B110" s="23"/>
      <c r="R110" s="24"/>
    </row>
    <row r="111" spans="2:18" s="9" customFormat="1" ht="30" customHeight="1">
      <c r="B111" s="23"/>
      <c r="C111" s="77" t="s">
        <v>88</v>
      </c>
      <c r="D111" s="31"/>
      <c r="E111" s="31"/>
      <c r="F111" s="31"/>
      <c r="G111" s="31"/>
      <c r="H111" s="31"/>
      <c r="I111" s="31"/>
      <c r="J111" s="31"/>
      <c r="K111" s="31"/>
      <c r="L111" s="214">
        <f>ROUND(SUM($N$88+$N$109),2)</f>
        <v>0</v>
      </c>
      <c r="M111" s="214"/>
      <c r="N111" s="214"/>
      <c r="O111" s="214"/>
      <c r="P111" s="214"/>
      <c r="Q111" s="214"/>
      <c r="R111" s="24"/>
    </row>
    <row r="112" spans="2:18" s="9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6" spans="2:18" s="9" customFormat="1" ht="7.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9" customFormat="1" ht="37.5" customHeight="1">
      <c r="B117" s="23"/>
      <c r="C117" s="225" t="s">
        <v>109</v>
      </c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4"/>
    </row>
    <row r="118" spans="2:18" s="9" customFormat="1" ht="7.5" customHeight="1">
      <c r="B118" s="23"/>
      <c r="R118" s="24"/>
    </row>
    <row r="119" spans="2:18" s="9" customFormat="1" ht="30.75" customHeight="1">
      <c r="B119" s="23"/>
      <c r="C119" s="18" t="s">
        <v>15</v>
      </c>
      <c r="F119" s="242" t="str">
        <f>$F$6</f>
        <v>MŠNad Palatou - zateplení obvodového pláště a drobné stavení úpravy</v>
      </c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R119" s="24"/>
    </row>
    <row r="120" spans="2:18" s="9" customFormat="1" ht="37.5" customHeight="1">
      <c r="B120" s="23"/>
      <c r="C120" s="52" t="s">
        <v>96</v>
      </c>
      <c r="F120" s="226" t="str">
        <f>$F$7</f>
        <v>01 - Architektonické a stavební řešení</v>
      </c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R120" s="24"/>
    </row>
    <row r="121" spans="2:18" s="9" customFormat="1" ht="7.5" customHeight="1">
      <c r="B121" s="23"/>
      <c r="R121" s="24"/>
    </row>
    <row r="122" spans="2:18" s="9" customFormat="1" ht="18.75" customHeight="1">
      <c r="B122" s="23"/>
      <c r="C122" s="18" t="s">
        <v>21</v>
      </c>
      <c r="F122" s="19" t="str">
        <f>$F$9</f>
        <v> </v>
      </c>
      <c r="K122" s="18" t="s">
        <v>23</v>
      </c>
      <c r="M122" s="227">
        <f>IF($O$9="","",$O$9)</f>
        <v>42712</v>
      </c>
      <c r="N122" s="227"/>
      <c r="O122" s="227"/>
      <c r="P122" s="227"/>
      <c r="R122" s="24"/>
    </row>
    <row r="123" spans="2:18" s="9" customFormat="1" ht="7.5" customHeight="1">
      <c r="B123" s="23"/>
      <c r="R123" s="24"/>
    </row>
    <row r="124" spans="2:18" s="9" customFormat="1" ht="15.75" customHeight="1">
      <c r="B124" s="23"/>
      <c r="C124" s="18" t="s">
        <v>26</v>
      </c>
      <c r="F124" s="19" t="str">
        <f>$E$12</f>
        <v> </v>
      </c>
      <c r="K124" s="18" t="s">
        <v>30</v>
      </c>
      <c r="M124" s="219" t="str">
        <f>$E$18</f>
        <v> </v>
      </c>
      <c r="N124" s="219"/>
      <c r="O124" s="219"/>
      <c r="P124" s="219"/>
      <c r="Q124" s="219"/>
      <c r="R124" s="24"/>
    </row>
    <row r="125" spans="2:18" s="9" customFormat="1" ht="15" customHeight="1">
      <c r="B125" s="23"/>
      <c r="C125" s="18" t="s">
        <v>29</v>
      </c>
      <c r="F125" s="19" t="str">
        <f>IF($E$15="","",$E$15)</f>
        <v> </v>
      </c>
      <c r="K125" s="18" t="s">
        <v>32</v>
      </c>
      <c r="M125" s="219" t="str">
        <f>$E$21</f>
        <v> </v>
      </c>
      <c r="N125" s="219"/>
      <c r="O125" s="219"/>
      <c r="P125" s="219"/>
      <c r="Q125" s="219"/>
      <c r="R125" s="24"/>
    </row>
    <row r="126" spans="2:18" s="9" customFormat="1" ht="11.25" customHeight="1">
      <c r="B126" s="23"/>
      <c r="R126" s="24"/>
    </row>
    <row r="127" spans="2:27" s="92" customFormat="1" ht="30" customHeight="1">
      <c r="B127" s="93"/>
      <c r="C127" s="94" t="s">
        <v>110</v>
      </c>
      <c r="D127" s="95" t="s">
        <v>111</v>
      </c>
      <c r="E127" s="95" t="s">
        <v>55</v>
      </c>
      <c r="F127" s="239" t="s">
        <v>112</v>
      </c>
      <c r="G127" s="239"/>
      <c r="H127" s="239"/>
      <c r="I127" s="239"/>
      <c r="J127" s="95" t="s">
        <v>113</v>
      </c>
      <c r="K127" s="95" t="s">
        <v>114</v>
      </c>
      <c r="L127" s="239" t="s">
        <v>115</v>
      </c>
      <c r="M127" s="239"/>
      <c r="N127" s="240" t="s">
        <v>116</v>
      </c>
      <c r="O127" s="240"/>
      <c r="P127" s="240"/>
      <c r="Q127" s="240"/>
      <c r="R127" s="96"/>
      <c r="T127" s="57" t="s">
        <v>117</v>
      </c>
      <c r="U127" s="58" t="s">
        <v>37</v>
      </c>
      <c r="V127" s="58" t="s">
        <v>118</v>
      </c>
      <c r="W127" s="58" t="s">
        <v>119</v>
      </c>
      <c r="X127" s="58" t="s">
        <v>120</v>
      </c>
      <c r="Y127" s="58" t="s">
        <v>121</v>
      </c>
      <c r="Z127" s="58" t="s">
        <v>122</v>
      </c>
      <c r="AA127" s="59" t="s">
        <v>123</v>
      </c>
    </row>
    <row r="128" spans="2:63" s="9" customFormat="1" ht="30" customHeight="1">
      <c r="B128" s="23"/>
      <c r="C128" s="62" t="s">
        <v>98</v>
      </c>
      <c r="N128" s="241">
        <f>N129+N139+N142+N146+N174+N176+N185+N200+N202+N215+N220+N224+N226+N258+N246+N271+N273+N222+N237+N268</f>
        <v>0</v>
      </c>
      <c r="O128" s="241"/>
      <c r="P128" s="241"/>
      <c r="Q128" s="241"/>
      <c r="R128" s="24"/>
      <c r="T128" s="61"/>
      <c r="U128" s="36"/>
      <c r="V128" s="36"/>
      <c r="W128" s="97" t="e">
        <f>#REF!+$W$129+#REF!+#REF!+$W$139+#REF!+#REF!+#REF!+$W$142+$W$146+#REF!+#REF!+$W$174+$W$176+$W$185+$W$246+$W$258+#REF!+#REF!+#REF!+#REF!+#REF!+$W$271+#REF!+#REF!+$W$226+#REF!+#REF!+#REF!+$W$200+#REF!</f>
        <v>#REF!</v>
      </c>
      <c r="X128" s="36"/>
      <c r="Y128" s="97" t="e">
        <f>#REF!+$Y$129+#REF!+#REF!+$Y$139+#REF!+#REF!+#REF!+$Y$142+$Y$146+#REF!+#REF!+$Y$174+$Y$176+$Y$185+$Y$246+$Y$258+#REF!+#REF!+#REF!+#REF!+#REF!+$Y$271+#REF!+#REF!+$Y$226+#REF!+#REF!+#REF!+$Y$200+#REF!</f>
        <v>#REF!</v>
      </c>
      <c r="Z128" s="36"/>
      <c r="AA128" s="98" t="e">
        <f>#REF!+$AA$129+#REF!+#REF!+$AA$139+#REF!+#REF!+#REF!+$AA$142+$AA$146+#REF!+#REF!+$AA$174+$AA$176+$AA$185+$AA$246+$AA$258+#REF!+#REF!+#REF!+#REF!+#REF!+$AA$271+#REF!+#REF!+$AA$226+#REF!+#REF!+#REF!+$AA$200+#REF!</f>
        <v>#REF!</v>
      </c>
      <c r="AT128" s="9" t="s">
        <v>72</v>
      </c>
      <c r="AU128" s="9" t="s">
        <v>94</v>
      </c>
      <c r="BK128" s="99" t="e">
        <f>#REF!+$BK$129+#REF!+#REF!+$BK$139+#REF!+#REF!+#REF!+$BK$142+$BK$146+#REF!+#REF!+$BK$174+$BK$176+$BK$185+$BK$246+$BK$258+#REF!+#REF!+#REF!+#REF!+#REF!+$BK$271+#REF!+#REF!+$BK$226+#REF!+#REF!+#REF!+$BK$200+#REF!</f>
        <v>#REF!</v>
      </c>
    </row>
    <row r="129" spans="2:63" s="100" customFormat="1" ht="37.5" customHeight="1">
      <c r="B129" s="101"/>
      <c r="D129" s="102" t="s">
        <v>151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238">
        <f>SUM(N130:Q138)</f>
        <v>0</v>
      </c>
      <c r="O129" s="238"/>
      <c r="P129" s="238"/>
      <c r="Q129" s="238"/>
      <c r="R129" s="103"/>
      <c r="T129" s="104"/>
      <c r="W129" s="105">
        <f>SUM($W$136:$W$138)</f>
        <v>0</v>
      </c>
      <c r="Y129" s="105">
        <f>SUM($Y$136:$Y$138)</f>
        <v>0</v>
      </c>
      <c r="AA129" s="106">
        <f>SUM($AA$136:$AA$138)</f>
        <v>0</v>
      </c>
      <c r="AR129" s="107" t="s">
        <v>20</v>
      </c>
      <c r="AT129" s="107" t="s">
        <v>72</v>
      </c>
      <c r="AU129" s="107" t="s">
        <v>73</v>
      </c>
      <c r="AY129" s="107" t="s">
        <v>124</v>
      </c>
      <c r="BK129" s="108">
        <f>SUM($BK$136:$BK$138)</f>
        <v>0</v>
      </c>
    </row>
    <row r="130" spans="2:63" s="100" customFormat="1" ht="27" customHeight="1">
      <c r="B130" s="101"/>
      <c r="C130" s="109">
        <v>1</v>
      </c>
      <c r="D130" s="109" t="s">
        <v>125</v>
      </c>
      <c r="E130" s="110" t="s">
        <v>171</v>
      </c>
      <c r="F130" s="236" t="s">
        <v>172</v>
      </c>
      <c r="G130" s="236"/>
      <c r="H130" s="236"/>
      <c r="I130" s="236"/>
      <c r="J130" s="111" t="s">
        <v>173</v>
      </c>
      <c r="K130" s="112">
        <v>8</v>
      </c>
      <c r="L130" s="237"/>
      <c r="M130" s="237"/>
      <c r="N130" s="237">
        <f>K130*L130</f>
        <v>0</v>
      </c>
      <c r="O130" s="237"/>
      <c r="P130" s="237"/>
      <c r="Q130" s="237"/>
      <c r="R130" s="103"/>
      <c r="T130" s="104"/>
      <c r="W130" s="105"/>
      <c r="Y130" s="105"/>
      <c r="AA130" s="106"/>
      <c r="AR130" s="107"/>
      <c r="AT130" s="107"/>
      <c r="AU130" s="107"/>
      <c r="AY130" s="107"/>
      <c r="BK130" s="108"/>
    </row>
    <row r="131" spans="2:63" s="100" customFormat="1" ht="27" customHeight="1">
      <c r="B131" s="101"/>
      <c r="C131" s="109" t="s">
        <v>139</v>
      </c>
      <c r="D131" s="109" t="s">
        <v>125</v>
      </c>
      <c r="E131" s="110" t="s">
        <v>174</v>
      </c>
      <c r="F131" s="236" t="s">
        <v>175</v>
      </c>
      <c r="G131" s="236"/>
      <c r="H131" s="236"/>
      <c r="I131" s="236"/>
      <c r="J131" s="111" t="s">
        <v>173</v>
      </c>
      <c r="K131" s="112">
        <v>8</v>
      </c>
      <c r="L131" s="237"/>
      <c r="M131" s="237"/>
      <c r="N131" s="237">
        <f aca="true" t="shared" si="0" ref="N131:N137">K131*L131</f>
        <v>0</v>
      </c>
      <c r="O131" s="237"/>
      <c r="P131" s="237"/>
      <c r="Q131" s="237"/>
      <c r="R131" s="103"/>
      <c r="T131" s="104"/>
      <c r="W131" s="105"/>
      <c r="Y131" s="105"/>
      <c r="AA131" s="106"/>
      <c r="AR131" s="107"/>
      <c r="AT131" s="107"/>
      <c r="AU131" s="107"/>
      <c r="AY131" s="107"/>
      <c r="BK131" s="108"/>
    </row>
    <row r="132" spans="2:63" s="100" customFormat="1" ht="27" customHeight="1">
      <c r="B132" s="101"/>
      <c r="C132" s="109">
        <v>3</v>
      </c>
      <c r="D132" s="109" t="s">
        <v>125</v>
      </c>
      <c r="E132" s="110" t="s">
        <v>176</v>
      </c>
      <c r="F132" s="236" t="s">
        <v>177</v>
      </c>
      <c r="G132" s="236"/>
      <c r="H132" s="236"/>
      <c r="I132" s="236"/>
      <c r="J132" s="111" t="s">
        <v>178</v>
      </c>
      <c r="K132" s="112">
        <v>5</v>
      </c>
      <c r="L132" s="237"/>
      <c r="M132" s="237"/>
      <c r="N132" s="237">
        <f t="shared" si="0"/>
        <v>0</v>
      </c>
      <c r="O132" s="237"/>
      <c r="P132" s="237"/>
      <c r="Q132" s="237"/>
      <c r="R132" s="103"/>
      <c r="T132" s="104"/>
      <c r="W132" s="105"/>
      <c r="Y132" s="105"/>
      <c r="AA132" s="106"/>
      <c r="AR132" s="107"/>
      <c r="AT132" s="107"/>
      <c r="AU132" s="107"/>
      <c r="AY132" s="107"/>
      <c r="BK132" s="108"/>
    </row>
    <row r="133" spans="2:63" s="100" customFormat="1" ht="27" customHeight="1">
      <c r="B133" s="101"/>
      <c r="C133" s="109" t="s">
        <v>129</v>
      </c>
      <c r="D133" s="109" t="s">
        <v>125</v>
      </c>
      <c r="E133" s="110" t="s">
        <v>179</v>
      </c>
      <c r="F133" s="236" t="s">
        <v>180</v>
      </c>
      <c r="G133" s="236"/>
      <c r="H133" s="236"/>
      <c r="I133" s="236"/>
      <c r="J133" s="111" t="s">
        <v>178</v>
      </c>
      <c r="K133" s="112">
        <v>5</v>
      </c>
      <c r="L133" s="237"/>
      <c r="M133" s="237"/>
      <c r="N133" s="237">
        <f t="shared" si="0"/>
        <v>0</v>
      </c>
      <c r="O133" s="237"/>
      <c r="P133" s="237"/>
      <c r="Q133" s="237"/>
      <c r="R133" s="103"/>
      <c r="T133" s="104"/>
      <c r="W133" s="105"/>
      <c r="Y133" s="105"/>
      <c r="AA133" s="106"/>
      <c r="AR133" s="107"/>
      <c r="AT133" s="107"/>
      <c r="AU133" s="107"/>
      <c r="AY133" s="107"/>
      <c r="BK133" s="108"/>
    </row>
    <row r="134" spans="2:63" s="100" customFormat="1" ht="27" customHeight="1">
      <c r="B134" s="101"/>
      <c r="C134" s="109">
        <v>5</v>
      </c>
      <c r="D134" s="109" t="s">
        <v>125</v>
      </c>
      <c r="E134" s="110" t="s">
        <v>181</v>
      </c>
      <c r="F134" s="236" t="s">
        <v>182</v>
      </c>
      <c r="G134" s="236"/>
      <c r="H134" s="236"/>
      <c r="I134" s="236"/>
      <c r="J134" s="111" t="s">
        <v>183</v>
      </c>
      <c r="K134" s="112">
        <v>20.55</v>
      </c>
      <c r="L134" s="237"/>
      <c r="M134" s="237"/>
      <c r="N134" s="237">
        <f>K134*L134</f>
        <v>0</v>
      </c>
      <c r="O134" s="237"/>
      <c r="P134" s="237"/>
      <c r="Q134" s="237"/>
      <c r="R134" s="103"/>
      <c r="T134" s="104"/>
      <c r="W134" s="105"/>
      <c r="Y134" s="105"/>
      <c r="AA134" s="106"/>
      <c r="AR134" s="107"/>
      <c r="AT134" s="107"/>
      <c r="AU134" s="107"/>
      <c r="AY134" s="107"/>
      <c r="BK134" s="108"/>
    </row>
    <row r="135" spans="2:63" s="100" customFormat="1" ht="27" customHeight="1">
      <c r="B135" s="101"/>
      <c r="C135" s="109">
        <v>6</v>
      </c>
      <c r="D135" s="109" t="s">
        <v>125</v>
      </c>
      <c r="E135" s="110" t="s">
        <v>184</v>
      </c>
      <c r="F135" s="236" t="s">
        <v>185</v>
      </c>
      <c r="G135" s="236"/>
      <c r="H135" s="236"/>
      <c r="I135" s="236"/>
      <c r="J135" s="111" t="s">
        <v>186</v>
      </c>
      <c r="K135" s="112">
        <v>20.55</v>
      </c>
      <c r="L135" s="237"/>
      <c r="M135" s="237"/>
      <c r="N135" s="237">
        <f t="shared" si="0"/>
        <v>0</v>
      </c>
      <c r="O135" s="237"/>
      <c r="P135" s="237"/>
      <c r="Q135" s="237"/>
      <c r="R135" s="103"/>
      <c r="T135" s="104"/>
      <c r="W135" s="105"/>
      <c r="Y135" s="105"/>
      <c r="AA135" s="106"/>
      <c r="AR135" s="107"/>
      <c r="AT135" s="107"/>
      <c r="AU135" s="107"/>
      <c r="AY135" s="107"/>
      <c r="BK135" s="108"/>
    </row>
    <row r="136" spans="2:65" s="9" customFormat="1" ht="27" customHeight="1">
      <c r="B136" s="23"/>
      <c r="C136" s="109">
        <v>7</v>
      </c>
      <c r="D136" s="109" t="s">
        <v>125</v>
      </c>
      <c r="E136" s="110" t="s">
        <v>187</v>
      </c>
      <c r="F136" s="236" t="s">
        <v>188</v>
      </c>
      <c r="G136" s="236"/>
      <c r="H136" s="236"/>
      <c r="I136" s="236"/>
      <c r="J136" s="111" t="s">
        <v>186</v>
      </c>
      <c r="K136" s="112">
        <v>20.55</v>
      </c>
      <c r="L136" s="237"/>
      <c r="M136" s="237"/>
      <c r="N136" s="237">
        <f t="shared" si="0"/>
        <v>0</v>
      </c>
      <c r="O136" s="237"/>
      <c r="P136" s="237"/>
      <c r="Q136" s="237"/>
      <c r="R136" s="24"/>
      <c r="T136" s="113"/>
      <c r="U136" s="29" t="s">
        <v>38</v>
      </c>
      <c r="V136" s="114">
        <v>0</v>
      </c>
      <c r="W136" s="114">
        <f>$V$136*$K$136</f>
        <v>0</v>
      </c>
      <c r="X136" s="114">
        <v>0</v>
      </c>
      <c r="Y136" s="114">
        <f>$X$136*$K$136</f>
        <v>0</v>
      </c>
      <c r="Z136" s="114">
        <v>0</v>
      </c>
      <c r="AA136" s="115">
        <f>$Z$136*$K$136</f>
        <v>0</v>
      </c>
      <c r="AR136" s="9" t="s">
        <v>129</v>
      </c>
      <c r="AT136" s="9" t="s">
        <v>125</v>
      </c>
      <c r="AU136" s="9" t="s">
        <v>20</v>
      </c>
      <c r="AY136" s="9" t="s">
        <v>124</v>
      </c>
      <c r="BE136" s="116">
        <f>IF($U$136="základní",$N$136,0)</f>
        <v>0</v>
      </c>
      <c r="BF136" s="116">
        <f>IF($U$136="snížená",$N$136,0)</f>
        <v>0</v>
      </c>
      <c r="BG136" s="116">
        <f>IF($U$136="zákl. přenesená",$N$136,0)</f>
        <v>0</v>
      </c>
      <c r="BH136" s="116">
        <f>IF($U$136="sníž. přenesená",$N$136,0)</f>
        <v>0</v>
      </c>
      <c r="BI136" s="116">
        <f>IF($U$136="nulová",$N$136,0)</f>
        <v>0</v>
      </c>
      <c r="BJ136" s="9" t="s">
        <v>20</v>
      </c>
      <c r="BK136" s="116">
        <f>ROUND($L$136*$K$136,2)</f>
        <v>0</v>
      </c>
      <c r="BL136" s="9" t="s">
        <v>129</v>
      </c>
      <c r="BM136" s="9" t="s">
        <v>189</v>
      </c>
    </row>
    <row r="137" spans="2:65" s="9" customFormat="1" ht="27" customHeight="1">
      <c r="B137" s="23"/>
      <c r="C137" s="109">
        <v>8</v>
      </c>
      <c r="D137" s="109" t="s">
        <v>125</v>
      </c>
      <c r="E137" s="110" t="s">
        <v>190</v>
      </c>
      <c r="F137" s="236" t="s">
        <v>191</v>
      </c>
      <c r="G137" s="236"/>
      <c r="H137" s="236"/>
      <c r="I137" s="236"/>
      <c r="J137" s="111" t="s">
        <v>186</v>
      </c>
      <c r="K137" s="112">
        <v>20.55</v>
      </c>
      <c r="L137" s="237"/>
      <c r="M137" s="237"/>
      <c r="N137" s="237">
        <f t="shared" si="0"/>
        <v>0</v>
      </c>
      <c r="O137" s="237"/>
      <c r="P137" s="237"/>
      <c r="Q137" s="237"/>
      <c r="R137" s="24"/>
      <c r="T137" s="113"/>
      <c r="U137" s="29" t="s">
        <v>38</v>
      </c>
      <c r="V137" s="114">
        <v>0</v>
      </c>
      <c r="W137" s="114">
        <f>$V$137*$K$137</f>
        <v>0</v>
      </c>
      <c r="X137" s="114">
        <v>0</v>
      </c>
      <c r="Y137" s="114">
        <f>$X$137*$K$137</f>
        <v>0</v>
      </c>
      <c r="Z137" s="114">
        <v>0</v>
      </c>
      <c r="AA137" s="115">
        <f>$Z$137*$K$137</f>
        <v>0</v>
      </c>
      <c r="AR137" s="9" t="s">
        <v>129</v>
      </c>
      <c r="AT137" s="9" t="s">
        <v>125</v>
      </c>
      <c r="AU137" s="9" t="s">
        <v>20</v>
      </c>
      <c r="AY137" s="9" t="s">
        <v>124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9" t="s">
        <v>20</v>
      </c>
      <c r="BK137" s="116">
        <f>ROUND($L$137*$K$137,2)</f>
        <v>0</v>
      </c>
      <c r="BL137" s="9" t="s">
        <v>129</v>
      </c>
      <c r="BM137" s="9" t="s">
        <v>192</v>
      </c>
    </row>
    <row r="138" spans="2:63" s="9" customFormat="1" ht="27" customHeight="1">
      <c r="B138" s="23"/>
      <c r="C138" s="109">
        <v>9</v>
      </c>
      <c r="D138" s="109"/>
      <c r="E138" s="110" t="s">
        <v>193</v>
      </c>
      <c r="F138" s="236" t="s">
        <v>194</v>
      </c>
      <c r="G138" s="236"/>
      <c r="H138" s="236"/>
      <c r="I138" s="236"/>
      <c r="J138" s="111" t="s">
        <v>195</v>
      </c>
      <c r="K138" s="112">
        <v>38.018</v>
      </c>
      <c r="L138" s="237"/>
      <c r="M138" s="237"/>
      <c r="N138" s="237">
        <f>K138*L138</f>
        <v>0</v>
      </c>
      <c r="O138" s="237"/>
      <c r="P138" s="237"/>
      <c r="Q138" s="237"/>
      <c r="R138" s="24"/>
      <c r="T138" s="113"/>
      <c r="U138" s="29"/>
      <c r="V138" s="114"/>
      <c r="W138" s="114"/>
      <c r="X138" s="114"/>
      <c r="Y138" s="114"/>
      <c r="Z138" s="114"/>
      <c r="AA138" s="115"/>
      <c r="BE138" s="116"/>
      <c r="BF138" s="116"/>
      <c r="BG138" s="116"/>
      <c r="BH138" s="116"/>
      <c r="BI138" s="116"/>
      <c r="BK138" s="116"/>
    </row>
    <row r="139" spans="2:63" s="100" customFormat="1" ht="37.5" customHeight="1">
      <c r="B139" s="101"/>
      <c r="C139" s="100"/>
      <c r="D139" s="102" t="s">
        <v>152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238">
        <f>SUM(N140:Q141)</f>
        <v>0</v>
      </c>
      <c r="O139" s="238"/>
      <c r="P139" s="238"/>
      <c r="Q139" s="238"/>
      <c r="R139" s="103"/>
      <c r="T139" s="104"/>
      <c r="W139" s="105">
        <f>SUM($W$140:$W$141)</f>
        <v>0</v>
      </c>
      <c r="Y139" s="105">
        <f>SUM($Y$140:$Y$141)</f>
        <v>0</v>
      </c>
      <c r="AA139" s="106">
        <f>SUM($AA$140:$AA$141)</f>
        <v>0</v>
      </c>
      <c r="AR139" s="107" t="s">
        <v>20</v>
      </c>
      <c r="AT139" s="107" t="s">
        <v>72</v>
      </c>
      <c r="AU139" s="107" t="s">
        <v>73</v>
      </c>
      <c r="AY139" s="107" t="s">
        <v>124</v>
      </c>
      <c r="BK139" s="108">
        <f>SUM($BK$140:$BK$141)</f>
        <v>0</v>
      </c>
    </row>
    <row r="140" spans="2:65" s="9" customFormat="1" ht="22.5" customHeight="1">
      <c r="B140" s="23"/>
      <c r="C140" s="109">
        <v>10</v>
      </c>
      <c r="D140" s="109" t="s">
        <v>125</v>
      </c>
      <c r="E140" s="110" t="s">
        <v>196</v>
      </c>
      <c r="F140" s="236" t="s">
        <v>197</v>
      </c>
      <c r="G140" s="236"/>
      <c r="H140" s="236"/>
      <c r="I140" s="236"/>
      <c r="J140" s="111" t="s">
        <v>173</v>
      </c>
      <c r="K140" s="112">
        <v>94.06</v>
      </c>
      <c r="L140" s="237"/>
      <c r="M140" s="237"/>
      <c r="N140" s="237">
        <f>K140*L140</f>
        <v>0</v>
      </c>
      <c r="O140" s="237"/>
      <c r="P140" s="237"/>
      <c r="Q140" s="237"/>
      <c r="R140" s="24"/>
      <c r="T140" s="113"/>
      <c r="U140" s="29" t="s">
        <v>38</v>
      </c>
      <c r="V140" s="114">
        <v>0</v>
      </c>
      <c r="W140" s="114">
        <f>$V$140*$K$140</f>
        <v>0</v>
      </c>
      <c r="X140" s="114">
        <v>0</v>
      </c>
      <c r="Y140" s="114">
        <f>$X$140*$K$140</f>
        <v>0</v>
      </c>
      <c r="Z140" s="114">
        <v>0</v>
      </c>
      <c r="AA140" s="115">
        <f>$Z$140*$K$140</f>
        <v>0</v>
      </c>
      <c r="AR140" s="9" t="s">
        <v>129</v>
      </c>
      <c r="AT140" s="9" t="s">
        <v>125</v>
      </c>
      <c r="AU140" s="9" t="s">
        <v>20</v>
      </c>
      <c r="AY140" s="9" t="s">
        <v>124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9" t="s">
        <v>20</v>
      </c>
      <c r="BK140" s="116">
        <f>ROUND($L$140*$K$140,2)</f>
        <v>0</v>
      </c>
      <c r="BL140" s="9" t="s">
        <v>129</v>
      </c>
      <c r="BM140" s="9" t="s">
        <v>198</v>
      </c>
    </row>
    <row r="141" spans="2:65" s="9" customFormat="1" ht="23.25" customHeight="1">
      <c r="B141" s="23"/>
      <c r="C141" s="109">
        <v>11</v>
      </c>
      <c r="D141" s="109" t="s">
        <v>125</v>
      </c>
      <c r="E141" s="110" t="s">
        <v>199</v>
      </c>
      <c r="F141" s="236" t="s">
        <v>200</v>
      </c>
      <c r="G141" s="236"/>
      <c r="H141" s="236"/>
      <c r="I141" s="236"/>
      <c r="J141" s="111" t="s">
        <v>201</v>
      </c>
      <c r="K141" s="112">
        <v>72</v>
      </c>
      <c r="L141" s="237"/>
      <c r="M141" s="237"/>
      <c r="N141" s="237">
        <f>K141*L141</f>
        <v>0</v>
      </c>
      <c r="O141" s="237"/>
      <c r="P141" s="237"/>
      <c r="Q141" s="237"/>
      <c r="R141" s="24"/>
      <c r="T141" s="113"/>
      <c r="U141" s="29" t="s">
        <v>38</v>
      </c>
      <c r="V141" s="114">
        <v>0</v>
      </c>
      <c r="W141" s="114">
        <f>$V$141*$K$141</f>
        <v>0</v>
      </c>
      <c r="X141" s="114">
        <v>0</v>
      </c>
      <c r="Y141" s="114">
        <f>$X$141*$K$141</f>
        <v>0</v>
      </c>
      <c r="Z141" s="114">
        <v>0</v>
      </c>
      <c r="AA141" s="115">
        <f>$Z$141*$K$141</f>
        <v>0</v>
      </c>
      <c r="AR141" s="9" t="s">
        <v>129</v>
      </c>
      <c r="AT141" s="9" t="s">
        <v>125</v>
      </c>
      <c r="AU141" s="9" t="s">
        <v>20</v>
      </c>
      <c r="AY141" s="9" t="s">
        <v>124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9" t="s">
        <v>20</v>
      </c>
      <c r="BK141" s="116">
        <f>ROUND($L$141*$K$141,2)</f>
        <v>0</v>
      </c>
      <c r="BL141" s="9" t="s">
        <v>129</v>
      </c>
      <c r="BM141" s="9" t="s">
        <v>202</v>
      </c>
    </row>
    <row r="142" spans="2:63" s="100" customFormat="1" ht="37.5" customHeight="1">
      <c r="B142" s="101"/>
      <c r="D142" s="102" t="s">
        <v>153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238">
        <f>N143+N144+N145</f>
        <v>0</v>
      </c>
      <c r="O142" s="238"/>
      <c r="P142" s="238"/>
      <c r="Q142" s="238"/>
      <c r="R142" s="103"/>
      <c r="T142" s="104"/>
      <c r="W142" s="105">
        <f>SUM($W$143:$W$144)</f>
        <v>0</v>
      </c>
      <c r="Y142" s="105">
        <f>SUM($Y$143:$Y$144)</f>
        <v>0</v>
      </c>
      <c r="AA142" s="106">
        <f>SUM($AA$143:$AA$144)</f>
        <v>0</v>
      </c>
      <c r="AR142" s="107" t="s">
        <v>20</v>
      </c>
      <c r="AT142" s="107" t="s">
        <v>72</v>
      </c>
      <c r="AU142" s="107" t="s">
        <v>73</v>
      </c>
      <c r="AY142" s="107" t="s">
        <v>124</v>
      </c>
      <c r="BK142" s="108">
        <f>SUM($BK$143:$BK$144)</f>
        <v>0</v>
      </c>
    </row>
    <row r="143" spans="2:65" s="9" customFormat="1" ht="27" customHeight="1">
      <c r="B143" s="23"/>
      <c r="C143" s="109">
        <v>12</v>
      </c>
      <c r="D143" s="109" t="s">
        <v>125</v>
      </c>
      <c r="E143" s="110" t="s">
        <v>203</v>
      </c>
      <c r="F143" s="236" t="s">
        <v>204</v>
      </c>
      <c r="G143" s="236"/>
      <c r="H143" s="236"/>
      <c r="I143" s="236"/>
      <c r="J143" s="111" t="s">
        <v>173</v>
      </c>
      <c r="K143" s="112">
        <v>94.06</v>
      </c>
      <c r="L143" s="237"/>
      <c r="M143" s="237"/>
      <c r="N143" s="237">
        <f>K143*L143</f>
        <v>0</v>
      </c>
      <c r="O143" s="237"/>
      <c r="P143" s="237"/>
      <c r="Q143" s="237"/>
      <c r="R143" s="24"/>
      <c r="T143" s="113"/>
      <c r="U143" s="29" t="s">
        <v>38</v>
      </c>
      <c r="V143" s="114">
        <v>0</v>
      </c>
      <c r="W143" s="114">
        <f>$V$143*$K$143</f>
        <v>0</v>
      </c>
      <c r="X143" s="114">
        <v>0</v>
      </c>
      <c r="Y143" s="114">
        <f>$X$143*$K$143</f>
        <v>0</v>
      </c>
      <c r="Z143" s="114">
        <v>0</v>
      </c>
      <c r="AA143" s="115">
        <f>$Z$143*$K$143</f>
        <v>0</v>
      </c>
      <c r="AR143" s="9" t="s">
        <v>129</v>
      </c>
      <c r="AT143" s="9" t="s">
        <v>125</v>
      </c>
      <c r="AU143" s="9" t="s">
        <v>20</v>
      </c>
      <c r="AY143" s="9" t="s">
        <v>124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9" t="s">
        <v>20</v>
      </c>
      <c r="BK143" s="116">
        <f>ROUND($L$143*$K$143,2)</f>
        <v>0</v>
      </c>
      <c r="BL143" s="9" t="s">
        <v>129</v>
      </c>
      <c r="BM143" s="9" t="s">
        <v>205</v>
      </c>
    </row>
    <row r="144" spans="2:65" s="9" customFormat="1" ht="27" customHeight="1">
      <c r="B144" s="23"/>
      <c r="C144" s="109">
        <v>13</v>
      </c>
      <c r="D144" s="109" t="s">
        <v>125</v>
      </c>
      <c r="E144" s="110" t="s">
        <v>206</v>
      </c>
      <c r="F144" s="236" t="s">
        <v>207</v>
      </c>
      <c r="G144" s="236"/>
      <c r="H144" s="236"/>
      <c r="I144" s="236"/>
      <c r="J144" s="111" t="s">
        <v>173</v>
      </c>
      <c r="K144" s="112">
        <v>94.06</v>
      </c>
      <c r="L144" s="237"/>
      <c r="M144" s="237"/>
      <c r="N144" s="237">
        <f>K144*L144</f>
        <v>0</v>
      </c>
      <c r="O144" s="237"/>
      <c r="P144" s="237"/>
      <c r="Q144" s="237"/>
      <c r="R144" s="24"/>
      <c r="T144" s="113"/>
      <c r="U144" s="29" t="s">
        <v>38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9" t="s">
        <v>129</v>
      </c>
      <c r="AT144" s="9" t="s">
        <v>125</v>
      </c>
      <c r="AU144" s="9" t="s">
        <v>20</v>
      </c>
      <c r="AY144" s="9" t="s">
        <v>124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9" t="s">
        <v>20</v>
      </c>
      <c r="BK144" s="116">
        <f>ROUND($L$144*$K$144,2)</f>
        <v>0</v>
      </c>
      <c r="BL144" s="9" t="s">
        <v>129</v>
      </c>
      <c r="BM144" s="9" t="s">
        <v>208</v>
      </c>
    </row>
    <row r="145" spans="2:65" s="9" customFormat="1" ht="15.75" customHeight="1">
      <c r="B145" s="23"/>
      <c r="C145" s="109">
        <v>14</v>
      </c>
      <c r="D145" s="109" t="s">
        <v>125</v>
      </c>
      <c r="E145" s="110" t="s">
        <v>206</v>
      </c>
      <c r="F145" s="236" t="s">
        <v>209</v>
      </c>
      <c r="G145" s="236"/>
      <c r="H145" s="236"/>
      <c r="I145" s="236"/>
      <c r="J145" s="111" t="s">
        <v>173</v>
      </c>
      <c r="K145" s="112">
        <v>169.65</v>
      </c>
      <c r="L145" s="237"/>
      <c r="M145" s="237"/>
      <c r="N145" s="237">
        <f>K145*L145</f>
        <v>0</v>
      </c>
      <c r="O145" s="237"/>
      <c r="P145" s="237"/>
      <c r="Q145" s="237"/>
      <c r="R145" s="24"/>
      <c r="T145" s="113"/>
      <c r="U145" s="29" t="s">
        <v>38</v>
      </c>
      <c r="V145" s="114">
        <v>0</v>
      </c>
      <c r="W145" s="114">
        <f>$V$144*$K$144</f>
        <v>0</v>
      </c>
      <c r="X145" s="114">
        <v>0</v>
      </c>
      <c r="Y145" s="114">
        <f>$X$144*$K$144</f>
        <v>0</v>
      </c>
      <c r="Z145" s="114">
        <v>0</v>
      </c>
      <c r="AA145" s="115">
        <f>$Z$144*$K$144</f>
        <v>0</v>
      </c>
      <c r="AR145" s="9" t="s">
        <v>129</v>
      </c>
      <c r="AT145" s="9" t="s">
        <v>125</v>
      </c>
      <c r="AU145" s="9" t="s">
        <v>20</v>
      </c>
      <c r="AY145" s="9" t="s">
        <v>124</v>
      </c>
      <c r="BE145" s="116">
        <f>IF($U$144="základní",$N$144,0)</f>
        <v>0</v>
      </c>
      <c r="BF145" s="116">
        <f>IF($U$144="snížená",$N$144,0)</f>
        <v>0</v>
      </c>
      <c r="BG145" s="116">
        <f>IF($U$144="zákl. přenesená",$N$144,0)</f>
        <v>0</v>
      </c>
      <c r="BH145" s="116">
        <f>IF($U$144="sníž. přenesená",$N$144,0)</f>
        <v>0</v>
      </c>
      <c r="BI145" s="116">
        <f>IF($U$144="nulová",$N$144,0)</f>
        <v>0</v>
      </c>
      <c r="BJ145" s="9" t="s">
        <v>20</v>
      </c>
      <c r="BK145" s="116">
        <f>ROUND($L$144*$K$144,2)</f>
        <v>0</v>
      </c>
      <c r="BL145" s="9" t="s">
        <v>129</v>
      </c>
      <c r="BM145" s="9" t="s">
        <v>208</v>
      </c>
    </row>
    <row r="146" spans="2:63" s="100" customFormat="1" ht="37.5" customHeight="1">
      <c r="B146" s="101"/>
      <c r="D146" s="102" t="s">
        <v>154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238">
        <f>SUM(N147:Q173)</f>
        <v>0</v>
      </c>
      <c r="O146" s="238"/>
      <c r="P146" s="238"/>
      <c r="Q146" s="238"/>
      <c r="R146" s="103"/>
      <c r="T146" s="104"/>
      <c r="W146" s="105" t="e">
        <f>SUM($W$149:$W$170)</f>
        <v>#REF!</v>
      </c>
      <c r="Y146" s="105" t="e">
        <f>SUM($Y$149:$Y$170)</f>
        <v>#REF!</v>
      </c>
      <c r="AA146" s="106" t="e">
        <f>SUM($AA$149:$AA$170)</f>
        <v>#REF!</v>
      </c>
      <c r="AR146" s="107" t="s">
        <v>20</v>
      </c>
      <c r="AT146" s="107" t="s">
        <v>72</v>
      </c>
      <c r="AU146" s="107" t="s">
        <v>73</v>
      </c>
      <c r="AY146" s="107" t="s">
        <v>124</v>
      </c>
      <c r="BK146" s="108" t="e">
        <f>SUM($BK$149:$BK$170)</f>
        <v>#REF!</v>
      </c>
    </row>
    <row r="147" spans="2:65" s="9" customFormat="1" ht="27" customHeight="1">
      <c r="B147" s="23"/>
      <c r="C147" s="109">
        <v>15</v>
      </c>
      <c r="D147" s="109" t="s">
        <v>125</v>
      </c>
      <c r="E147" s="110" t="s">
        <v>210</v>
      </c>
      <c r="F147" s="236" t="s">
        <v>211</v>
      </c>
      <c r="G147" s="236"/>
      <c r="H147" s="236"/>
      <c r="I147" s="236"/>
      <c r="J147" s="111" t="s">
        <v>173</v>
      </c>
      <c r="K147" s="112">
        <v>536.08</v>
      </c>
      <c r="L147" s="237"/>
      <c r="M147" s="237"/>
      <c r="N147" s="237">
        <f aca="true" t="shared" si="1" ref="N147:N173">K147*L147</f>
        <v>0</v>
      </c>
      <c r="O147" s="237"/>
      <c r="P147" s="237"/>
      <c r="Q147" s="237"/>
      <c r="R147" s="24"/>
      <c r="T147" s="113"/>
      <c r="U147" s="29" t="s">
        <v>38</v>
      </c>
      <c r="V147" s="114">
        <v>0</v>
      </c>
      <c r="W147" s="114" t="e">
        <f>#REF!*#REF!</f>
        <v>#REF!</v>
      </c>
      <c r="X147" s="114">
        <v>0</v>
      </c>
      <c r="Y147" s="114" t="e">
        <f>#REF!*#REF!</f>
        <v>#REF!</v>
      </c>
      <c r="Z147" s="114">
        <v>0</v>
      </c>
      <c r="AA147" s="115" t="e">
        <f>#REF!*#REF!</f>
        <v>#REF!</v>
      </c>
      <c r="AR147" s="9" t="s">
        <v>129</v>
      </c>
      <c r="AT147" s="9" t="s">
        <v>125</v>
      </c>
      <c r="AU147" s="9" t="s">
        <v>20</v>
      </c>
      <c r="AY147" s="9" t="s">
        <v>124</v>
      </c>
      <c r="BE147" s="116" t="e">
        <f>IF(#REF!="základní",#REF!,0)</f>
        <v>#REF!</v>
      </c>
      <c r="BF147" s="116" t="e">
        <f>IF(#REF!="snížená",#REF!,0)</f>
        <v>#REF!</v>
      </c>
      <c r="BG147" s="116" t="e">
        <f>IF(#REF!="zákl. přenesená",#REF!,0)</f>
        <v>#REF!</v>
      </c>
      <c r="BH147" s="116" t="e">
        <f>IF(#REF!="sníž. přenesená",#REF!,0)</f>
        <v>#REF!</v>
      </c>
      <c r="BI147" s="116" t="e">
        <f>IF(#REF!="nulová",#REF!,0)</f>
        <v>#REF!</v>
      </c>
      <c r="BJ147" s="9" t="s">
        <v>20</v>
      </c>
      <c r="BK147" s="116" t="e">
        <f>ROUND(#REF!*#REF!,2)</f>
        <v>#REF!</v>
      </c>
      <c r="BL147" s="9" t="s">
        <v>129</v>
      </c>
      <c r="BM147" s="9" t="s">
        <v>212</v>
      </c>
    </row>
    <row r="148" spans="2:65" s="9" customFormat="1" ht="15" customHeight="1">
      <c r="B148" s="23"/>
      <c r="C148" s="109">
        <v>16</v>
      </c>
      <c r="D148" s="109" t="s">
        <v>125</v>
      </c>
      <c r="E148" s="110" t="s">
        <v>213</v>
      </c>
      <c r="F148" s="236" t="s">
        <v>214</v>
      </c>
      <c r="G148" s="236"/>
      <c r="H148" s="236"/>
      <c r="I148" s="236"/>
      <c r="J148" s="111" t="s">
        <v>173</v>
      </c>
      <c r="K148" s="112">
        <v>536.08</v>
      </c>
      <c r="L148" s="237"/>
      <c r="M148" s="237"/>
      <c r="N148" s="237">
        <f t="shared" si="1"/>
        <v>0</v>
      </c>
      <c r="O148" s="237"/>
      <c r="P148" s="237"/>
      <c r="Q148" s="237"/>
      <c r="R148" s="24"/>
      <c r="T148" s="113"/>
      <c r="U148" s="29" t="s">
        <v>38</v>
      </c>
      <c r="V148" s="114">
        <v>0</v>
      </c>
      <c r="W148" s="114" t="e">
        <f>#REF!*#REF!</f>
        <v>#REF!</v>
      </c>
      <c r="X148" s="114">
        <v>0</v>
      </c>
      <c r="Y148" s="114" t="e">
        <f>#REF!*#REF!</f>
        <v>#REF!</v>
      </c>
      <c r="Z148" s="114">
        <v>0</v>
      </c>
      <c r="AA148" s="115" t="e">
        <f>#REF!*#REF!</f>
        <v>#REF!</v>
      </c>
      <c r="AR148" s="9" t="s">
        <v>129</v>
      </c>
      <c r="AT148" s="9" t="s">
        <v>125</v>
      </c>
      <c r="AU148" s="9" t="s">
        <v>20</v>
      </c>
      <c r="AY148" s="9" t="s">
        <v>124</v>
      </c>
      <c r="BE148" s="116" t="e">
        <f>IF(#REF!="základní",#REF!,0)</f>
        <v>#REF!</v>
      </c>
      <c r="BF148" s="116" t="e">
        <f>IF(#REF!="snížená",#REF!,0)</f>
        <v>#REF!</v>
      </c>
      <c r="BG148" s="116" t="e">
        <f>IF(#REF!="zákl. přenesená",#REF!,0)</f>
        <v>#REF!</v>
      </c>
      <c r="BH148" s="116" t="e">
        <f>IF(#REF!="sníž. přenesená",#REF!,0)</f>
        <v>#REF!</v>
      </c>
      <c r="BI148" s="116" t="e">
        <f>IF(#REF!="nulová",#REF!,0)</f>
        <v>#REF!</v>
      </c>
      <c r="BJ148" s="9" t="s">
        <v>20</v>
      </c>
      <c r="BK148" s="116" t="e">
        <f>ROUND(#REF!*#REF!,2)</f>
        <v>#REF!</v>
      </c>
      <c r="BL148" s="9" t="s">
        <v>129</v>
      </c>
      <c r="BM148" s="9" t="s">
        <v>212</v>
      </c>
    </row>
    <row r="149" spans="2:65" s="9" customFormat="1" ht="33.75" customHeight="1">
      <c r="B149" s="23"/>
      <c r="C149" s="109">
        <v>17</v>
      </c>
      <c r="D149" s="109" t="s">
        <v>125</v>
      </c>
      <c r="E149" s="110" t="s">
        <v>215</v>
      </c>
      <c r="F149" s="236" t="s">
        <v>216</v>
      </c>
      <c r="G149" s="236"/>
      <c r="H149" s="236"/>
      <c r="I149" s="236"/>
      <c r="J149" s="111" t="s">
        <v>173</v>
      </c>
      <c r="K149" s="112">
        <v>50.9</v>
      </c>
      <c r="L149" s="237"/>
      <c r="M149" s="237"/>
      <c r="N149" s="237">
        <f t="shared" si="1"/>
        <v>0</v>
      </c>
      <c r="O149" s="237"/>
      <c r="P149" s="237"/>
      <c r="Q149" s="237"/>
      <c r="R149" s="24"/>
      <c r="T149" s="113"/>
      <c r="U149" s="29" t="s">
        <v>38</v>
      </c>
      <c r="V149" s="114">
        <v>0</v>
      </c>
      <c r="W149" s="114">
        <f>$V$149*$K$149</f>
        <v>0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9" t="s">
        <v>129</v>
      </c>
      <c r="AT149" s="9" t="s">
        <v>125</v>
      </c>
      <c r="AU149" s="9" t="s">
        <v>20</v>
      </c>
      <c r="AY149" s="9" t="s">
        <v>124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9" t="s">
        <v>20</v>
      </c>
      <c r="BK149" s="116">
        <f>ROUND($L$149*$K$149,2)</f>
        <v>0</v>
      </c>
      <c r="BL149" s="9" t="s">
        <v>129</v>
      </c>
      <c r="BM149" s="9" t="s">
        <v>217</v>
      </c>
    </row>
    <row r="150" spans="2:63" s="9" customFormat="1" ht="37.5" customHeight="1">
      <c r="B150" s="23"/>
      <c r="C150" s="109">
        <v>18</v>
      </c>
      <c r="D150" s="109"/>
      <c r="E150" s="110" t="s">
        <v>218</v>
      </c>
      <c r="F150" s="236" t="s">
        <v>219</v>
      </c>
      <c r="G150" s="236"/>
      <c r="H150" s="236"/>
      <c r="I150" s="236"/>
      <c r="J150" s="111" t="s">
        <v>173</v>
      </c>
      <c r="K150" s="112">
        <v>154.766</v>
      </c>
      <c r="L150" s="237"/>
      <c r="M150" s="237"/>
      <c r="N150" s="237">
        <f t="shared" si="1"/>
        <v>0</v>
      </c>
      <c r="O150" s="237"/>
      <c r="P150" s="237"/>
      <c r="Q150" s="237"/>
      <c r="R150" s="24"/>
      <c r="T150" s="113"/>
      <c r="U150" s="29"/>
      <c r="V150" s="114"/>
      <c r="W150" s="114"/>
      <c r="X150" s="114"/>
      <c r="Y150" s="114"/>
      <c r="Z150" s="114"/>
      <c r="AA150" s="115"/>
      <c r="BE150" s="116"/>
      <c r="BF150" s="116"/>
      <c r="BG150" s="116"/>
      <c r="BH150" s="116"/>
      <c r="BI150" s="116"/>
      <c r="BK150" s="116"/>
    </row>
    <row r="151" spans="2:63" s="120" customFormat="1" ht="19.5" customHeight="1">
      <c r="B151" s="121"/>
      <c r="C151" s="109">
        <v>19</v>
      </c>
      <c r="D151" s="122" t="s">
        <v>220</v>
      </c>
      <c r="E151" s="123" t="s">
        <v>221</v>
      </c>
      <c r="F151" s="248" t="s">
        <v>222</v>
      </c>
      <c r="G151" s="248"/>
      <c r="H151" s="248"/>
      <c r="I151" s="248"/>
      <c r="J151" s="124" t="s">
        <v>173</v>
      </c>
      <c r="K151" s="125">
        <v>39.03</v>
      </c>
      <c r="L151" s="249"/>
      <c r="M151" s="249"/>
      <c r="N151" s="249">
        <f t="shared" si="1"/>
        <v>0</v>
      </c>
      <c r="O151" s="249"/>
      <c r="P151" s="249"/>
      <c r="Q151" s="249"/>
      <c r="R151" s="126"/>
      <c r="T151" s="127"/>
      <c r="U151" s="128"/>
      <c r="V151" s="129"/>
      <c r="W151" s="129"/>
      <c r="X151" s="129"/>
      <c r="Y151" s="129"/>
      <c r="Z151" s="129"/>
      <c r="AA151" s="130"/>
      <c r="BE151" s="131"/>
      <c r="BF151" s="131"/>
      <c r="BG151" s="131"/>
      <c r="BH151" s="131"/>
      <c r="BI151" s="131"/>
      <c r="BK151" s="131"/>
    </row>
    <row r="152" spans="2:63" s="120" customFormat="1" ht="29.25" customHeight="1">
      <c r="B152" s="121"/>
      <c r="C152" s="109">
        <v>20</v>
      </c>
      <c r="D152" s="122" t="s">
        <v>220</v>
      </c>
      <c r="E152" s="123" t="s">
        <v>223</v>
      </c>
      <c r="F152" s="248" t="s">
        <v>224</v>
      </c>
      <c r="G152" s="248"/>
      <c r="H152" s="248"/>
      <c r="I152" s="248"/>
      <c r="J152" s="124" t="s">
        <v>173</v>
      </c>
      <c r="K152" s="125">
        <v>131.215</v>
      </c>
      <c r="L152" s="249"/>
      <c r="M152" s="249"/>
      <c r="N152" s="249">
        <f t="shared" si="1"/>
        <v>0</v>
      </c>
      <c r="O152" s="249"/>
      <c r="P152" s="249"/>
      <c r="Q152" s="249"/>
      <c r="R152" s="126"/>
      <c r="T152" s="127"/>
      <c r="U152" s="128"/>
      <c r="V152" s="129"/>
      <c r="W152" s="129"/>
      <c r="X152" s="129"/>
      <c r="Y152" s="129"/>
      <c r="Z152" s="129"/>
      <c r="AA152" s="130"/>
      <c r="BE152" s="131"/>
      <c r="BF152" s="131"/>
      <c r="BG152" s="131"/>
      <c r="BH152" s="131"/>
      <c r="BI152" s="131"/>
      <c r="BK152" s="131"/>
    </row>
    <row r="153" spans="2:65" s="9" customFormat="1" ht="27" customHeight="1">
      <c r="B153" s="23"/>
      <c r="C153" s="109">
        <v>21</v>
      </c>
      <c r="D153" s="109" t="s">
        <v>125</v>
      </c>
      <c r="E153" s="110" t="s">
        <v>225</v>
      </c>
      <c r="F153" s="236" t="s">
        <v>226</v>
      </c>
      <c r="G153" s="236"/>
      <c r="H153" s="236"/>
      <c r="I153" s="236"/>
      <c r="J153" s="111" t="s">
        <v>173</v>
      </c>
      <c r="K153" s="112">
        <v>536.08</v>
      </c>
      <c r="L153" s="237"/>
      <c r="M153" s="237"/>
      <c r="N153" s="237">
        <f t="shared" si="1"/>
        <v>0</v>
      </c>
      <c r="O153" s="237"/>
      <c r="P153" s="237"/>
      <c r="Q153" s="237"/>
      <c r="R153" s="24"/>
      <c r="T153" s="113"/>
      <c r="U153" s="29" t="s">
        <v>38</v>
      </c>
      <c r="V153" s="114">
        <v>0</v>
      </c>
      <c r="W153" s="114">
        <f>$V$153*$K$153</f>
        <v>0</v>
      </c>
      <c r="X153" s="114">
        <v>0</v>
      </c>
      <c r="Y153" s="114">
        <f>$X$153*$K$153</f>
        <v>0</v>
      </c>
      <c r="Z153" s="114">
        <v>0</v>
      </c>
      <c r="AA153" s="115">
        <f>$Z$153*$K$153</f>
        <v>0</v>
      </c>
      <c r="AR153" s="9" t="s">
        <v>129</v>
      </c>
      <c r="AT153" s="9" t="s">
        <v>125</v>
      </c>
      <c r="AU153" s="9" t="s">
        <v>20</v>
      </c>
      <c r="AY153" s="9" t="s">
        <v>124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9" t="s">
        <v>20</v>
      </c>
      <c r="BK153" s="116">
        <f>ROUND($L$153*$K$153,2)</f>
        <v>0</v>
      </c>
      <c r="BL153" s="9" t="s">
        <v>129</v>
      </c>
      <c r="BM153" s="9" t="s">
        <v>227</v>
      </c>
    </row>
    <row r="154" spans="2:65" s="120" customFormat="1" ht="27" customHeight="1">
      <c r="B154" s="121"/>
      <c r="C154" s="109">
        <v>22</v>
      </c>
      <c r="D154" s="122" t="s">
        <v>220</v>
      </c>
      <c r="E154" s="123" t="s">
        <v>228</v>
      </c>
      <c r="F154" s="248" t="s">
        <v>229</v>
      </c>
      <c r="G154" s="248"/>
      <c r="H154" s="248"/>
      <c r="I154" s="248"/>
      <c r="J154" s="124" t="s">
        <v>173</v>
      </c>
      <c r="K154" s="125">
        <v>589.69</v>
      </c>
      <c r="L154" s="249"/>
      <c r="M154" s="249"/>
      <c r="N154" s="249">
        <f>K154*L154</f>
        <v>0</v>
      </c>
      <c r="O154" s="249"/>
      <c r="P154" s="249"/>
      <c r="Q154" s="249"/>
      <c r="R154" s="126"/>
      <c r="T154" s="127"/>
      <c r="U154" s="128" t="s">
        <v>38</v>
      </c>
      <c r="V154" s="129">
        <v>0</v>
      </c>
      <c r="W154" s="129" t="e">
        <f>#REF!*#REF!</f>
        <v>#REF!</v>
      </c>
      <c r="X154" s="129">
        <v>0</v>
      </c>
      <c r="Y154" s="129" t="e">
        <f>#REF!*#REF!</f>
        <v>#REF!</v>
      </c>
      <c r="Z154" s="129">
        <v>0</v>
      </c>
      <c r="AA154" s="130" t="e">
        <f>#REF!*#REF!</f>
        <v>#REF!</v>
      </c>
      <c r="AR154" s="120" t="s">
        <v>129</v>
      </c>
      <c r="AT154" s="120" t="s">
        <v>125</v>
      </c>
      <c r="AU154" s="120" t="s">
        <v>20</v>
      </c>
      <c r="AY154" s="120" t="s">
        <v>124</v>
      </c>
      <c r="BE154" s="131" t="e">
        <f>IF(#REF!="základní",#REF!,0)</f>
        <v>#REF!</v>
      </c>
      <c r="BF154" s="131" t="e">
        <f>IF(#REF!="snížená",#REF!,0)</f>
        <v>#REF!</v>
      </c>
      <c r="BG154" s="131" t="e">
        <f>IF(#REF!="zákl. přenesená",#REF!,0)</f>
        <v>#REF!</v>
      </c>
      <c r="BH154" s="131" t="e">
        <f>IF(#REF!="sníž. přenesená",#REF!,0)</f>
        <v>#REF!</v>
      </c>
      <c r="BI154" s="131" t="e">
        <f>IF(#REF!="nulová",#REF!,0)</f>
        <v>#REF!</v>
      </c>
      <c r="BJ154" s="120" t="s">
        <v>20</v>
      </c>
      <c r="BK154" s="131" t="e">
        <f>ROUND(#REF!*#REF!,2)</f>
        <v>#REF!</v>
      </c>
      <c r="BL154" s="120" t="s">
        <v>129</v>
      </c>
      <c r="BM154" s="120" t="s">
        <v>230</v>
      </c>
    </row>
    <row r="155" spans="2:63" s="9" customFormat="1" ht="48" customHeight="1">
      <c r="B155" s="132"/>
      <c r="C155" s="109">
        <v>23</v>
      </c>
      <c r="D155" s="109" t="s">
        <v>125</v>
      </c>
      <c r="E155" s="110" t="s">
        <v>231</v>
      </c>
      <c r="F155" s="236" t="s">
        <v>232</v>
      </c>
      <c r="G155" s="236"/>
      <c r="H155" s="236"/>
      <c r="I155" s="236"/>
      <c r="J155" s="111" t="s">
        <v>173</v>
      </c>
      <c r="K155" s="112">
        <v>65.68</v>
      </c>
      <c r="L155" s="237"/>
      <c r="M155" s="237"/>
      <c r="N155" s="237">
        <f>K155*L155</f>
        <v>0</v>
      </c>
      <c r="O155" s="237"/>
      <c r="P155" s="237"/>
      <c r="Q155" s="237"/>
      <c r="R155" s="133"/>
      <c r="T155" s="113"/>
      <c r="U155" s="29"/>
      <c r="V155" s="114"/>
      <c r="W155" s="114"/>
      <c r="X155" s="114"/>
      <c r="Y155" s="114"/>
      <c r="Z155" s="114"/>
      <c r="AA155" s="115"/>
      <c r="BE155" s="116"/>
      <c r="BF155" s="116"/>
      <c r="BG155" s="116"/>
      <c r="BH155" s="116"/>
      <c r="BI155" s="116"/>
      <c r="BK155" s="116"/>
    </row>
    <row r="156" spans="2:63" s="120" customFormat="1" ht="18" customHeight="1">
      <c r="B156" s="121"/>
      <c r="C156" s="109">
        <v>24</v>
      </c>
      <c r="D156" s="122" t="s">
        <v>220</v>
      </c>
      <c r="E156" s="123" t="s">
        <v>233</v>
      </c>
      <c r="F156" s="248" t="s">
        <v>234</v>
      </c>
      <c r="G156" s="248"/>
      <c r="H156" s="248"/>
      <c r="I156" s="248"/>
      <c r="J156" s="124" t="s">
        <v>173</v>
      </c>
      <c r="K156" s="125">
        <v>72.25</v>
      </c>
      <c r="L156" s="249"/>
      <c r="M156" s="249"/>
      <c r="N156" s="249">
        <f>K156*L156</f>
        <v>0</v>
      </c>
      <c r="O156" s="249"/>
      <c r="P156" s="249"/>
      <c r="Q156" s="249"/>
      <c r="R156" s="126"/>
      <c r="T156" s="127"/>
      <c r="U156" s="128"/>
      <c r="V156" s="129"/>
      <c r="W156" s="129"/>
      <c r="X156" s="129"/>
      <c r="Y156" s="129"/>
      <c r="Z156" s="129"/>
      <c r="AA156" s="130"/>
      <c r="BE156" s="131"/>
      <c r="BF156" s="131"/>
      <c r="BG156" s="131"/>
      <c r="BH156" s="131"/>
      <c r="BI156" s="131"/>
      <c r="BK156" s="131"/>
    </row>
    <row r="157" spans="2:63" s="9" customFormat="1" ht="27" customHeight="1">
      <c r="B157" s="23"/>
      <c r="C157" s="109">
        <v>25</v>
      </c>
      <c r="D157" s="109" t="s">
        <v>125</v>
      </c>
      <c r="E157" s="110" t="s">
        <v>235</v>
      </c>
      <c r="F157" s="236" t="s">
        <v>236</v>
      </c>
      <c r="G157" s="236"/>
      <c r="H157" s="236"/>
      <c r="I157" s="236"/>
      <c r="J157" s="111" t="s">
        <v>173</v>
      </c>
      <c r="K157" s="112">
        <v>25.4</v>
      </c>
      <c r="L157" s="237"/>
      <c r="M157" s="237"/>
      <c r="N157" s="237">
        <f t="shared" si="1"/>
        <v>0</v>
      </c>
      <c r="O157" s="237"/>
      <c r="P157" s="237"/>
      <c r="Q157" s="237"/>
      <c r="R157" s="24"/>
      <c r="T157" s="113"/>
      <c r="U157" s="29"/>
      <c r="V157" s="114"/>
      <c r="W157" s="114"/>
      <c r="X157" s="114"/>
      <c r="Y157" s="114"/>
      <c r="Z157" s="114"/>
      <c r="AA157" s="115"/>
      <c r="BE157" s="116"/>
      <c r="BF157" s="116"/>
      <c r="BG157" s="116"/>
      <c r="BH157" s="116"/>
      <c r="BI157" s="116"/>
      <c r="BK157" s="116"/>
    </row>
    <row r="158" spans="2:63" s="120" customFormat="1" ht="27" customHeight="1">
      <c r="B158" s="121"/>
      <c r="C158" s="109">
        <v>26</v>
      </c>
      <c r="D158" s="122" t="s">
        <v>220</v>
      </c>
      <c r="E158" s="123" t="s">
        <v>228</v>
      </c>
      <c r="F158" s="248" t="s">
        <v>229</v>
      </c>
      <c r="G158" s="248"/>
      <c r="H158" s="248"/>
      <c r="I158" s="248"/>
      <c r="J158" s="124" t="s">
        <v>173</v>
      </c>
      <c r="K158" s="125">
        <v>27.94</v>
      </c>
      <c r="L158" s="249"/>
      <c r="M158" s="249"/>
      <c r="N158" s="249">
        <f t="shared" si="1"/>
        <v>0</v>
      </c>
      <c r="O158" s="249"/>
      <c r="P158" s="249"/>
      <c r="Q158" s="249"/>
      <c r="R158" s="126"/>
      <c r="T158" s="127"/>
      <c r="U158" s="128"/>
      <c r="V158" s="129"/>
      <c r="W158" s="129"/>
      <c r="X158" s="129"/>
      <c r="Y158" s="129"/>
      <c r="Z158" s="129"/>
      <c r="AA158" s="130"/>
      <c r="BE158" s="131"/>
      <c r="BF158" s="131"/>
      <c r="BG158" s="131"/>
      <c r="BH158" s="131"/>
      <c r="BI158" s="131"/>
      <c r="BK158" s="131"/>
    </row>
    <row r="159" spans="2:65" s="9" customFormat="1" ht="27" customHeight="1">
      <c r="B159" s="23"/>
      <c r="C159" s="109">
        <v>27</v>
      </c>
      <c r="D159" s="109" t="s">
        <v>125</v>
      </c>
      <c r="E159" s="110" t="s">
        <v>237</v>
      </c>
      <c r="F159" s="236" t="s">
        <v>238</v>
      </c>
      <c r="G159" s="236"/>
      <c r="H159" s="236"/>
      <c r="I159" s="236"/>
      <c r="J159" s="111" t="s">
        <v>173</v>
      </c>
      <c r="K159" s="112">
        <v>536.08</v>
      </c>
      <c r="L159" s="237"/>
      <c r="M159" s="237"/>
      <c r="N159" s="237">
        <f t="shared" si="1"/>
        <v>0</v>
      </c>
      <c r="O159" s="237"/>
      <c r="P159" s="237"/>
      <c r="Q159" s="237"/>
      <c r="R159" s="24"/>
      <c r="T159" s="113"/>
      <c r="U159" s="29" t="s">
        <v>38</v>
      </c>
      <c r="V159" s="114">
        <v>0</v>
      </c>
      <c r="W159" s="114">
        <f>$V$159*$K$159</f>
        <v>0</v>
      </c>
      <c r="X159" s="114">
        <v>0</v>
      </c>
      <c r="Y159" s="114">
        <f>$X$159*$K$159</f>
        <v>0</v>
      </c>
      <c r="Z159" s="114">
        <v>0</v>
      </c>
      <c r="AA159" s="115">
        <f>$Z$159*$K$159</f>
        <v>0</v>
      </c>
      <c r="AR159" s="9" t="s">
        <v>129</v>
      </c>
      <c r="AT159" s="9" t="s">
        <v>125</v>
      </c>
      <c r="AU159" s="9" t="s">
        <v>20</v>
      </c>
      <c r="AY159" s="9" t="s">
        <v>124</v>
      </c>
      <c r="BE159" s="116">
        <f>IF($U$159="základní",$N$159,0)</f>
        <v>0</v>
      </c>
      <c r="BF159" s="116">
        <f>IF($U$159="snížená",$N$159,0)</f>
        <v>0</v>
      </c>
      <c r="BG159" s="116">
        <f>IF($U$159="zákl. přenesená",$N$159,0)</f>
        <v>0</v>
      </c>
      <c r="BH159" s="116">
        <f>IF($U$159="sníž. přenesená",$N$159,0)</f>
        <v>0</v>
      </c>
      <c r="BI159" s="116">
        <f>IF($U$159="nulová",$N$159,0)</f>
        <v>0</v>
      </c>
      <c r="BJ159" s="9" t="s">
        <v>20</v>
      </c>
      <c r="BK159" s="116">
        <f>ROUND($L$159*$K$159,2)</f>
        <v>0</v>
      </c>
      <c r="BL159" s="9" t="s">
        <v>129</v>
      </c>
      <c r="BM159" s="9" t="s">
        <v>239</v>
      </c>
    </row>
    <row r="160" spans="2:65" s="9" customFormat="1" ht="27" customHeight="1">
      <c r="B160" s="23"/>
      <c r="C160" s="109">
        <v>28</v>
      </c>
      <c r="D160" s="109" t="s">
        <v>125</v>
      </c>
      <c r="E160" s="110" t="s">
        <v>240</v>
      </c>
      <c r="F160" s="236" t="s">
        <v>617</v>
      </c>
      <c r="G160" s="236"/>
      <c r="H160" s="236"/>
      <c r="I160" s="236"/>
      <c r="J160" s="111" t="s">
        <v>173</v>
      </c>
      <c r="K160" s="112">
        <v>536.08</v>
      </c>
      <c r="L160" s="237"/>
      <c r="M160" s="237"/>
      <c r="N160" s="237">
        <f t="shared" si="1"/>
        <v>0</v>
      </c>
      <c r="O160" s="237"/>
      <c r="P160" s="237"/>
      <c r="Q160" s="237"/>
      <c r="R160" s="24"/>
      <c r="T160" s="113"/>
      <c r="U160" s="29" t="s">
        <v>38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9" t="s">
        <v>129</v>
      </c>
      <c r="AT160" s="9" t="s">
        <v>125</v>
      </c>
      <c r="AU160" s="9" t="s">
        <v>20</v>
      </c>
      <c r="AY160" s="9" t="s">
        <v>124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9" t="s">
        <v>20</v>
      </c>
      <c r="BK160" s="116">
        <f>ROUND($L$160*$K$160,2)</f>
        <v>0</v>
      </c>
      <c r="BL160" s="9" t="s">
        <v>129</v>
      </c>
      <c r="BM160" s="9" t="s">
        <v>242</v>
      </c>
    </row>
    <row r="161" spans="2:65" s="9" customFormat="1" ht="30" customHeight="1">
      <c r="B161" s="23"/>
      <c r="C161" s="109">
        <v>29</v>
      </c>
      <c r="D161" s="109" t="s">
        <v>125</v>
      </c>
      <c r="E161" s="110" t="s">
        <v>243</v>
      </c>
      <c r="F161" s="236" t="s">
        <v>241</v>
      </c>
      <c r="G161" s="236"/>
      <c r="H161" s="236"/>
      <c r="I161" s="236"/>
      <c r="J161" s="111" t="s">
        <v>173</v>
      </c>
      <c r="K161" s="112">
        <v>25.4</v>
      </c>
      <c r="L161" s="237"/>
      <c r="M161" s="237"/>
      <c r="N161" s="237">
        <f t="shared" si="1"/>
        <v>0</v>
      </c>
      <c r="O161" s="237"/>
      <c r="P161" s="237"/>
      <c r="Q161" s="237"/>
      <c r="R161" s="24"/>
      <c r="T161" s="113"/>
      <c r="U161" s="29" t="s">
        <v>38</v>
      </c>
      <c r="V161" s="114">
        <v>0</v>
      </c>
      <c r="W161" s="114">
        <f>$V$161*$K$161</f>
        <v>0</v>
      </c>
      <c r="X161" s="114">
        <v>0</v>
      </c>
      <c r="Y161" s="114">
        <f>$X$161*$K$161</f>
        <v>0</v>
      </c>
      <c r="Z161" s="114">
        <v>0</v>
      </c>
      <c r="AA161" s="115">
        <f>$Z$161*$K$161</f>
        <v>0</v>
      </c>
      <c r="AR161" s="9" t="s">
        <v>129</v>
      </c>
      <c r="AT161" s="9" t="s">
        <v>125</v>
      </c>
      <c r="AU161" s="9" t="s">
        <v>20</v>
      </c>
      <c r="AY161" s="9" t="s">
        <v>124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9" t="s">
        <v>20</v>
      </c>
      <c r="BK161" s="116">
        <f>ROUND($L$161*$K$161,2)</f>
        <v>0</v>
      </c>
      <c r="BL161" s="9" t="s">
        <v>129</v>
      </c>
      <c r="BM161" s="9" t="s">
        <v>244</v>
      </c>
    </row>
    <row r="162" spans="2:65" s="9" customFormat="1" ht="27" customHeight="1">
      <c r="B162" s="23"/>
      <c r="C162" s="109">
        <v>30</v>
      </c>
      <c r="D162" s="109" t="s">
        <v>125</v>
      </c>
      <c r="E162" s="110" t="s">
        <v>245</v>
      </c>
      <c r="F162" s="236" t="s">
        <v>246</v>
      </c>
      <c r="G162" s="236"/>
      <c r="H162" s="236"/>
      <c r="I162" s="236"/>
      <c r="J162" s="111" t="s">
        <v>247</v>
      </c>
      <c r="K162" s="112">
        <v>47.5</v>
      </c>
      <c r="L162" s="237"/>
      <c r="M162" s="237"/>
      <c r="N162" s="237">
        <f t="shared" si="1"/>
        <v>0</v>
      </c>
      <c r="O162" s="237"/>
      <c r="P162" s="237"/>
      <c r="Q162" s="237"/>
      <c r="R162" s="24"/>
      <c r="T162" s="113"/>
      <c r="U162" s="29" t="s">
        <v>38</v>
      </c>
      <c r="V162" s="114">
        <v>0</v>
      </c>
      <c r="W162" s="114">
        <f>$V$162*$K$162</f>
        <v>0</v>
      </c>
      <c r="X162" s="114">
        <v>0</v>
      </c>
      <c r="Y162" s="114">
        <f>$X$162*$K$162</f>
        <v>0</v>
      </c>
      <c r="Z162" s="114">
        <v>0</v>
      </c>
      <c r="AA162" s="115">
        <f>$Z$162*$K$162</f>
        <v>0</v>
      </c>
      <c r="AR162" s="9" t="s">
        <v>129</v>
      </c>
      <c r="AT162" s="9" t="s">
        <v>125</v>
      </c>
      <c r="AU162" s="9" t="s">
        <v>20</v>
      </c>
      <c r="AY162" s="9" t="s">
        <v>124</v>
      </c>
      <c r="BE162" s="116">
        <f>IF($U$162="základní",$N$162,0)</f>
        <v>0</v>
      </c>
      <c r="BF162" s="116">
        <f>IF($U$162="snížená",$N$162,0)</f>
        <v>0</v>
      </c>
      <c r="BG162" s="116">
        <f>IF($U$162="zákl. přenesená",$N$162,0)</f>
        <v>0</v>
      </c>
      <c r="BH162" s="116">
        <f>IF($U$162="sníž. přenesená",$N$162,0)</f>
        <v>0</v>
      </c>
      <c r="BI162" s="116">
        <f>IF($U$162="nulová",$N$162,0)</f>
        <v>0</v>
      </c>
      <c r="BJ162" s="9" t="s">
        <v>20</v>
      </c>
      <c r="BK162" s="116">
        <f>ROUND($L$162*$K$162,2)</f>
        <v>0</v>
      </c>
      <c r="BL162" s="9" t="s">
        <v>129</v>
      </c>
      <c r="BM162" s="9" t="s">
        <v>248</v>
      </c>
    </row>
    <row r="163" spans="2:63" s="120" customFormat="1" ht="19.5" customHeight="1">
      <c r="B163" s="121"/>
      <c r="C163" s="109">
        <v>31</v>
      </c>
      <c r="D163" s="122" t="s">
        <v>220</v>
      </c>
      <c r="E163" s="123" t="s">
        <v>249</v>
      </c>
      <c r="F163" s="248" t="s">
        <v>250</v>
      </c>
      <c r="G163" s="248"/>
      <c r="H163" s="248"/>
      <c r="I163" s="248"/>
      <c r="J163" s="124" t="s">
        <v>247</v>
      </c>
      <c r="K163" s="125">
        <v>52.5</v>
      </c>
      <c r="L163" s="249"/>
      <c r="M163" s="249"/>
      <c r="N163" s="249">
        <f t="shared" si="1"/>
        <v>0</v>
      </c>
      <c r="O163" s="249"/>
      <c r="P163" s="249"/>
      <c r="Q163" s="249"/>
      <c r="R163" s="126"/>
      <c r="T163" s="127"/>
      <c r="U163" s="128"/>
      <c r="V163" s="129"/>
      <c r="W163" s="129"/>
      <c r="X163" s="129"/>
      <c r="Y163" s="129"/>
      <c r="Z163" s="129"/>
      <c r="AA163" s="130"/>
      <c r="BE163" s="131"/>
      <c r="BF163" s="131"/>
      <c r="BG163" s="131"/>
      <c r="BH163" s="131"/>
      <c r="BI163" s="131"/>
      <c r="BK163" s="131"/>
    </row>
    <row r="164" spans="2:63" s="9" customFormat="1" ht="19.5" customHeight="1">
      <c r="B164" s="23"/>
      <c r="C164" s="109">
        <v>32</v>
      </c>
      <c r="D164" s="109" t="s">
        <v>125</v>
      </c>
      <c r="E164" s="110" t="s">
        <v>251</v>
      </c>
      <c r="F164" s="236" t="s">
        <v>252</v>
      </c>
      <c r="G164" s="236"/>
      <c r="H164" s="236"/>
      <c r="I164" s="236"/>
      <c r="J164" s="111" t="s">
        <v>247</v>
      </c>
      <c r="K164" s="112">
        <v>515.88</v>
      </c>
      <c r="L164" s="237"/>
      <c r="M164" s="237"/>
      <c r="N164" s="237">
        <f t="shared" si="1"/>
        <v>0</v>
      </c>
      <c r="O164" s="237"/>
      <c r="P164" s="237"/>
      <c r="Q164" s="237"/>
      <c r="R164" s="24"/>
      <c r="T164" s="113"/>
      <c r="U164" s="29"/>
      <c r="V164" s="114"/>
      <c r="W164" s="114"/>
      <c r="X164" s="114"/>
      <c r="Y164" s="114"/>
      <c r="Z164" s="114"/>
      <c r="AA164" s="115"/>
      <c r="BE164" s="116"/>
      <c r="BF164" s="116"/>
      <c r="BG164" s="116"/>
      <c r="BH164" s="116"/>
      <c r="BI164" s="116"/>
      <c r="BK164" s="116"/>
    </row>
    <row r="165" spans="2:63" s="120" customFormat="1" ht="19.5" customHeight="1">
      <c r="B165" s="121"/>
      <c r="C165" s="109">
        <v>33</v>
      </c>
      <c r="D165" s="122" t="s">
        <v>220</v>
      </c>
      <c r="E165" s="123" t="s">
        <v>253</v>
      </c>
      <c r="F165" s="248" t="s">
        <v>254</v>
      </c>
      <c r="G165" s="248"/>
      <c r="H165" s="248"/>
      <c r="I165" s="248"/>
      <c r="J165" s="124" t="s">
        <v>247</v>
      </c>
      <c r="K165" s="125">
        <v>567.5</v>
      </c>
      <c r="L165" s="249"/>
      <c r="M165" s="249"/>
      <c r="N165" s="249">
        <f t="shared" si="1"/>
        <v>0</v>
      </c>
      <c r="O165" s="249"/>
      <c r="P165" s="249"/>
      <c r="Q165" s="249"/>
      <c r="R165" s="126"/>
      <c r="T165" s="127"/>
      <c r="U165" s="128"/>
      <c r="V165" s="129"/>
      <c r="W165" s="129"/>
      <c r="X165" s="129"/>
      <c r="Y165" s="129"/>
      <c r="Z165" s="129"/>
      <c r="AA165" s="130"/>
      <c r="BE165" s="131"/>
      <c r="BF165" s="131"/>
      <c r="BG165" s="131"/>
      <c r="BH165" s="131"/>
      <c r="BI165" s="131"/>
      <c r="BK165" s="131"/>
    </row>
    <row r="166" spans="2:63" s="9" customFormat="1" ht="27" customHeight="1">
      <c r="B166" s="23"/>
      <c r="C166" s="109">
        <v>34</v>
      </c>
      <c r="D166" s="109" t="s">
        <v>125</v>
      </c>
      <c r="E166" s="110" t="s">
        <v>255</v>
      </c>
      <c r="F166" s="236" t="s">
        <v>256</v>
      </c>
      <c r="G166" s="236"/>
      <c r="H166" s="236"/>
      <c r="I166" s="236"/>
      <c r="J166" s="111" t="s">
        <v>247</v>
      </c>
      <c r="K166" s="112">
        <v>16.8</v>
      </c>
      <c r="L166" s="237"/>
      <c r="M166" s="237"/>
      <c r="N166" s="237">
        <f t="shared" si="1"/>
        <v>0</v>
      </c>
      <c r="O166" s="237"/>
      <c r="P166" s="237"/>
      <c r="Q166" s="237"/>
      <c r="R166" s="24"/>
      <c r="T166" s="113"/>
      <c r="U166" s="29"/>
      <c r="V166" s="114"/>
      <c r="W166" s="114"/>
      <c r="X166" s="114"/>
      <c r="Y166" s="114"/>
      <c r="Z166" s="114"/>
      <c r="AA166" s="115"/>
      <c r="BE166" s="116"/>
      <c r="BF166" s="116"/>
      <c r="BG166" s="116"/>
      <c r="BH166" s="116"/>
      <c r="BI166" s="116"/>
      <c r="BK166" s="116"/>
    </row>
    <row r="167" spans="2:63" s="120" customFormat="1" ht="18.75" customHeight="1">
      <c r="B167" s="121"/>
      <c r="C167" s="109">
        <v>35</v>
      </c>
      <c r="D167" s="122" t="s">
        <v>220</v>
      </c>
      <c r="E167" s="123" t="s">
        <v>257</v>
      </c>
      <c r="F167" s="248" t="s">
        <v>258</v>
      </c>
      <c r="G167" s="248"/>
      <c r="H167" s="248"/>
      <c r="I167" s="248"/>
      <c r="J167" s="124" t="s">
        <v>247</v>
      </c>
      <c r="K167" s="125">
        <v>18.5</v>
      </c>
      <c r="L167" s="249"/>
      <c r="M167" s="249"/>
      <c r="N167" s="249">
        <f t="shared" si="1"/>
        <v>0</v>
      </c>
      <c r="O167" s="249"/>
      <c r="P167" s="249"/>
      <c r="Q167" s="249"/>
      <c r="R167" s="126"/>
      <c r="T167" s="127"/>
      <c r="U167" s="128"/>
      <c r="V167" s="129"/>
      <c r="W167" s="129"/>
      <c r="X167" s="129"/>
      <c r="Y167" s="129"/>
      <c r="Z167" s="129"/>
      <c r="AA167" s="130"/>
      <c r="BE167" s="131"/>
      <c r="BF167" s="131"/>
      <c r="BG167" s="131"/>
      <c r="BH167" s="131"/>
      <c r="BI167" s="131"/>
      <c r="BK167" s="131"/>
    </row>
    <row r="168" spans="2:63" s="9" customFormat="1" ht="18.75" customHeight="1">
      <c r="B168" s="23"/>
      <c r="C168" s="109">
        <v>36</v>
      </c>
      <c r="D168" s="109" t="s">
        <v>125</v>
      </c>
      <c r="E168" s="110" t="s">
        <v>259</v>
      </c>
      <c r="F168" s="236" t="s">
        <v>260</v>
      </c>
      <c r="G168" s="236"/>
      <c r="H168" s="236"/>
      <c r="I168" s="236"/>
      <c r="J168" s="111" t="s">
        <v>247</v>
      </c>
      <c r="K168" s="112">
        <v>169.5</v>
      </c>
      <c r="L168" s="237"/>
      <c r="M168" s="237"/>
      <c r="N168" s="237">
        <f t="shared" si="1"/>
        <v>0</v>
      </c>
      <c r="O168" s="237"/>
      <c r="P168" s="237"/>
      <c r="Q168" s="237"/>
      <c r="R168" s="24"/>
      <c r="T168" s="113"/>
      <c r="U168" s="29"/>
      <c r="V168" s="114"/>
      <c r="W168" s="114"/>
      <c r="X168" s="114"/>
      <c r="Y168" s="114"/>
      <c r="Z168" s="114"/>
      <c r="AA168" s="115"/>
      <c r="BE168" s="116"/>
      <c r="BF168" s="116"/>
      <c r="BG168" s="116"/>
      <c r="BH168" s="116"/>
      <c r="BI168" s="116"/>
      <c r="BK168" s="116"/>
    </row>
    <row r="169" spans="2:63" s="120" customFormat="1" ht="18.75" customHeight="1">
      <c r="B169" s="121"/>
      <c r="C169" s="109">
        <v>37</v>
      </c>
      <c r="D169" s="122" t="s">
        <v>220</v>
      </c>
      <c r="E169" s="123" t="s">
        <v>261</v>
      </c>
      <c r="F169" s="248" t="s">
        <v>262</v>
      </c>
      <c r="G169" s="248"/>
      <c r="H169" s="248"/>
      <c r="I169" s="248"/>
      <c r="J169" s="124" t="s">
        <v>247</v>
      </c>
      <c r="K169" s="125">
        <v>186.5</v>
      </c>
      <c r="L169" s="249"/>
      <c r="M169" s="249"/>
      <c r="N169" s="249">
        <f t="shared" si="1"/>
        <v>0</v>
      </c>
      <c r="O169" s="249"/>
      <c r="P169" s="249"/>
      <c r="Q169" s="249"/>
      <c r="R169" s="126"/>
      <c r="T169" s="127"/>
      <c r="U169" s="128"/>
      <c r="V169" s="129"/>
      <c r="W169" s="129"/>
      <c r="X169" s="129"/>
      <c r="Y169" s="129"/>
      <c r="Z169" s="129"/>
      <c r="AA169" s="130"/>
      <c r="BE169" s="131"/>
      <c r="BF169" s="131"/>
      <c r="BG169" s="131"/>
      <c r="BH169" s="131"/>
      <c r="BI169" s="131"/>
      <c r="BK169" s="131"/>
    </row>
    <row r="170" spans="2:65" s="9" customFormat="1" ht="30" customHeight="1">
      <c r="B170" s="23"/>
      <c r="C170" s="109">
        <v>38</v>
      </c>
      <c r="D170" s="109" t="s">
        <v>125</v>
      </c>
      <c r="E170" s="110" t="s">
        <v>263</v>
      </c>
      <c r="F170" s="236" t="s">
        <v>264</v>
      </c>
      <c r="G170" s="236"/>
      <c r="H170" s="236"/>
      <c r="I170" s="236"/>
      <c r="J170" s="111" t="s">
        <v>247</v>
      </c>
      <c r="K170" s="112">
        <v>16.8</v>
      </c>
      <c r="L170" s="237"/>
      <c r="M170" s="237"/>
      <c r="N170" s="237">
        <f t="shared" si="1"/>
        <v>0</v>
      </c>
      <c r="O170" s="237"/>
      <c r="P170" s="237"/>
      <c r="Q170" s="237"/>
      <c r="R170" s="24"/>
      <c r="T170" s="113"/>
      <c r="U170" s="29" t="s">
        <v>38</v>
      </c>
      <c r="V170" s="114">
        <v>0</v>
      </c>
      <c r="W170" s="114">
        <f>$V$170*$K$170</f>
        <v>0</v>
      </c>
      <c r="X170" s="114">
        <v>0</v>
      </c>
      <c r="Y170" s="114">
        <f>$X$170*$K$170</f>
        <v>0</v>
      </c>
      <c r="Z170" s="114">
        <v>0</v>
      </c>
      <c r="AA170" s="115">
        <f>$Z$170*$K$170</f>
        <v>0</v>
      </c>
      <c r="AR170" s="9" t="s">
        <v>129</v>
      </c>
      <c r="AT170" s="9" t="s">
        <v>125</v>
      </c>
      <c r="AU170" s="9" t="s">
        <v>20</v>
      </c>
      <c r="AY170" s="9" t="s">
        <v>124</v>
      </c>
      <c r="BE170" s="116">
        <f>IF($U$170="základní",$N$170,0)</f>
        <v>0</v>
      </c>
      <c r="BF170" s="116">
        <f>IF($U$170="snížená",$N$170,0)</f>
        <v>0</v>
      </c>
      <c r="BG170" s="116">
        <f>IF($U$170="zákl. přenesená",$N$170,0)</f>
        <v>0</v>
      </c>
      <c r="BH170" s="116">
        <f>IF($U$170="sníž. přenesená",$N$170,0)</f>
        <v>0</v>
      </c>
      <c r="BI170" s="116">
        <f>IF($U$170="nulová",$N$170,0)</f>
        <v>0</v>
      </c>
      <c r="BJ170" s="9" t="s">
        <v>20</v>
      </c>
      <c r="BK170" s="116">
        <f>ROUND($L$170*$K$170,2)</f>
        <v>0</v>
      </c>
      <c r="BL170" s="9" t="s">
        <v>129</v>
      </c>
      <c r="BM170" s="9" t="s">
        <v>265</v>
      </c>
    </row>
    <row r="171" spans="2:63" s="9" customFormat="1" ht="18" customHeight="1">
      <c r="B171" s="23"/>
      <c r="C171" s="109">
        <v>39</v>
      </c>
      <c r="D171" s="109" t="s">
        <v>125</v>
      </c>
      <c r="E171" s="110" t="s">
        <v>266</v>
      </c>
      <c r="F171" s="236" t="s">
        <v>267</v>
      </c>
      <c r="G171" s="236"/>
      <c r="H171" s="236"/>
      <c r="I171" s="236"/>
      <c r="J171" s="111" t="s">
        <v>173</v>
      </c>
      <c r="K171" s="112">
        <v>400.68</v>
      </c>
      <c r="L171" s="237"/>
      <c r="M171" s="237"/>
      <c r="N171" s="237">
        <f t="shared" si="1"/>
        <v>0</v>
      </c>
      <c r="O171" s="237"/>
      <c r="P171" s="237"/>
      <c r="Q171" s="237"/>
      <c r="R171" s="24"/>
      <c r="T171" s="113"/>
      <c r="U171" s="29"/>
      <c r="V171" s="114"/>
      <c r="W171" s="114"/>
      <c r="X171" s="114"/>
      <c r="Y171" s="114"/>
      <c r="Z171" s="114"/>
      <c r="AA171" s="115"/>
      <c r="BE171" s="116"/>
      <c r="BF171" s="116"/>
      <c r="BG171" s="116"/>
      <c r="BH171" s="116"/>
      <c r="BI171" s="116"/>
      <c r="BK171" s="116"/>
    </row>
    <row r="172" spans="2:63" s="9" customFormat="1" ht="18" customHeight="1">
      <c r="B172" s="23"/>
      <c r="C172" s="109">
        <v>40</v>
      </c>
      <c r="D172" s="109"/>
      <c r="E172" s="110" t="s">
        <v>268</v>
      </c>
      <c r="F172" s="236" t="s">
        <v>269</v>
      </c>
      <c r="G172" s="236"/>
      <c r="H172" s="236"/>
      <c r="I172" s="236"/>
      <c r="J172" s="111" t="s">
        <v>173</v>
      </c>
      <c r="K172" s="112">
        <v>615.27</v>
      </c>
      <c r="L172" s="237"/>
      <c r="M172" s="237"/>
      <c r="N172" s="237">
        <f>K172*L172</f>
        <v>0</v>
      </c>
      <c r="O172" s="237"/>
      <c r="P172" s="237"/>
      <c r="Q172" s="237"/>
      <c r="R172" s="24"/>
      <c r="T172" s="113"/>
      <c r="U172" s="29"/>
      <c r="V172" s="114"/>
      <c r="W172" s="114"/>
      <c r="X172" s="114"/>
      <c r="Y172" s="114"/>
      <c r="Z172" s="114"/>
      <c r="AA172" s="115"/>
      <c r="BE172" s="116"/>
      <c r="BF172" s="116"/>
      <c r="BG172" s="116"/>
      <c r="BH172" s="116"/>
      <c r="BI172" s="116"/>
      <c r="BK172" s="116"/>
    </row>
    <row r="173" spans="2:65" s="9" customFormat="1" ht="30.75" customHeight="1">
      <c r="B173" s="23"/>
      <c r="C173" s="109">
        <v>41</v>
      </c>
      <c r="D173" s="109" t="s">
        <v>125</v>
      </c>
      <c r="E173" s="110" t="s">
        <v>270</v>
      </c>
      <c r="F173" s="236" t="s">
        <v>271</v>
      </c>
      <c r="G173" s="236"/>
      <c r="H173" s="236"/>
      <c r="I173" s="236"/>
      <c r="J173" s="111" t="s">
        <v>173</v>
      </c>
      <c r="K173" s="112">
        <v>277.92</v>
      </c>
      <c r="L173" s="237"/>
      <c r="M173" s="237"/>
      <c r="N173" s="237">
        <f t="shared" si="1"/>
        <v>0</v>
      </c>
      <c r="O173" s="237"/>
      <c r="P173" s="237"/>
      <c r="Q173" s="237"/>
      <c r="R173" s="24"/>
      <c r="T173" s="113"/>
      <c r="U173" s="29" t="s">
        <v>38</v>
      </c>
      <c r="V173" s="114">
        <v>0</v>
      </c>
      <c r="W173" s="114">
        <f>$V$170*$K$170</f>
        <v>0</v>
      </c>
      <c r="X173" s="114">
        <v>0</v>
      </c>
      <c r="Y173" s="114">
        <f>$X$170*$K$170</f>
        <v>0</v>
      </c>
      <c r="Z173" s="114">
        <v>0</v>
      </c>
      <c r="AA173" s="115">
        <f>$Z$170*$K$170</f>
        <v>0</v>
      </c>
      <c r="AR173" s="9" t="s">
        <v>129</v>
      </c>
      <c r="AT173" s="9" t="s">
        <v>125</v>
      </c>
      <c r="AU173" s="9" t="s">
        <v>20</v>
      </c>
      <c r="AY173" s="9" t="s">
        <v>124</v>
      </c>
      <c r="BE173" s="116">
        <f>IF($U$170="základní",$N$170,0)</f>
        <v>0</v>
      </c>
      <c r="BF173" s="116">
        <f>IF($U$170="snížená",$N$170,0)</f>
        <v>0</v>
      </c>
      <c r="BG173" s="116">
        <f>IF($U$170="zákl. přenesená",$N$170,0)</f>
        <v>0</v>
      </c>
      <c r="BH173" s="116">
        <f>IF($U$170="sníž. přenesená",$N$170,0)</f>
        <v>0</v>
      </c>
      <c r="BI173" s="116">
        <f>IF($U$170="nulová",$N$170,0)</f>
        <v>0</v>
      </c>
      <c r="BJ173" s="9" t="s">
        <v>20</v>
      </c>
      <c r="BK173" s="116">
        <f>ROUND($L$170*$K$170,2)</f>
        <v>0</v>
      </c>
      <c r="BL173" s="9" t="s">
        <v>129</v>
      </c>
      <c r="BM173" s="9" t="s">
        <v>265</v>
      </c>
    </row>
    <row r="174" spans="2:63" s="100" customFormat="1" ht="37.5" customHeight="1">
      <c r="B174" s="101"/>
      <c r="D174" s="102" t="s">
        <v>155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238">
        <f>$BK$174</f>
        <v>0</v>
      </c>
      <c r="O174" s="238"/>
      <c r="P174" s="238"/>
      <c r="Q174" s="238"/>
      <c r="R174" s="103"/>
      <c r="T174" s="104"/>
      <c r="W174" s="105">
        <f>SUM($W$175:$W$175)</f>
        <v>0</v>
      </c>
      <c r="Y174" s="105">
        <f>SUM($Y$175:$Y$175)</f>
        <v>0</v>
      </c>
      <c r="AA174" s="106">
        <f>SUM($AA$175:$AA$175)</f>
        <v>0</v>
      </c>
      <c r="AR174" s="107" t="s">
        <v>20</v>
      </c>
      <c r="AT174" s="107" t="s">
        <v>72</v>
      </c>
      <c r="AU174" s="107" t="s">
        <v>73</v>
      </c>
      <c r="AY174" s="107" t="s">
        <v>124</v>
      </c>
      <c r="BK174" s="108">
        <f>SUM($BK$175:$BK$175)</f>
        <v>0</v>
      </c>
    </row>
    <row r="175" spans="2:65" s="9" customFormat="1" ht="30" customHeight="1">
      <c r="B175" s="23"/>
      <c r="C175" s="109">
        <v>42</v>
      </c>
      <c r="D175" s="109" t="s">
        <v>125</v>
      </c>
      <c r="E175" s="110" t="s">
        <v>272</v>
      </c>
      <c r="F175" s="236" t="s">
        <v>273</v>
      </c>
      <c r="G175" s="236"/>
      <c r="H175" s="236"/>
      <c r="I175" s="236"/>
      <c r="J175" s="111" t="s">
        <v>201</v>
      </c>
      <c r="K175" s="112">
        <v>2</v>
      </c>
      <c r="L175" s="237"/>
      <c r="M175" s="237"/>
      <c r="N175" s="237">
        <f>ROUND($L$175*$K$175,2)</f>
        <v>0</v>
      </c>
      <c r="O175" s="237"/>
      <c r="P175" s="237"/>
      <c r="Q175" s="237"/>
      <c r="R175" s="24"/>
      <c r="T175" s="113"/>
      <c r="U175" s="29" t="s">
        <v>38</v>
      </c>
      <c r="V175" s="114">
        <v>0</v>
      </c>
      <c r="W175" s="114">
        <f>$V$175*$K$175</f>
        <v>0</v>
      </c>
      <c r="X175" s="114">
        <v>0</v>
      </c>
      <c r="Y175" s="114">
        <f>$X$175*$K$175</f>
        <v>0</v>
      </c>
      <c r="Z175" s="114">
        <v>0</v>
      </c>
      <c r="AA175" s="115">
        <f>$Z$175*$K$175</f>
        <v>0</v>
      </c>
      <c r="AR175" s="9" t="s">
        <v>129</v>
      </c>
      <c r="AT175" s="9" t="s">
        <v>125</v>
      </c>
      <c r="AU175" s="9" t="s">
        <v>20</v>
      </c>
      <c r="AY175" s="9" t="s">
        <v>124</v>
      </c>
      <c r="BE175" s="116">
        <f>IF($U$175="základní",$N$175,0)</f>
        <v>0</v>
      </c>
      <c r="BF175" s="116">
        <f>IF($U$175="snížená",$N$175,0)</f>
        <v>0</v>
      </c>
      <c r="BG175" s="116">
        <f>IF($U$175="zákl. přenesená",$N$175,0)</f>
        <v>0</v>
      </c>
      <c r="BH175" s="116">
        <f>IF($U$175="sníž. přenesená",$N$175,0)</f>
        <v>0</v>
      </c>
      <c r="BI175" s="116">
        <f>IF($U$175="nulová",$N$175,0)</f>
        <v>0</v>
      </c>
      <c r="BJ175" s="9" t="s">
        <v>20</v>
      </c>
      <c r="BK175" s="116">
        <f>ROUND($L$175*$K$175,2)</f>
        <v>0</v>
      </c>
      <c r="BL175" s="9" t="s">
        <v>129</v>
      </c>
      <c r="BM175" s="9" t="s">
        <v>274</v>
      </c>
    </row>
    <row r="176" spans="2:63" s="100" customFormat="1" ht="37.5" customHeight="1">
      <c r="B176" s="101"/>
      <c r="D176" s="102" t="s">
        <v>156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238">
        <f>SUM(N177:Q184)</f>
        <v>0</v>
      </c>
      <c r="O176" s="238"/>
      <c r="P176" s="238"/>
      <c r="Q176" s="238"/>
      <c r="R176" s="103"/>
      <c r="T176" s="104"/>
      <c r="W176" s="105">
        <f>SUM($W$177:$W$181)</f>
        <v>0</v>
      </c>
      <c r="Y176" s="105">
        <f>SUM($Y$177:$Y$181)</f>
        <v>0</v>
      </c>
      <c r="AA176" s="106">
        <f>SUM($AA$177:$AA$181)</f>
        <v>0</v>
      </c>
      <c r="AR176" s="107" t="s">
        <v>20</v>
      </c>
      <c r="AT176" s="107" t="s">
        <v>72</v>
      </c>
      <c r="AU176" s="107" t="s">
        <v>73</v>
      </c>
      <c r="AY176" s="107" t="s">
        <v>124</v>
      </c>
      <c r="BK176" s="108">
        <f>SUM($BK$177:$BK$181)</f>
        <v>0</v>
      </c>
    </row>
    <row r="177" spans="2:65" s="9" customFormat="1" ht="39" customHeight="1">
      <c r="B177" s="23"/>
      <c r="C177" s="109">
        <v>43</v>
      </c>
      <c r="D177" s="109" t="s">
        <v>125</v>
      </c>
      <c r="E177" s="110" t="s">
        <v>275</v>
      </c>
      <c r="F177" s="236" t="s">
        <v>276</v>
      </c>
      <c r="G177" s="236"/>
      <c r="H177" s="236"/>
      <c r="I177" s="236"/>
      <c r="J177" s="111" t="s">
        <v>277</v>
      </c>
      <c r="K177" s="112">
        <v>680.95</v>
      </c>
      <c r="L177" s="237"/>
      <c r="M177" s="237"/>
      <c r="N177" s="237">
        <f>K177*L177</f>
        <v>0</v>
      </c>
      <c r="O177" s="237"/>
      <c r="P177" s="237"/>
      <c r="Q177" s="237"/>
      <c r="R177" s="24"/>
      <c r="T177" s="113"/>
      <c r="U177" s="29" t="s">
        <v>38</v>
      </c>
      <c r="V177" s="114">
        <v>0</v>
      </c>
      <c r="W177" s="114">
        <f>$V$177*$K$177</f>
        <v>0</v>
      </c>
      <c r="X177" s="114">
        <v>0</v>
      </c>
      <c r="Y177" s="114">
        <f>$X$177*$K$177</f>
        <v>0</v>
      </c>
      <c r="Z177" s="114">
        <v>0</v>
      </c>
      <c r="AA177" s="115">
        <f>$Z$177*$K$177</f>
        <v>0</v>
      </c>
      <c r="AR177" s="9" t="s">
        <v>129</v>
      </c>
      <c r="AT177" s="9" t="s">
        <v>125</v>
      </c>
      <c r="AU177" s="9" t="s">
        <v>20</v>
      </c>
      <c r="AY177" s="9" t="s">
        <v>124</v>
      </c>
      <c r="BE177" s="116">
        <f>IF($U$177="základní",$N$177,0)</f>
        <v>0</v>
      </c>
      <c r="BF177" s="116">
        <f>IF($U$177="snížená",$N$177,0)</f>
        <v>0</v>
      </c>
      <c r="BG177" s="116">
        <f>IF($U$177="zákl. přenesená",$N$177,0)</f>
        <v>0</v>
      </c>
      <c r="BH177" s="116">
        <f>IF($U$177="sníž. přenesená",$N$177,0)</f>
        <v>0</v>
      </c>
      <c r="BI177" s="116">
        <f>IF($U$177="nulová",$N$177,0)</f>
        <v>0</v>
      </c>
      <c r="BJ177" s="9" t="s">
        <v>20</v>
      </c>
      <c r="BK177" s="116">
        <f>ROUND($L$177*$K$177,2)</f>
        <v>0</v>
      </c>
      <c r="BL177" s="9" t="s">
        <v>129</v>
      </c>
      <c r="BM177" s="9" t="s">
        <v>278</v>
      </c>
    </row>
    <row r="178" spans="2:65" s="9" customFormat="1" ht="27" customHeight="1">
      <c r="B178" s="23"/>
      <c r="C178" s="109">
        <v>44</v>
      </c>
      <c r="D178" s="109" t="s">
        <v>125</v>
      </c>
      <c r="E178" s="110" t="s">
        <v>279</v>
      </c>
      <c r="F178" s="236" t="s">
        <v>280</v>
      </c>
      <c r="G178" s="236"/>
      <c r="H178" s="236"/>
      <c r="I178" s="236"/>
      <c r="J178" s="111" t="s">
        <v>277</v>
      </c>
      <c r="K178" s="112">
        <v>680.95</v>
      </c>
      <c r="L178" s="237"/>
      <c r="M178" s="237"/>
      <c r="N178" s="237">
        <f aca="true" t="shared" si="2" ref="N178:N184">K178*L178</f>
        <v>0</v>
      </c>
      <c r="O178" s="237"/>
      <c r="P178" s="237"/>
      <c r="Q178" s="237"/>
      <c r="R178" s="24"/>
      <c r="T178" s="113"/>
      <c r="U178" s="29" t="s">
        <v>38</v>
      </c>
      <c r="V178" s="114">
        <v>0</v>
      </c>
      <c r="W178" s="114">
        <f>$V$178*$K$178</f>
        <v>0</v>
      </c>
      <c r="X178" s="114">
        <v>0</v>
      </c>
      <c r="Y178" s="114">
        <f>$X$178*$K$178</f>
        <v>0</v>
      </c>
      <c r="Z178" s="114">
        <v>0</v>
      </c>
      <c r="AA178" s="115">
        <f>$Z$178*$K$178</f>
        <v>0</v>
      </c>
      <c r="AR178" s="9" t="s">
        <v>129</v>
      </c>
      <c r="AT178" s="9" t="s">
        <v>125</v>
      </c>
      <c r="AU178" s="9" t="s">
        <v>20</v>
      </c>
      <c r="AY178" s="9" t="s">
        <v>124</v>
      </c>
      <c r="BE178" s="116">
        <f>IF($U$178="základní",$N$178,0)</f>
        <v>0</v>
      </c>
      <c r="BF178" s="116">
        <f>IF($U$178="snížená",$N$178,0)</f>
        <v>0</v>
      </c>
      <c r="BG178" s="116">
        <f>IF($U$178="zákl. přenesená",$N$178,0)</f>
        <v>0</v>
      </c>
      <c r="BH178" s="116">
        <f>IF($U$178="sníž. přenesená",$N$178,0)</f>
        <v>0</v>
      </c>
      <c r="BI178" s="116">
        <f>IF($U$178="nulová",$N$178,0)</f>
        <v>0</v>
      </c>
      <c r="BJ178" s="9" t="s">
        <v>20</v>
      </c>
      <c r="BK178" s="116">
        <f>ROUND($L$178*$K$178,2)</f>
        <v>0</v>
      </c>
      <c r="BL178" s="9" t="s">
        <v>129</v>
      </c>
      <c r="BM178" s="9" t="s">
        <v>281</v>
      </c>
    </row>
    <row r="179" spans="2:65" s="9" customFormat="1" ht="27" customHeight="1">
      <c r="B179" s="23"/>
      <c r="C179" s="109">
        <v>45</v>
      </c>
      <c r="D179" s="109" t="s">
        <v>125</v>
      </c>
      <c r="E179" s="110" t="s">
        <v>282</v>
      </c>
      <c r="F179" s="236" t="s">
        <v>283</v>
      </c>
      <c r="G179" s="236"/>
      <c r="H179" s="236"/>
      <c r="I179" s="236"/>
      <c r="J179" s="111" t="s">
        <v>277</v>
      </c>
      <c r="K179" s="112">
        <v>763.425</v>
      </c>
      <c r="L179" s="237"/>
      <c r="M179" s="237"/>
      <c r="N179" s="237">
        <f t="shared" si="2"/>
        <v>0</v>
      </c>
      <c r="O179" s="237"/>
      <c r="P179" s="237"/>
      <c r="Q179" s="237"/>
      <c r="R179" s="24"/>
      <c r="T179" s="113"/>
      <c r="U179" s="29" t="s">
        <v>38</v>
      </c>
      <c r="V179" s="114">
        <v>0</v>
      </c>
      <c r="W179" s="114">
        <f>$V$179*$K$179</f>
        <v>0</v>
      </c>
      <c r="X179" s="114">
        <v>0</v>
      </c>
      <c r="Y179" s="114">
        <f>$X$179*$K$179</f>
        <v>0</v>
      </c>
      <c r="Z179" s="114">
        <v>0</v>
      </c>
      <c r="AA179" s="115">
        <f>$Z$179*$K$179</f>
        <v>0</v>
      </c>
      <c r="AR179" s="9" t="s">
        <v>129</v>
      </c>
      <c r="AT179" s="9" t="s">
        <v>125</v>
      </c>
      <c r="AU179" s="9" t="s">
        <v>20</v>
      </c>
      <c r="AY179" s="9" t="s">
        <v>124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9" t="s">
        <v>20</v>
      </c>
      <c r="BK179" s="116">
        <f>ROUND($L$179*$K$179,2)</f>
        <v>0</v>
      </c>
      <c r="BL179" s="9" t="s">
        <v>129</v>
      </c>
      <c r="BM179" s="9" t="s">
        <v>284</v>
      </c>
    </row>
    <row r="180" spans="2:65" s="9" customFormat="1" ht="27" customHeight="1">
      <c r="B180" s="23"/>
      <c r="C180" s="109">
        <v>46</v>
      </c>
      <c r="D180" s="109" t="s">
        <v>125</v>
      </c>
      <c r="E180" s="110" t="s">
        <v>285</v>
      </c>
      <c r="F180" s="236" t="s">
        <v>286</v>
      </c>
      <c r="G180" s="236"/>
      <c r="H180" s="236"/>
      <c r="I180" s="236"/>
      <c r="J180" s="111" t="s">
        <v>277</v>
      </c>
      <c r="K180" s="112">
        <v>68708.25</v>
      </c>
      <c r="L180" s="237"/>
      <c r="M180" s="237"/>
      <c r="N180" s="237">
        <f t="shared" si="2"/>
        <v>0</v>
      </c>
      <c r="O180" s="237"/>
      <c r="P180" s="237"/>
      <c r="Q180" s="237"/>
      <c r="R180" s="24"/>
      <c r="T180" s="113"/>
      <c r="U180" s="29" t="s">
        <v>38</v>
      </c>
      <c r="V180" s="114">
        <v>0</v>
      </c>
      <c r="W180" s="114">
        <f>$V$180*$K$180</f>
        <v>0</v>
      </c>
      <c r="X180" s="114">
        <v>0</v>
      </c>
      <c r="Y180" s="114">
        <f>$X$180*$K$180</f>
        <v>0</v>
      </c>
      <c r="Z180" s="114">
        <v>0</v>
      </c>
      <c r="AA180" s="115">
        <f>$Z$180*$K$180</f>
        <v>0</v>
      </c>
      <c r="AR180" s="9" t="s">
        <v>129</v>
      </c>
      <c r="AT180" s="9" t="s">
        <v>125</v>
      </c>
      <c r="AU180" s="9" t="s">
        <v>20</v>
      </c>
      <c r="AY180" s="9" t="s">
        <v>124</v>
      </c>
      <c r="BE180" s="116">
        <f>IF($U$180="základní",$N$180,0)</f>
        <v>0</v>
      </c>
      <c r="BF180" s="116">
        <f>IF($U$180="snížená",$N$180,0)</f>
        <v>0</v>
      </c>
      <c r="BG180" s="116">
        <f>IF($U$180="zákl. přenesená",$N$180,0)</f>
        <v>0</v>
      </c>
      <c r="BH180" s="116">
        <f>IF($U$180="sníž. přenesená",$N$180,0)</f>
        <v>0</v>
      </c>
      <c r="BI180" s="116">
        <f>IF($U$180="nulová",$N$180,0)</f>
        <v>0</v>
      </c>
      <c r="BJ180" s="9" t="s">
        <v>20</v>
      </c>
      <c r="BK180" s="116">
        <f>ROUND($L$180*$K$180,2)</f>
        <v>0</v>
      </c>
      <c r="BL180" s="9" t="s">
        <v>129</v>
      </c>
      <c r="BM180" s="9" t="s">
        <v>287</v>
      </c>
    </row>
    <row r="181" spans="2:65" s="9" customFormat="1" ht="27" customHeight="1">
      <c r="B181" s="23"/>
      <c r="C181" s="109">
        <v>47</v>
      </c>
      <c r="D181" s="109" t="s">
        <v>125</v>
      </c>
      <c r="E181" s="110" t="s">
        <v>288</v>
      </c>
      <c r="F181" s="236" t="s">
        <v>289</v>
      </c>
      <c r="G181" s="236"/>
      <c r="H181" s="236"/>
      <c r="I181" s="236"/>
      <c r="J181" s="111" t="s">
        <v>277</v>
      </c>
      <c r="K181" s="112">
        <v>763.425</v>
      </c>
      <c r="L181" s="237"/>
      <c r="M181" s="237"/>
      <c r="N181" s="237">
        <f t="shared" si="2"/>
        <v>0</v>
      </c>
      <c r="O181" s="237"/>
      <c r="P181" s="237"/>
      <c r="Q181" s="237"/>
      <c r="R181" s="24"/>
      <c r="T181" s="113"/>
      <c r="U181" s="29" t="s">
        <v>38</v>
      </c>
      <c r="V181" s="114">
        <v>0</v>
      </c>
      <c r="W181" s="114">
        <f>$V$181*$K$181</f>
        <v>0</v>
      </c>
      <c r="X181" s="114">
        <v>0</v>
      </c>
      <c r="Y181" s="114">
        <f>$X$181*$K$181</f>
        <v>0</v>
      </c>
      <c r="Z181" s="114">
        <v>0</v>
      </c>
      <c r="AA181" s="115">
        <f>$Z$181*$K$181</f>
        <v>0</v>
      </c>
      <c r="AR181" s="9" t="s">
        <v>129</v>
      </c>
      <c r="AT181" s="9" t="s">
        <v>125</v>
      </c>
      <c r="AU181" s="9" t="s">
        <v>20</v>
      </c>
      <c r="AY181" s="9" t="s">
        <v>124</v>
      </c>
      <c r="BE181" s="116">
        <f>IF($U$181="základní",$N$181,0)</f>
        <v>0</v>
      </c>
      <c r="BF181" s="116">
        <f>IF($U$181="snížená",$N$181,0)</f>
        <v>0</v>
      </c>
      <c r="BG181" s="116">
        <f>IF($U$181="zákl. přenesená",$N$181,0)</f>
        <v>0</v>
      </c>
      <c r="BH181" s="116">
        <f>IF($U$181="sníž. přenesená",$N$181,0)</f>
        <v>0</v>
      </c>
      <c r="BI181" s="116">
        <f>IF($U$181="nulová",$N$181,0)</f>
        <v>0</v>
      </c>
      <c r="BJ181" s="9" t="s">
        <v>20</v>
      </c>
      <c r="BK181" s="116">
        <f>ROUND($L$181*$K$181,2)</f>
        <v>0</v>
      </c>
      <c r="BL181" s="9" t="s">
        <v>129</v>
      </c>
      <c r="BM181" s="9" t="s">
        <v>290</v>
      </c>
    </row>
    <row r="182" spans="2:65" s="9" customFormat="1" ht="17.25" customHeight="1">
      <c r="B182" s="23"/>
      <c r="C182" s="109">
        <v>48</v>
      </c>
      <c r="D182" s="109" t="s">
        <v>125</v>
      </c>
      <c r="E182" s="110" t="s">
        <v>291</v>
      </c>
      <c r="F182" s="236" t="s">
        <v>292</v>
      </c>
      <c r="G182" s="236"/>
      <c r="H182" s="236"/>
      <c r="I182" s="236"/>
      <c r="J182" s="111" t="s">
        <v>277</v>
      </c>
      <c r="K182" s="112">
        <v>763.425</v>
      </c>
      <c r="L182" s="237"/>
      <c r="M182" s="237"/>
      <c r="N182" s="237">
        <f t="shared" si="2"/>
        <v>0</v>
      </c>
      <c r="O182" s="237"/>
      <c r="P182" s="237"/>
      <c r="Q182" s="237"/>
      <c r="R182" s="24"/>
      <c r="T182" s="113"/>
      <c r="U182" s="29" t="s">
        <v>38</v>
      </c>
      <c r="V182" s="114">
        <v>0</v>
      </c>
      <c r="W182" s="114">
        <f>$V$179*$K$179</f>
        <v>0</v>
      </c>
      <c r="X182" s="114">
        <v>0</v>
      </c>
      <c r="Y182" s="114">
        <f>$X$179*$K$179</f>
        <v>0</v>
      </c>
      <c r="Z182" s="114">
        <v>0</v>
      </c>
      <c r="AA182" s="115">
        <f>$Z$179*$K$179</f>
        <v>0</v>
      </c>
      <c r="AR182" s="9" t="s">
        <v>129</v>
      </c>
      <c r="AT182" s="9" t="s">
        <v>125</v>
      </c>
      <c r="AU182" s="9" t="s">
        <v>20</v>
      </c>
      <c r="AY182" s="9" t="s">
        <v>124</v>
      </c>
      <c r="BE182" s="116">
        <f>IF($U$179="základní",$N$179,0)</f>
        <v>0</v>
      </c>
      <c r="BF182" s="116">
        <f>IF($U$179="snížená",$N$179,0)</f>
        <v>0</v>
      </c>
      <c r="BG182" s="116">
        <f>IF($U$179="zákl. přenesená",$N$179,0)</f>
        <v>0</v>
      </c>
      <c r="BH182" s="116">
        <f>IF($U$179="sníž. přenesená",$N$179,0)</f>
        <v>0</v>
      </c>
      <c r="BI182" s="116">
        <f>IF($U$179="nulová",$N$179,0)</f>
        <v>0</v>
      </c>
      <c r="BJ182" s="9" t="s">
        <v>20</v>
      </c>
      <c r="BK182" s="116">
        <f>ROUND($L$179*$K$179,2)</f>
        <v>0</v>
      </c>
      <c r="BL182" s="9" t="s">
        <v>129</v>
      </c>
      <c r="BM182" s="9" t="s">
        <v>284</v>
      </c>
    </row>
    <row r="183" spans="2:65" s="9" customFormat="1" ht="17.25" customHeight="1">
      <c r="B183" s="23"/>
      <c r="C183" s="109">
        <v>49</v>
      </c>
      <c r="D183" s="109" t="s">
        <v>125</v>
      </c>
      <c r="E183" s="110" t="s">
        <v>285</v>
      </c>
      <c r="F183" s="236" t="s">
        <v>293</v>
      </c>
      <c r="G183" s="236"/>
      <c r="H183" s="236"/>
      <c r="I183" s="236"/>
      <c r="J183" s="111" t="s">
        <v>277</v>
      </c>
      <c r="K183" s="112">
        <v>68708.25</v>
      </c>
      <c r="L183" s="237"/>
      <c r="M183" s="237"/>
      <c r="N183" s="237">
        <f t="shared" si="2"/>
        <v>0</v>
      </c>
      <c r="O183" s="237"/>
      <c r="P183" s="237"/>
      <c r="Q183" s="237"/>
      <c r="R183" s="24"/>
      <c r="T183" s="113"/>
      <c r="U183" s="29" t="s">
        <v>38</v>
      </c>
      <c r="V183" s="114">
        <v>0</v>
      </c>
      <c r="W183" s="114">
        <f>$V$180*$K$180</f>
        <v>0</v>
      </c>
      <c r="X183" s="114">
        <v>0</v>
      </c>
      <c r="Y183" s="114">
        <f>$X$180*$K$180</f>
        <v>0</v>
      </c>
      <c r="Z183" s="114">
        <v>0</v>
      </c>
      <c r="AA183" s="115">
        <f>$Z$180*$K$180</f>
        <v>0</v>
      </c>
      <c r="AR183" s="9" t="s">
        <v>129</v>
      </c>
      <c r="AT183" s="9" t="s">
        <v>125</v>
      </c>
      <c r="AU183" s="9" t="s">
        <v>20</v>
      </c>
      <c r="AY183" s="9" t="s">
        <v>124</v>
      </c>
      <c r="BE183" s="116">
        <f>IF($U$180="základní",$N$180,0)</f>
        <v>0</v>
      </c>
      <c r="BF183" s="116">
        <f>IF($U$180="snížená",$N$180,0)</f>
        <v>0</v>
      </c>
      <c r="BG183" s="116">
        <f>IF($U$180="zákl. přenesená",$N$180,0)</f>
        <v>0</v>
      </c>
      <c r="BH183" s="116">
        <f>IF($U$180="sníž. přenesená",$N$180,0)</f>
        <v>0</v>
      </c>
      <c r="BI183" s="116">
        <f>IF($U$180="nulová",$N$180,0)</f>
        <v>0</v>
      </c>
      <c r="BJ183" s="9" t="s">
        <v>20</v>
      </c>
      <c r="BK183" s="116">
        <f>ROUND($L$180*$K$180,2)</f>
        <v>0</v>
      </c>
      <c r="BL183" s="9" t="s">
        <v>129</v>
      </c>
      <c r="BM183" s="9" t="s">
        <v>287</v>
      </c>
    </row>
    <row r="184" spans="2:65" s="9" customFormat="1" ht="17.25" customHeight="1">
      <c r="B184" s="23"/>
      <c r="C184" s="109">
        <v>50</v>
      </c>
      <c r="D184" s="109" t="s">
        <v>125</v>
      </c>
      <c r="E184" s="110" t="s">
        <v>288</v>
      </c>
      <c r="F184" s="236" t="s">
        <v>294</v>
      </c>
      <c r="G184" s="236"/>
      <c r="H184" s="236"/>
      <c r="I184" s="236"/>
      <c r="J184" s="111" t="s">
        <v>277</v>
      </c>
      <c r="K184" s="112">
        <v>763.425</v>
      </c>
      <c r="L184" s="237"/>
      <c r="M184" s="237"/>
      <c r="N184" s="237">
        <f t="shared" si="2"/>
        <v>0</v>
      </c>
      <c r="O184" s="237"/>
      <c r="P184" s="237"/>
      <c r="Q184" s="237"/>
      <c r="R184" s="24"/>
      <c r="T184" s="113"/>
      <c r="U184" s="29" t="s">
        <v>38</v>
      </c>
      <c r="V184" s="114">
        <v>0</v>
      </c>
      <c r="W184" s="114">
        <f>$V$181*$K$181</f>
        <v>0</v>
      </c>
      <c r="X184" s="114">
        <v>0</v>
      </c>
      <c r="Y184" s="114">
        <f>$X$181*$K$181</f>
        <v>0</v>
      </c>
      <c r="Z184" s="114">
        <v>0</v>
      </c>
      <c r="AA184" s="115">
        <f>$Z$181*$K$181</f>
        <v>0</v>
      </c>
      <c r="AR184" s="9" t="s">
        <v>129</v>
      </c>
      <c r="AT184" s="9" t="s">
        <v>125</v>
      </c>
      <c r="AU184" s="9" t="s">
        <v>20</v>
      </c>
      <c r="AY184" s="9" t="s">
        <v>124</v>
      </c>
      <c r="BE184" s="116">
        <f>IF($U$181="základní",$N$181,0)</f>
        <v>0</v>
      </c>
      <c r="BF184" s="116">
        <f>IF($U$181="snížená",$N$181,0)</f>
        <v>0</v>
      </c>
      <c r="BG184" s="116">
        <f>IF($U$181="zákl. přenesená",$N$181,0)</f>
        <v>0</v>
      </c>
      <c r="BH184" s="116">
        <f>IF($U$181="sníž. přenesená",$N$181,0)</f>
        <v>0</v>
      </c>
      <c r="BI184" s="116">
        <f>IF($U$181="nulová",$N$181,0)</f>
        <v>0</v>
      </c>
      <c r="BJ184" s="9" t="s">
        <v>20</v>
      </c>
      <c r="BK184" s="116">
        <f>ROUND($L$181*$K$181,2)</f>
        <v>0</v>
      </c>
      <c r="BL184" s="9" t="s">
        <v>129</v>
      </c>
      <c r="BM184" s="9" t="s">
        <v>290</v>
      </c>
    </row>
    <row r="185" spans="2:63" s="100" customFormat="1" ht="37.5" customHeight="1">
      <c r="B185" s="101"/>
      <c r="D185" s="102" t="s">
        <v>157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238">
        <f>SUM(N186:Q198)</f>
        <v>0</v>
      </c>
      <c r="O185" s="238"/>
      <c r="P185" s="238"/>
      <c r="Q185" s="238"/>
      <c r="R185" s="103"/>
      <c r="T185" s="104"/>
      <c r="W185" s="105">
        <f>SUM($W$186:$W$198)</f>
        <v>0</v>
      </c>
      <c r="Y185" s="105">
        <f>SUM($Y$186:$Y$198)</f>
        <v>0</v>
      </c>
      <c r="AA185" s="106">
        <f>SUM($AA$186:$AA$198)</f>
        <v>0</v>
      </c>
      <c r="AR185" s="107" t="s">
        <v>20</v>
      </c>
      <c r="AT185" s="107" t="s">
        <v>72</v>
      </c>
      <c r="AU185" s="107" t="s">
        <v>73</v>
      </c>
      <c r="AY185" s="107" t="s">
        <v>124</v>
      </c>
      <c r="BK185" s="108">
        <f>SUM($BK$186:$BK$198)</f>
        <v>0</v>
      </c>
    </row>
    <row r="186" spans="2:65" s="9" customFormat="1" ht="27" customHeight="1">
      <c r="B186" s="23"/>
      <c r="C186" s="109">
        <v>51</v>
      </c>
      <c r="D186" s="109" t="s">
        <v>125</v>
      </c>
      <c r="E186" s="110" t="s">
        <v>295</v>
      </c>
      <c r="F186" s="236" t="s">
        <v>296</v>
      </c>
      <c r="G186" s="236"/>
      <c r="H186" s="236"/>
      <c r="I186" s="236"/>
      <c r="J186" s="111" t="s">
        <v>247</v>
      </c>
      <c r="K186" s="112">
        <v>5.1</v>
      </c>
      <c r="L186" s="237"/>
      <c r="M186" s="237"/>
      <c r="N186" s="237">
        <f>K186*L186</f>
        <v>0</v>
      </c>
      <c r="O186" s="237"/>
      <c r="P186" s="237"/>
      <c r="Q186" s="237"/>
      <c r="R186" s="24"/>
      <c r="T186" s="113"/>
      <c r="U186" s="29" t="s">
        <v>38</v>
      </c>
      <c r="V186" s="114">
        <v>0</v>
      </c>
      <c r="W186" s="114">
        <f>$V$186*$K$186</f>
        <v>0</v>
      </c>
      <c r="X186" s="114">
        <v>0</v>
      </c>
      <c r="Y186" s="114">
        <f>$X$186*$K$186</f>
        <v>0</v>
      </c>
      <c r="Z186" s="114">
        <v>0</v>
      </c>
      <c r="AA186" s="115">
        <f>$Z$186*$K$186</f>
        <v>0</v>
      </c>
      <c r="AR186" s="9" t="s">
        <v>129</v>
      </c>
      <c r="AT186" s="9" t="s">
        <v>125</v>
      </c>
      <c r="AU186" s="9" t="s">
        <v>20</v>
      </c>
      <c r="AY186" s="9" t="s">
        <v>124</v>
      </c>
      <c r="BE186" s="116">
        <f>IF($U$186="základní",$N$186,0)</f>
        <v>0</v>
      </c>
      <c r="BF186" s="116">
        <f>IF($U$186="snížená",$N$186,0)</f>
        <v>0</v>
      </c>
      <c r="BG186" s="116">
        <f>IF($U$186="zákl. přenesená",$N$186,0)</f>
        <v>0</v>
      </c>
      <c r="BH186" s="116">
        <f>IF($U$186="sníž. přenesená",$N$186,0)</f>
        <v>0</v>
      </c>
      <c r="BI186" s="116">
        <f>IF($U$186="nulová",$N$186,0)</f>
        <v>0</v>
      </c>
      <c r="BJ186" s="9" t="s">
        <v>20</v>
      </c>
      <c r="BK186" s="116">
        <f>ROUND($L$186*$K$186,2)</f>
        <v>0</v>
      </c>
      <c r="BL186" s="9" t="s">
        <v>129</v>
      </c>
      <c r="BM186" s="9" t="s">
        <v>297</v>
      </c>
    </row>
    <row r="187" spans="2:65" s="9" customFormat="1" ht="27" customHeight="1">
      <c r="B187" s="23"/>
      <c r="C187" s="109">
        <v>52</v>
      </c>
      <c r="D187" s="109" t="s">
        <v>125</v>
      </c>
      <c r="E187" s="110" t="s">
        <v>298</v>
      </c>
      <c r="F187" s="236" t="s">
        <v>299</v>
      </c>
      <c r="G187" s="236"/>
      <c r="H187" s="236"/>
      <c r="I187" s="236"/>
      <c r="J187" s="111" t="s">
        <v>247</v>
      </c>
      <c r="K187" s="112">
        <v>5.1</v>
      </c>
      <c r="L187" s="237"/>
      <c r="M187" s="237"/>
      <c r="N187" s="237">
        <f aca="true" t="shared" si="3" ref="N187:N198">K187*L187</f>
        <v>0</v>
      </c>
      <c r="O187" s="237"/>
      <c r="P187" s="237"/>
      <c r="Q187" s="237"/>
      <c r="R187" s="24"/>
      <c r="T187" s="113"/>
      <c r="U187" s="29" t="s">
        <v>38</v>
      </c>
      <c r="V187" s="114">
        <v>0</v>
      </c>
      <c r="W187" s="114">
        <f>$V$187*$K$187</f>
        <v>0</v>
      </c>
      <c r="X187" s="114">
        <v>0</v>
      </c>
      <c r="Y187" s="114">
        <f>$X$187*$K$187</f>
        <v>0</v>
      </c>
      <c r="Z187" s="114">
        <v>0</v>
      </c>
      <c r="AA187" s="115">
        <f>$Z$187*$K$187</f>
        <v>0</v>
      </c>
      <c r="AR187" s="9" t="s">
        <v>129</v>
      </c>
      <c r="AT187" s="9" t="s">
        <v>125</v>
      </c>
      <c r="AU187" s="9" t="s">
        <v>20</v>
      </c>
      <c r="AY187" s="9" t="s">
        <v>124</v>
      </c>
      <c r="BE187" s="116">
        <f>IF($U$187="základní",$N$187,0)</f>
        <v>0</v>
      </c>
      <c r="BF187" s="116">
        <f>IF($U$187="snížená",$N$187,0)</f>
        <v>0</v>
      </c>
      <c r="BG187" s="116">
        <f>IF($U$187="zákl. přenesená",$N$187,0)</f>
        <v>0</v>
      </c>
      <c r="BH187" s="116">
        <f>IF($U$187="sníž. přenesená",$N$187,0)</f>
        <v>0</v>
      </c>
      <c r="BI187" s="116">
        <f>IF($U$187="nulová",$N$187,0)</f>
        <v>0</v>
      </c>
      <c r="BJ187" s="9" t="s">
        <v>20</v>
      </c>
      <c r="BK187" s="116">
        <f>ROUND($L$187*$K$187,2)</f>
        <v>0</v>
      </c>
      <c r="BL187" s="9" t="s">
        <v>129</v>
      </c>
      <c r="BM187" s="9" t="s">
        <v>300</v>
      </c>
    </row>
    <row r="188" spans="2:65" s="9" customFormat="1" ht="16.5" customHeight="1">
      <c r="B188" s="23"/>
      <c r="C188" s="109">
        <v>53</v>
      </c>
      <c r="D188" s="109" t="s">
        <v>125</v>
      </c>
      <c r="E188" s="110" t="s">
        <v>301</v>
      </c>
      <c r="F188" s="236" t="s">
        <v>302</v>
      </c>
      <c r="G188" s="236"/>
      <c r="H188" s="236"/>
      <c r="I188" s="236"/>
      <c r="J188" s="111" t="s">
        <v>173</v>
      </c>
      <c r="K188" s="112">
        <v>132.2</v>
      </c>
      <c r="L188" s="237"/>
      <c r="M188" s="237"/>
      <c r="N188" s="237">
        <f t="shared" si="3"/>
        <v>0</v>
      </c>
      <c r="O188" s="237"/>
      <c r="P188" s="237"/>
      <c r="Q188" s="237"/>
      <c r="R188" s="24"/>
      <c r="T188" s="113"/>
      <c r="U188" s="29" t="s">
        <v>38</v>
      </c>
      <c r="V188" s="114">
        <v>0</v>
      </c>
      <c r="W188" s="114">
        <f>$V$188*$K$188</f>
        <v>0</v>
      </c>
      <c r="X188" s="114">
        <v>0</v>
      </c>
      <c r="Y188" s="114">
        <f>$X$188*$K$188</f>
        <v>0</v>
      </c>
      <c r="Z188" s="114">
        <v>0</v>
      </c>
      <c r="AA188" s="115">
        <f>$Z$188*$K$188</f>
        <v>0</v>
      </c>
      <c r="AR188" s="9" t="s">
        <v>129</v>
      </c>
      <c r="AT188" s="9" t="s">
        <v>125</v>
      </c>
      <c r="AU188" s="9" t="s">
        <v>20</v>
      </c>
      <c r="AY188" s="9" t="s">
        <v>124</v>
      </c>
      <c r="BE188" s="116">
        <f>IF($U$188="základní",$N$188,0)</f>
        <v>0</v>
      </c>
      <c r="BF188" s="116">
        <f>IF($U$188="snížená",$N$188,0)</f>
        <v>0</v>
      </c>
      <c r="BG188" s="116">
        <f>IF($U$188="zákl. přenesená",$N$188,0)</f>
        <v>0</v>
      </c>
      <c r="BH188" s="116">
        <f>IF($U$188="sníž. přenesená",$N$188,0)</f>
        <v>0</v>
      </c>
      <c r="BI188" s="116">
        <f>IF($U$188="nulová",$N$188,0)</f>
        <v>0</v>
      </c>
      <c r="BJ188" s="9" t="s">
        <v>20</v>
      </c>
      <c r="BK188" s="116">
        <f>ROUND($L$188*$K$188,2)</f>
        <v>0</v>
      </c>
      <c r="BL188" s="9" t="s">
        <v>129</v>
      </c>
      <c r="BM188" s="9" t="s">
        <v>303</v>
      </c>
    </row>
    <row r="189" spans="2:63" s="9" customFormat="1" ht="27" customHeight="1">
      <c r="B189" s="23"/>
      <c r="C189" s="109">
        <v>54</v>
      </c>
      <c r="D189" s="109" t="s">
        <v>125</v>
      </c>
      <c r="E189" s="110" t="s">
        <v>304</v>
      </c>
      <c r="F189" s="236" t="s">
        <v>305</v>
      </c>
      <c r="G189" s="236"/>
      <c r="H189" s="236"/>
      <c r="I189" s="236"/>
      <c r="J189" s="111" t="s">
        <v>247</v>
      </c>
      <c r="K189" s="112">
        <v>164.37</v>
      </c>
      <c r="L189" s="237"/>
      <c r="M189" s="237"/>
      <c r="N189" s="237">
        <f>K189*L189</f>
        <v>0</v>
      </c>
      <c r="O189" s="237"/>
      <c r="P189" s="237"/>
      <c r="Q189" s="237"/>
      <c r="R189" s="24"/>
      <c r="T189" s="113"/>
      <c r="U189" s="29"/>
      <c r="V189" s="114"/>
      <c r="W189" s="114"/>
      <c r="X189" s="114"/>
      <c r="Y189" s="114"/>
      <c r="Z189" s="114"/>
      <c r="AA189" s="115"/>
      <c r="BE189" s="116"/>
      <c r="BF189" s="116"/>
      <c r="BG189" s="116"/>
      <c r="BH189" s="116"/>
      <c r="BI189" s="116"/>
      <c r="BK189" s="116"/>
    </row>
    <row r="190" spans="2:63" s="9" customFormat="1" ht="27" customHeight="1">
      <c r="B190" s="23"/>
      <c r="C190" s="109">
        <v>55</v>
      </c>
      <c r="D190" s="109" t="s">
        <v>125</v>
      </c>
      <c r="E190" s="110" t="s">
        <v>306</v>
      </c>
      <c r="F190" s="236" t="s">
        <v>307</v>
      </c>
      <c r="G190" s="236"/>
      <c r="H190" s="236"/>
      <c r="I190" s="236"/>
      <c r="J190" s="111" t="s">
        <v>173</v>
      </c>
      <c r="K190" s="112">
        <v>5.34</v>
      </c>
      <c r="L190" s="237"/>
      <c r="M190" s="237"/>
      <c r="N190" s="237">
        <f>K190*L190</f>
        <v>0</v>
      </c>
      <c r="O190" s="237"/>
      <c r="P190" s="237"/>
      <c r="Q190" s="237"/>
      <c r="R190" s="24"/>
      <c r="T190" s="113"/>
      <c r="U190" s="29"/>
      <c r="V190" s="114"/>
      <c r="W190" s="114"/>
      <c r="X190" s="114"/>
      <c r="Y190" s="114"/>
      <c r="Z190" s="114"/>
      <c r="AA190" s="115"/>
      <c r="BE190" s="116"/>
      <c r="BF190" s="116"/>
      <c r="BG190" s="116"/>
      <c r="BH190" s="116"/>
      <c r="BI190" s="116"/>
      <c r="BK190" s="116"/>
    </row>
    <row r="191" spans="2:63" s="9" customFormat="1" ht="27" customHeight="1">
      <c r="B191" s="23"/>
      <c r="C191" s="109">
        <v>55</v>
      </c>
      <c r="D191" s="109" t="s">
        <v>125</v>
      </c>
      <c r="E191" s="110" t="s">
        <v>308</v>
      </c>
      <c r="F191" s="236" t="s">
        <v>309</v>
      </c>
      <c r="G191" s="236"/>
      <c r="H191" s="236"/>
      <c r="I191" s="236"/>
      <c r="J191" s="111" t="s">
        <v>173</v>
      </c>
      <c r="K191" s="112">
        <v>83.597</v>
      </c>
      <c r="L191" s="237"/>
      <c r="M191" s="237"/>
      <c r="N191" s="237">
        <f>K191*L191</f>
        <v>0</v>
      </c>
      <c r="O191" s="237"/>
      <c r="P191" s="237"/>
      <c r="Q191" s="237"/>
      <c r="R191" s="24"/>
      <c r="T191" s="113"/>
      <c r="U191" s="29"/>
      <c r="V191" s="114"/>
      <c r="W191" s="114"/>
      <c r="X191" s="114"/>
      <c r="Y191" s="114"/>
      <c r="Z191" s="114"/>
      <c r="AA191" s="115"/>
      <c r="BE191" s="116"/>
      <c r="BF191" s="116"/>
      <c r="BG191" s="116"/>
      <c r="BH191" s="116"/>
      <c r="BI191" s="116"/>
      <c r="BK191" s="116"/>
    </row>
    <row r="192" spans="2:63" s="9" customFormat="1" ht="27" customHeight="1">
      <c r="B192" s="23"/>
      <c r="C192" s="109">
        <v>56</v>
      </c>
      <c r="D192" s="109" t="s">
        <v>125</v>
      </c>
      <c r="E192" s="110" t="s">
        <v>310</v>
      </c>
      <c r="F192" s="236" t="s">
        <v>311</v>
      </c>
      <c r="G192" s="236"/>
      <c r="H192" s="236"/>
      <c r="I192" s="236"/>
      <c r="J192" s="111" t="s">
        <v>173</v>
      </c>
      <c r="K192" s="112">
        <v>8.55</v>
      </c>
      <c r="L192" s="237"/>
      <c r="M192" s="237"/>
      <c r="N192" s="237">
        <f>K192*L192</f>
        <v>0</v>
      </c>
      <c r="O192" s="237"/>
      <c r="P192" s="237"/>
      <c r="Q192" s="237"/>
      <c r="R192" s="24"/>
      <c r="T192" s="113"/>
      <c r="U192" s="29"/>
      <c r="V192" s="114"/>
      <c r="W192" s="114"/>
      <c r="X192" s="114"/>
      <c r="Y192" s="114"/>
      <c r="Z192" s="114"/>
      <c r="AA192" s="115"/>
      <c r="BE192" s="116"/>
      <c r="BF192" s="116"/>
      <c r="BG192" s="116"/>
      <c r="BH192" s="116"/>
      <c r="BI192" s="116"/>
      <c r="BK192" s="116"/>
    </row>
    <row r="193" spans="2:65" s="9" customFormat="1" ht="27" customHeight="1">
      <c r="B193" s="23"/>
      <c r="C193" s="109">
        <v>59</v>
      </c>
      <c r="D193" s="109" t="s">
        <v>125</v>
      </c>
      <c r="E193" s="110" t="s">
        <v>312</v>
      </c>
      <c r="F193" s="236" t="s">
        <v>313</v>
      </c>
      <c r="G193" s="236"/>
      <c r="H193" s="236"/>
      <c r="I193" s="236"/>
      <c r="J193" s="111" t="s">
        <v>173</v>
      </c>
      <c r="K193" s="112">
        <v>50.9</v>
      </c>
      <c r="L193" s="237"/>
      <c r="M193" s="237"/>
      <c r="N193" s="237">
        <f t="shared" si="3"/>
        <v>0</v>
      </c>
      <c r="O193" s="237"/>
      <c r="P193" s="237"/>
      <c r="Q193" s="237"/>
      <c r="R193" s="24"/>
      <c r="T193" s="113"/>
      <c r="U193" s="29" t="s">
        <v>38</v>
      </c>
      <c r="V193" s="114">
        <v>0</v>
      </c>
      <c r="W193" s="114">
        <f>$V$193*$K$193</f>
        <v>0</v>
      </c>
      <c r="X193" s="114">
        <v>0</v>
      </c>
      <c r="Y193" s="114">
        <f>$X$193*$K$193</f>
        <v>0</v>
      </c>
      <c r="Z193" s="114">
        <v>0</v>
      </c>
      <c r="AA193" s="115">
        <f>$Z$193*$K$193</f>
        <v>0</v>
      </c>
      <c r="AR193" s="9" t="s">
        <v>129</v>
      </c>
      <c r="AT193" s="9" t="s">
        <v>125</v>
      </c>
      <c r="AU193" s="9" t="s">
        <v>20</v>
      </c>
      <c r="AY193" s="9" t="s">
        <v>124</v>
      </c>
      <c r="BE193" s="116">
        <f>IF($U$193="základní",$N$193,0)</f>
        <v>0</v>
      </c>
      <c r="BF193" s="116">
        <f>IF($U$193="snížená",$N$193,0)</f>
        <v>0</v>
      </c>
      <c r="BG193" s="116">
        <f>IF($U$193="zákl. přenesená",$N$193,0)</f>
        <v>0</v>
      </c>
      <c r="BH193" s="116">
        <f>IF($U$193="sníž. přenesená",$N$193,0)</f>
        <v>0</v>
      </c>
      <c r="BI193" s="116">
        <f>IF($U$193="nulová",$N$193,0)</f>
        <v>0</v>
      </c>
      <c r="BJ193" s="9" t="s">
        <v>20</v>
      </c>
      <c r="BK193" s="116">
        <f>ROUND($L$193*$K$193,2)</f>
        <v>0</v>
      </c>
      <c r="BL193" s="9" t="s">
        <v>129</v>
      </c>
      <c r="BM193" s="9" t="s">
        <v>314</v>
      </c>
    </row>
    <row r="194" spans="2:63" s="9" customFormat="1" ht="26.25" customHeight="1">
      <c r="B194" s="23"/>
      <c r="C194" s="109">
        <v>60</v>
      </c>
      <c r="D194" s="109" t="s">
        <v>125</v>
      </c>
      <c r="E194" s="110" t="s">
        <v>315</v>
      </c>
      <c r="F194" s="236" t="s">
        <v>316</v>
      </c>
      <c r="G194" s="236"/>
      <c r="H194" s="236"/>
      <c r="I194" s="236"/>
      <c r="J194" s="111" t="s">
        <v>247</v>
      </c>
      <c r="K194" s="112">
        <v>169.65</v>
      </c>
      <c r="L194" s="237"/>
      <c r="M194" s="237"/>
      <c r="N194" s="237">
        <f>K194*L194</f>
        <v>0</v>
      </c>
      <c r="O194" s="237"/>
      <c r="P194" s="237"/>
      <c r="Q194" s="237"/>
      <c r="R194" s="24"/>
      <c r="T194" s="113"/>
      <c r="U194" s="29"/>
      <c r="V194" s="114"/>
      <c r="W194" s="114"/>
      <c r="X194" s="114"/>
      <c r="Y194" s="114"/>
      <c r="Z194" s="114"/>
      <c r="AA194" s="115"/>
      <c r="BE194" s="116"/>
      <c r="BF194" s="116"/>
      <c r="BG194" s="116"/>
      <c r="BH194" s="116"/>
      <c r="BI194" s="116"/>
      <c r="BK194" s="116"/>
    </row>
    <row r="195" spans="2:65" s="9" customFormat="1" ht="30" customHeight="1">
      <c r="B195" s="23"/>
      <c r="C195" s="109">
        <v>63</v>
      </c>
      <c r="D195" s="109" t="s">
        <v>125</v>
      </c>
      <c r="E195" s="110" t="s">
        <v>317</v>
      </c>
      <c r="F195" s="236" t="s">
        <v>318</v>
      </c>
      <c r="G195" s="236"/>
      <c r="H195" s="236"/>
      <c r="I195" s="236"/>
      <c r="J195" s="111" t="s">
        <v>319</v>
      </c>
      <c r="K195" s="112">
        <v>62.362</v>
      </c>
      <c r="L195" s="237"/>
      <c r="M195" s="237"/>
      <c r="N195" s="237">
        <f t="shared" si="3"/>
        <v>0</v>
      </c>
      <c r="O195" s="237"/>
      <c r="P195" s="237"/>
      <c r="Q195" s="237"/>
      <c r="R195" s="24"/>
      <c r="T195" s="113"/>
      <c r="U195" s="29" t="s">
        <v>38</v>
      </c>
      <c r="V195" s="114">
        <v>0</v>
      </c>
      <c r="W195" s="114">
        <f>$V$195*$K$195</f>
        <v>0</v>
      </c>
      <c r="X195" s="114">
        <v>0</v>
      </c>
      <c r="Y195" s="114">
        <f>$X$195*$K$195</f>
        <v>0</v>
      </c>
      <c r="Z195" s="114">
        <v>0</v>
      </c>
      <c r="AA195" s="115">
        <f>$Z$195*$K$195</f>
        <v>0</v>
      </c>
      <c r="AR195" s="9" t="s">
        <v>129</v>
      </c>
      <c r="AT195" s="9" t="s">
        <v>125</v>
      </c>
      <c r="AU195" s="9" t="s">
        <v>20</v>
      </c>
      <c r="AY195" s="9" t="s">
        <v>124</v>
      </c>
      <c r="BE195" s="116">
        <f>IF($U$195="základní",$N$195,0)</f>
        <v>0</v>
      </c>
      <c r="BF195" s="116">
        <f>IF($U$195="snížená",$N$195,0)</f>
        <v>0</v>
      </c>
      <c r="BG195" s="116">
        <f>IF($U$195="zákl. přenesená",$N$195,0)</f>
        <v>0</v>
      </c>
      <c r="BH195" s="116">
        <f>IF($U$195="sníž. přenesená",$N$195,0)</f>
        <v>0</v>
      </c>
      <c r="BI195" s="116">
        <f>IF($U$195="nulová",$N$195,0)</f>
        <v>0</v>
      </c>
      <c r="BJ195" s="9" t="s">
        <v>20</v>
      </c>
      <c r="BK195" s="116">
        <f>ROUND($L$195*$K$195,2)</f>
        <v>0</v>
      </c>
      <c r="BL195" s="9" t="s">
        <v>129</v>
      </c>
      <c r="BM195" s="9" t="s">
        <v>320</v>
      </c>
    </row>
    <row r="196" spans="2:65" s="9" customFormat="1" ht="27" customHeight="1">
      <c r="B196" s="23"/>
      <c r="C196" s="109">
        <v>64</v>
      </c>
      <c r="D196" s="109" t="s">
        <v>125</v>
      </c>
      <c r="E196" s="110" t="s">
        <v>321</v>
      </c>
      <c r="F196" s="236" t="s">
        <v>322</v>
      </c>
      <c r="G196" s="236"/>
      <c r="H196" s="236"/>
      <c r="I196" s="236"/>
      <c r="J196" s="111" t="s">
        <v>319</v>
      </c>
      <c r="K196" s="112">
        <v>62.362</v>
      </c>
      <c r="L196" s="237"/>
      <c r="M196" s="237"/>
      <c r="N196" s="237">
        <f t="shared" si="3"/>
        <v>0</v>
      </c>
      <c r="O196" s="237"/>
      <c r="P196" s="237"/>
      <c r="Q196" s="237"/>
      <c r="R196" s="24"/>
      <c r="T196" s="113"/>
      <c r="U196" s="29" t="s">
        <v>38</v>
      </c>
      <c r="V196" s="114">
        <v>0</v>
      </c>
      <c r="W196" s="114">
        <f>$V$196*$K$196</f>
        <v>0</v>
      </c>
      <c r="X196" s="114">
        <v>0</v>
      </c>
      <c r="Y196" s="114">
        <f>$X$196*$K$196</f>
        <v>0</v>
      </c>
      <c r="Z196" s="114">
        <v>0</v>
      </c>
      <c r="AA196" s="115">
        <f>$Z$196*$K$196</f>
        <v>0</v>
      </c>
      <c r="AR196" s="9" t="s">
        <v>129</v>
      </c>
      <c r="AT196" s="9" t="s">
        <v>125</v>
      </c>
      <c r="AU196" s="9" t="s">
        <v>20</v>
      </c>
      <c r="AY196" s="9" t="s">
        <v>124</v>
      </c>
      <c r="BE196" s="116">
        <f>IF($U$196="základní",$N$196,0)</f>
        <v>0</v>
      </c>
      <c r="BF196" s="116">
        <f>IF($U$196="snížená",$N$196,0)</f>
        <v>0</v>
      </c>
      <c r="BG196" s="116">
        <f>IF($U$196="zákl. přenesená",$N$196,0)</f>
        <v>0</v>
      </c>
      <c r="BH196" s="116">
        <f>IF($U$196="sníž. přenesená",$N$196,0)</f>
        <v>0</v>
      </c>
      <c r="BI196" s="116">
        <f>IF($U$196="nulová",$N$196,0)</f>
        <v>0</v>
      </c>
      <c r="BJ196" s="9" t="s">
        <v>20</v>
      </c>
      <c r="BK196" s="116">
        <f>ROUND($L$196*$K$196,2)</f>
        <v>0</v>
      </c>
      <c r="BL196" s="9" t="s">
        <v>129</v>
      </c>
      <c r="BM196" s="9" t="s">
        <v>323</v>
      </c>
    </row>
    <row r="197" spans="2:63" s="9" customFormat="1" ht="27" customHeight="1">
      <c r="B197" s="23"/>
      <c r="C197" s="109">
        <v>65</v>
      </c>
      <c r="D197" s="109" t="s">
        <v>125</v>
      </c>
      <c r="E197" s="110" t="s">
        <v>324</v>
      </c>
      <c r="F197" s="236" t="s">
        <v>325</v>
      </c>
      <c r="G197" s="236"/>
      <c r="H197" s="236"/>
      <c r="I197" s="236"/>
      <c r="J197" s="111" t="s">
        <v>319</v>
      </c>
      <c r="K197" s="112">
        <v>1870.86</v>
      </c>
      <c r="L197" s="237"/>
      <c r="M197" s="237"/>
      <c r="N197" s="237">
        <f>K197*L197</f>
        <v>0</v>
      </c>
      <c r="O197" s="237"/>
      <c r="P197" s="237"/>
      <c r="Q197" s="237"/>
      <c r="R197" s="24"/>
      <c r="T197" s="113"/>
      <c r="U197" s="29"/>
      <c r="V197" s="114"/>
      <c r="W197" s="114"/>
      <c r="X197" s="114"/>
      <c r="Y197" s="114"/>
      <c r="Z197" s="114"/>
      <c r="AA197" s="115"/>
      <c r="BE197" s="116"/>
      <c r="BF197" s="116"/>
      <c r="BG197" s="116"/>
      <c r="BH197" s="116"/>
      <c r="BI197" s="116"/>
      <c r="BK197" s="116"/>
    </row>
    <row r="198" spans="2:65" s="9" customFormat="1" ht="27" customHeight="1">
      <c r="B198" s="23"/>
      <c r="C198" s="109">
        <v>66</v>
      </c>
      <c r="D198" s="109" t="s">
        <v>125</v>
      </c>
      <c r="E198" s="110" t="s">
        <v>326</v>
      </c>
      <c r="F198" s="236" t="s">
        <v>327</v>
      </c>
      <c r="G198" s="236"/>
      <c r="H198" s="236"/>
      <c r="I198" s="236"/>
      <c r="J198" s="111" t="s">
        <v>319</v>
      </c>
      <c r="K198" s="112">
        <v>62.362</v>
      </c>
      <c r="L198" s="237"/>
      <c r="M198" s="237"/>
      <c r="N198" s="237">
        <f t="shared" si="3"/>
        <v>0</v>
      </c>
      <c r="O198" s="237"/>
      <c r="P198" s="237"/>
      <c r="Q198" s="237"/>
      <c r="R198" s="24"/>
      <c r="T198" s="113"/>
      <c r="U198" s="29" t="s">
        <v>38</v>
      </c>
      <c r="V198" s="114">
        <v>0</v>
      </c>
      <c r="W198" s="114">
        <f>$V$198*$K$198</f>
        <v>0</v>
      </c>
      <c r="X198" s="114">
        <v>0</v>
      </c>
      <c r="Y198" s="114">
        <f>$X$198*$K$198</f>
        <v>0</v>
      </c>
      <c r="Z198" s="114">
        <v>0</v>
      </c>
      <c r="AA198" s="115">
        <f>$Z$198*$K$198</f>
        <v>0</v>
      </c>
      <c r="AR198" s="9" t="s">
        <v>129</v>
      </c>
      <c r="AT198" s="9" t="s">
        <v>125</v>
      </c>
      <c r="AU198" s="9" t="s">
        <v>20</v>
      </c>
      <c r="AY198" s="9" t="s">
        <v>124</v>
      </c>
      <c r="BE198" s="116">
        <f>IF($U$198="základní",$N$198,0)</f>
        <v>0</v>
      </c>
      <c r="BF198" s="116">
        <f>IF($U$198="snížená",$N$198,0)</f>
        <v>0</v>
      </c>
      <c r="BG198" s="116">
        <f>IF($U$198="zákl. přenesená",$N$198,0)</f>
        <v>0</v>
      </c>
      <c r="BH198" s="116">
        <f>IF($U$198="sníž. přenesená",$N$198,0)</f>
        <v>0</v>
      </c>
      <c r="BI198" s="116">
        <f>IF($U$198="nulová",$N$198,0)</f>
        <v>0</v>
      </c>
      <c r="BJ198" s="9" t="s">
        <v>20</v>
      </c>
      <c r="BK198" s="116">
        <f>ROUND($L$198*$K$198,2)</f>
        <v>0</v>
      </c>
      <c r="BL198" s="9" t="s">
        <v>129</v>
      </c>
      <c r="BM198" s="9" t="s">
        <v>328</v>
      </c>
    </row>
    <row r="199" spans="2:65" s="9" customFormat="1" ht="27" customHeight="1">
      <c r="B199" s="23"/>
      <c r="C199" s="109">
        <v>67</v>
      </c>
      <c r="D199" s="109" t="s">
        <v>125</v>
      </c>
      <c r="E199" s="110" t="s">
        <v>329</v>
      </c>
      <c r="F199" s="236" t="s">
        <v>330</v>
      </c>
      <c r="G199" s="236"/>
      <c r="H199" s="236"/>
      <c r="I199" s="236"/>
      <c r="J199" s="111" t="s">
        <v>319</v>
      </c>
      <c r="K199" s="112">
        <v>10.692</v>
      </c>
      <c r="L199" s="237"/>
      <c r="M199" s="237"/>
      <c r="N199" s="237">
        <f>K199*L199</f>
        <v>0</v>
      </c>
      <c r="O199" s="237"/>
      <c r="P199" s="237"/>
      <c r="Q199" s="237"/>
      <c r="R199" s="24"/>
      <c r="T199" s="113"/>
      <c r="U199" s="29" t="s">
        <v>38</v>
      </c>
      <c r="V199" s="114">
        <v>0</v>
      </c>
      <c r="W199" s="114">
        <f>$V$198*$K$198</f>
        <v>0</v>
      </c>
      <c r="X199" s="114">
        <v>0</v>
      </c>
      <c r="Y199" s="114">
        <f>$X$198*$K$198</f>
        <v>0</v>
      </c>
      <c r="Z199" s="114">
        <v>0</v>
      </c>
      <c r="AA199" s="115">
        <f>$Z$198*$K$198</f>
        <v>0</v>
      </c>
      <c r="AR199" s="9" t="s">
        <v>129</v>
      </c>
      <c r="AT199" s="9" t="s">
        <v>125</v>
      </c>
      <c r="AU199" s="9" t="s">
        <v>20</v>
      </c>
      <c r="AY199" s="9" t="s">
        <v>124</v>
      </c>
      <c r="BE199" s="116">
        <f>IF($U$198="základní",$N$198,0)</f>
        <v>0</v>
      </c>
      <c r="BF199" s="116">
        <f>IF($U$198="snížená",$N$198,0)</f>
        <v>0</v>
      </c>
      <c r="BG199" s="116">
        <f>IF($U$198="zákl. přenesená",$N$198,0)</f>
        <v>0</v>
      </c>
      <c r="BH199" s="116">
        <f>IF($U$198="sníž. přenesená",$N$198,0)</f>
        <v>0</v>
      </c>
      <c r="BI199" s="116">
        <f>IF($U$198="nulová",$N$198,0)</f>
        <v>0</v>
      </c>
      <c r="BJ199" s="9" t="s">
        <v>20</v>
      </c>
      <c r="BK199" s="116">
        <f>ROUND($L$198*$K$198,2)</f>
        <v>0</v>
      </c>
      <c r="BL199" s="9" t="s">
        <v>129</v>
      </c>
      <c r="BM199" s="9" t="s">
        <v>328</v>
      </c>
    </row>
    <row r="200" spans="2:63" s="100" customFormat="1" ht="37.5" customHeight="1">
      <c r="B200" s="101"/>
      <c r="D200" s="102" t="s">
        <v>158</v>
      </c>
      <c r="E200" s="102"/>
      <c r="F200" s="102"/>
      <c r="G200" s="102"/>
      <c r="H200" s="102"/>
      <c r="I200" s="102"/>
      <c r="J200" s="102"/>
      <c r="K200" s="102"/>
      <c r="L200" s="102"/>
      <c r="M200" s="102"/>
      <c r="N200" s="238">
        <f>$BK$200</f>
        <v>0</v>
      </c>
      <c r="O200" s="238"/>
      <c r="P200" s="238"/>
      <c r="Q200" s="238"/>
      <c r="R200" s="103"/>
      <c r="T200" s="104"/>
      <c r="W200" s="105">
        <f>$W$201</f>
        <v>0</v>
      </c>
      <c r="Y200" s="105">
        <f>$Y$201</f>
        <v>0</v>
      </c>
      <c r="AA200" s="106">
        <f>$AA$201</f>
        <v>0</v>
      </c>
      <c r="AR200" s="107" t="s">
        <v>20</v>
      </c>
      <c r="AT200" s="107" t="s">
        <v>72</v>
      </c>
      <c r="AU200" s="107" t="s">
        <v>73</v>
      </c>
      <c r="AY200" s="107" t="s">
        <v>124</v>
      </c>
      <c r="BK200" s="108">
        <f>$BK$201</f>
        <v>0</v>
      </c>
    </row>
    <row r="201" spans="2:65" s="9" customFormat="1" ht="27" customHeight="1">
      <c r="B201" s="23"/>
      <c r="C201" s="109">
        <v>77</v>
      </c>
      <c r="D201" s="109" t="s">
        <v>125</v>
      </c>
      <c r="E201" s="110" t="s">
        <v>331</v>
      </c>
      <c r="F201" s="236" t="s">
        <v>332</v>
      </c>
      <c r="G201" s="236"/>
      <c r="H201" s="236"/>
      <c r="I201" s="236"/>
      <c r="J201" s="111" t="s">
        <v>319</v>
      </c>
      <c r="K201" s="112">
        <v>22.22</v>
      </c>
      <c r="L201" s="237"/>
      <c r="M201" s="237"/>
      <c r="N201" s="237">
        <f>K201*L201</f>
        <v>0</v>
      </c>
      <c r="O201" s="237"/>
      <c r="P201" s="237"/>
      <c r="Q201" s="237"/>
      <c r="R201" s="24"/>
      <c r="T201" s="113"/>
      <c r="U201" s="29" t="s">
        <v>38</v>
      </c>
      <c r="V201" s="114">
        <v>0</v>
      </c>
      <c r="W201" s="114">
        <f>$V$201*$K$201</f>
        <v>0</v>
      </c>
      <c r="X201" s="114">
        <v>0</v>
      </c>
      <c r="Y201" s="114">
        <f>$X$201*$K$201</f>
        <v>0</v>
      </c>
      <c r="Z201" s="114">
        <v>0</v>
      </c>
      <c r="AA201" s="115">
        <f>$Z$201*$K$201</f>
        <v>0</v>
      </c>
      <c r="AR201" s="9" t="s">
        <v>129</v>
      </c>
      <c r="AT201" s="9" t="s">
        <v>125</v>
      </c>
      <c r="AU201" s="9" t="s">
        <v>20</v>
      </c>
      <c r="AY201" s="9" t="s">
        <v>124</v>
      </c>
      <c r="BE201" s="116">
        <f>IF($U$201="základní",$N$201,0)</f>
        <v>0</v>
      </c>
      <c r="BF201" s="116">
        <f>IF($U$201="snížená",$N$201,0)</f>
        <v>0</v>
      </c>
      <c r="BG201" s="116">
        <f>IF($U$201="zákl. přenesená",$N$201,0)</f>
        <v>0</v>
      </c>
      <c r="BH201" s="116">
        <f>IF($U$201="sníž. přenesená",$N$201,0)</f>
        <v>0</v>
      </c>
      <c r="BI201" s="116">
        <f>IF($U$201="nulová",$N$201,0)</f>
        <v>0</v>
      </c>
      <c r="BJ201" s="9" t="s">
        <v>20</v>
      </c>
      <c r="BK201" s="116">
        <f>ROUND($L$201*$K$201,2)</f>
        <v>0</v>
      </c>
      <c r="BL201" s="9" t="s">
        <v>129</v>
      </c>
      <c r="BM201" s="9" t="s">
        <v>333</v>
      </c>
    </row>
    <row r="202" spans="2:63" s="100" customFormat="1" ht="37.5" customHeight="1">
      <c r="B202" s="101"/>
      <c r="D202" s="102" t="s">
        <v>159</v>
      </c>
      <c r="E202" s="102"/>
      <c r="F202" s="102"/>
      <c r="G202" s="102"/>
      <c r="H202" s="102"/>
      <c r="I202" s="102"/>
      <c r="J202" s="102"/>
      <c r="K202" s="102"/>
      <c r="L202" s="102"/>
      <c r="M202" s="102"/>
      <c r="N202" s="238">
        <f>SUM(N203:Q214)</f>
        <v>0</v>
      </c>
      <c r="O202" s="238"/>
      <c r="P202" s="238"/>
      <c r="Q202" s="238"/>
      <c r="R202" s="103"/>
      <c r="T202" s="104"/>
      <c r="W202" s="105" t="e">
        <f>SUM(#REF!)</f>
        <v>#REF!</v>
      </c>
      <c r="Y202" s="105" t="e">
        <f>SUM(#REF!)</f>
        <v>#REF!</v>
      </c>
      <c r="AA202" s="106" t="e">
        <f>SUM(#REF!)</f>
        <v>#REF!</v>
      </c>
      <c r="AR202" s="107" t="s">
        <v>20</v>
      </c>
      <c r="AT202" s="107" t="s">
        <v>72</v>
      </c>
      <c r="AU202" s="107" t="s">
        <v>73</v>
      </c>
      <c r="AY202" s="107" t="s">
        <v>124</v>
      </c>
      <c r="BK202" s="108" t="e">
        <f>SUM(#REF!)</f>
        <v>#REF!</v>
      </c>
    </row>
    <row r="203" spans="2:65" s="9" customFormat="1" ht="26.25" customHeight="1">
      <c r="B203" s="23"/>
      <c r="C203" s="109">
        <v>78</v>
      </c>
      <c r="D203" s="109" t="s">
        <v>125</v>
      </c>
      <c r="E203" s="110" t="s">
        <v>334</v>
      </c>
      <c r="F203" s="236" t="s">
        <v>335</v>
      </c>
      <c r="G203" s="236"/>
      <c r="H203" s="236"/>
      <c r="I203" s="236"/>
      <c r="J203" s="111" t="s">
        <v>173</v>
      </c>
      <c r="K203" s="112">
        <v>1188</v>
      </c>
      <c r="L203" s="237"/>
      <c r="M203" s="237"/>
      <c r="N203" s="237">
        <f>K203*L203</f>
        <v>0</v>
      </c>
      <c r="O203" s="237"/>
      <c r="P203" s="237"/>
      <c r="Q203" s="237"/>
      <c r="R203" s="24"/>
      <c r="T203" s="113"/>
      <c r="U203" s="29" t="s">
        <v>38</v>
      </c>
      <c r="V203" s="114">
        <v>0</v>
      </c>
      <c r="W203" s="114" t="e">
        <f>#REF!*#REF!</f>
        <v>#REF!</v>
      </c>
      <c r="X203" s="114">
        <v>0</v>
      </c>
      <c r="Y203" s="114" t="e">
        <f>#REF!*#REF!</f>
        <v>#REF!</v>
      </c>
      <c r="Z203" s="114">
        <v>0</v>
      </c>
      <c r="AA203" s="115" t="e">
        <f>#REF!*#REF!</f>
        <v>#REF!</v>
      </c>
      <c r="AR203" s="9" t="s">
        <v>336</v>
      </c>
      <c r="AT203" s="9" t="s">
        <v>125</v>
      </c>
      <c r="AU203" s="9" t="s">
        <v>20</v>
      </c>
      <c r="AY203" s="9" t="s">
        <v>124</v>
      </c>
      <c r="BE203" s="116" t="e">
        <f>IF(#REF!="základní",#REF!,0)</f>
        <v>#REF!</v>
      </c>
      <c r="BF203" s="116" t="e">
        <f>IF(#REF!="snížená",#REF!,0)</f>
        <v>#REF!</v>
      </c>
      <c r="BG203" s="116" t="e">
        <f>IF(#REF!="zákl. přenesená",#REF!,0)</f>
        <v>#REF!</v>
      </c>
      <c r="BH203" s="116" t="e">
        <f>IF(#REF!="sníž. přenesená",#REF!,0)</f>
        <v>#REF!</v>
      </c>
      <c r="BI203" s="116" t="e">
        <f>IF(#REF!="nulová",#REF!,0)</f>
        <v>#REF!</v>
      </c>
      <c r="BJ203" s="9" t="s">
        <v>20</v>
      </c>
      <c r="BK203" s="116" t="e">
        <f>ROUND(#REF!*#REF!,2)</f>
        <v>#REF!</v>
      </c>
      <c r="BL203" s="9" t="s">
        <v>336</v>
      </c>
      <c r="BM203" s="9" t="s">
        <v>337</v>
      </c>
    </row>
    <row r="204" spans="2:65" s="9" customFormat="1" ht="26.25" customHeight="1">
      <c r="B204" s="23"/>
      <c r="C204" s="109">
        <v>79</v>
      </c>
      <c r="D204" s="109" t="s">
        <v>125</v>
      </c>
      <c r="E204" s="110" t="s">
        <v>338</v>
      </c>
      <c r="F204" s="236" t="s">
        <v>339</v>
      </c>
      <c r="G204" s="236"/>
      <c r="H204" s="236"/>
      <c r="I204" s="236"/>
      <c r="J204" s="111" t="s">
        <v>173</v>
      </c>
      <c r="K204" s="112">
        <v>1188</v>
      </c>
      <c r="L204" s="237"/>
      <c r="M204" s="237"/>
      <c r="N204" s="237">
        <f>K204*L204</f>
        <v>0</v>
      </c>
      <c r="O204" s="237"/>
      <c r="P204" s="237"/>
      <c r="Q204" s="237"/>
      <c r="R204" s="24"/>
      <c r="T204" s="113"/>
      <c r="U204" s="29" t="s">
        <v>38</v>
      </c>
      <c r="V204" s="114">
        <v>0</v>
      </c>
      <c r="W204" s="114" t="e">
        <f>#REF!*#REF!</f>
        <v>#REF!</v>
      </c>
      <c r="X204" s="114">
        <v>0</v>
      </c>
      <c r="Y204" s="114" t="e">
        <f>#REF!*#REF!</f>
        <v>#REF!</v>
      </c>
      <c r="Z204" s="114">
        <v>0</v>
      </c>
      <c r="AA204" s="115" t="e">
        <f>#REF!*#REF!</f>
        <v>#REF!</v>
      </c>
      <c r="AR204" s="9" t="s">
        <v>336</v>
      </c>
      <c r="AT204" s="9" t="s">
        <v>125</v>
      </c>
      <c r="AU204" s="9" t="s">
        <v>20</v>
      </c>
      <c r="AY204" s="9" t="s">
        <v>124</v>
      </c>
      <c r="BE204" s="116" t="e">
        <f>IF(#REF!="základní",#REF!,0)</f>
        <v>#REF!</v>
      </c>
      <c r="BF204" s="116" t="e">
        <f>IF(#REF!="snížená",#REF!,0)</f>
        <v>#REF!</v>
      </c>
      <c r="BG204" s="116" t="e">
        <f>IF(#REF!="zákl. přenesená",#REF!,0)</f>
        <v>#REF!</v>
      </c>
      <c r="BH204" s="116" t="e">
        <f>IF(#REF!="sníž. přenesená",#REF!,0)</f>
        <v>#REF!</v>
      </c>
      <c r="BI204" s="116" t="e">
        <f>IF(#REF!="nulová",#REF!,0)</f>
        <v>#REF!</v>
      </c>
      <c r="BJ204" s="9" t="s">
        <v>20</v>
      </c>
      <c r="BK204" s="116" t="e">
        <f>ROUND(#REF!*#REF!,2)</f>
        <v>#REF!</v>
      </c>
      <c r="BL204" s="9" t="s">
        <v>336</v>
      </c>
      <c r="BM204" s="9" t="s">
        <v>337</v>
      </c>
    </row>
    <row r="205" spans="2:65" s="9" customFormat="1" ht="26.25" customHeight="1">
      <c r="B205" s="23"/>
      <c r="C205" s="109">
        <v>80</v>
      </c>
      <c r="D205" s="109" t="s">
        <v>125</v>
      </c>
      <c r="E205" s="110" t="s">
        <v>340</v>
      </c>
      <c r="F205" s="236" t="s">
        <v>341</v>
      </c>
      <c r="G205" s="236"/>
      <c r="H205" s="236"/>
      <c r="I205" s="236"/>
      <c r="J205" s="111" t="s">
        <v>173</v>
      </c>
      <c r="K205" s="112">
        <v>1188</v>
      </c>
      <c r="L205" s="237"/>
      <c r="M205" s="237"/>
      <c r="N205" s="237">
        <f aca="true" t="shared" si="4" ref="N205:N214">K205*L205</f>
        <v>0</v>
      </c>
      <c r="O205" s="237"/>
      <c r="P205" s="237"/>
      <c r="Q205" s="237"/>
      <c r="R205" s="24"/>
      <c r="T205" s="113"/>
      <c r="U205" s="29" t="s">
        <v>38</v>
      </c>
      <c r="V205" s="114">
        <v>0</v>
      </c>
      <c r="W205" s="114" t="e">
        <f>#REF!*#REF!</f>
        <v>#REF!</v>
      </c>
      <c r="X205" s="114">
        <v>0</v>
      </c>
      <c r="Y205" s="114" t="e">
        <f>#REF!*#REF!</f>
        <v>#REF!</v>
      </c>
      <c r="Z205" s="114">
        <v>0</v>
      </c>
      <c r="AA205" s="115" t="e">
        <f>#REF!*#REF!</f>
        <v>#REF!</v>
      </c>
      <c r="AR205" s="9" t="s">
        <v>336</v>
      </c>
      <c r="AT205" s="9" t="s">
        <v>125</v>
      </c>
      <c r="AU205" s="9" t="s">
        <v>20</v>
      </c>
      <c r="AY205" s="9" t="s">
        <v>124</v>
      </c>
      <c r="BE205" s="116" t="e">
        <f>IF(#REF!="základní",#REF!,0)</f>
        <v>#REF!</v>
      </c>
      <c r="BF205" s="116" t="e">
        <f>IF(#REF!="snížená",#REF!,0)</f>
        <v>#REF!</v>
      </c>
      <c r="BG205" s="116" t="e">
        <f>IF(#REF!="zákl. přenesená",#REF!,0)</f>
        <v>#REF!</v>
      </c>
      <c r="BH205" s="116" t="e">
        <f>IF(#REF!="sníž. přenesená",#REF!,0)</f>
        <v>#REF!</v>
      </c>
      <c r="BI205" s="116" t="e">
        <f>IF(#REF!="nulová",#REF!,0)</f>
        <v>#REF!</v>
      </c>
      <c r="BJ205" s="9" t="s">
        <v>20</v>
      </c>
      <c r="BK205" s="116" t="e">
        <f>ROUND(#REF!*#REF!,2)</f>
        <v>#REF!</v>
      </c>
      <c r="BL205" s="9" t="s">
        <v>336</v>
      </c>
      <c r="BM205" s="9" t="s">
        <v>337</v>
      </c>
    </row>
    <row r="206" spans="2:65" s="120" customFormat="1" ht="15" customHeight="1">
      <c r="B206" s="121"/>
      <c r="C206" s="109">
        <v>81</v>
      </c>
      <c r="D206" s="122" t="s">
        <v>220</v>
      </c>
      <c r="E206" s="123" t="s">
        <v>342</v>
      </c>
      <c r="F206" s="248" t="s">
        <v>343</v>
      </c>
      <c r="G206" s="248"/>
      <c r="H206" s="248"/>
      <c r="I206" s="248"/>
      <c r="J206" s="124" t="s">
        <v>319</v>
      </c>
      <c r="K206" s="125">
        <v>3.654</v>
      </c>
      <c r="L206" s="249"/>
      <c r="M206" s="249"/>
      <c r="N206" s="249">
        <f t="shared" si="4"/>
        <v>0</v>
      </c>
      <c r="O206" s="249"/>
      <c r="P206" s="249"/>
      <c r="Q206" s="249"/>
      <c r="R206" s="126"/>
      <c r="T206" s="127"/>
      <c r="U206" s="128" t="s">
        <v>38</v>
      </c>
      <c r="V206" s="129">
        <v>0</v>
      </c>
      <c r="W206" s="129" t="e">
        <f>#REF!*#REF!</f>
        <v>#REF!</v>
      </c>
      <c r="X206" s="129">
        <v>0</v>
      </c>
      <c r="Y206" s="129" t="e">
        <f>#REF!*#REF!</f>
        <v>#REF!</v>
      </c>
      <c r="Z206" s="129">
        <v>0</v>
      </c>
      <c r="AA206" s="130" t="e">
        <f>#REF!*#REF!</f>
        <v>#REF!</v>
      </c>
      <c r="AR206" s="120" t="s">
        <v>336</v>
      </c>
      <c r="AT206" s="120" t="s">
        <v>125</v>
      </c>
      <c r="AU206" s="120" t="s">
        <v>20</v>
      </c>
      <c r="AY206" s="120" t="s">
        <v>124</v>
      </c>
      <c r="BE206" s="131" t="e">
        <f>IF(#REF!="základní",#REF!,0)</f>
        <v>#REF!</v>
      </c>
      <c r="BF206" s="131" t="e">
        <f>IF(#REF!="snížená",#REF!,0)</f>
        <v>#REF!</v>
      </c>
      <c r="BG206" s="131" t="e">
        <f>IF(#REF!="zákl. přenesená",#REF!,0)</f>
        <v>#REF!</v>
      </c>
      <c r="BH206" s="131" t="e">
        <f>IF(#REF!="sníž. přenesená",#REF!,0)</f>
        <v>#REF!</v>
      </c>
      <c r="BI206" s="131" t="e">
        <f>IF(#REF!="nulová",#REF!,0)</f>
        <v>#REF!</v>
      </c>
      <c r="BJ206" s="120" t="s">
        <v>20</v>
      </c>
      <c r="BK206" s="131" t="e">
        <f>ROUND(#REF!*#REF!,2)</f>
        <v>#REF!</v>
      </c>
      <c r="BL206" s="120" t="s">
        <v>336</v>
      </c>
      <c r="BM206" s="120" t="s">
        <v>344</v>
      </c>
    </row>
    <row r="207" spans="2:63" s="9" customFormat="1" ht="27" customHeight="1">
      <c r="B207" s="23"/>
      <c r="C207" s="109">
        <v>82</v>
      </c>
      <c r="D207" s="109" t="s">
        <v>125</v>
      </c>
      <c r="E207" s="110" t="s">
        <v>345</v>
      </c>
      <c r="F207" s="236" t="s">
        <v>346</v>
      </c>
      <c r="G207" s="236"/>
      <c r="H207" s="236"/>
      <c r="I207" s="236"/>
      <c r="J207" s="111" t="s">
        <v>173</v>
      </c>
      <c r="K207" s="112">
        <v>1188</v>
      </c>
      <c r="L207" s="237"/>
      <c r="M207" s="237"/>
      <c r="N207" s="237">
        <f t="shared" si="4"/>
        <v>0</v>
      </c>
      <c r="O207" s="237"/>
      <c r="P207" s="237"/>
      <c r="Q207" s="237"/>
      <c r="R207" s="24"/>
      <c r="T207" s="113"/>
      <c r="U207" s="29"/>
      <c r="V207" s="114"/>
      <c r="W207" s="114"/>
      <c r="X207" s="114"/>
      <c r="Y207" s="114"/>
      <c r="Z207" s="114"/>
      <c r="AA207" s="115"/>
      <c r="BE207" s="116"/>
      <c r="BF207" s="116"/>
      <c r="BG207" s="116"/>
      <c r="BH207" s="116"/>
      <c r="BI207" s="116"/>
      <c r="BK207" s="116"/>
    </row>
    <row r="208" spans="2:65" s="120" customFormat="1" ht="15" customHeight="1">
      <c r="B208" s="121"/>
      <c r="C208" s="109">
        <v>83</v>
      </c>
      <c r="D208" s="122" t="s">
        <v>220</v>
      </c>
      <c r="E208" s="123" t="s">
        <v>347</v>
      </c>
      <c r="F208" s="248" t="s">
        <v>348</v>
      </c>
      <c r="G208" s="248"/>
      <c r="H208" s="248"/>
      <c r="I208" s="248"/>
      <c r="J208" s="124" t="s">
        <v>173</v>
      </c>
      <c r="K208" s="125">
        <v>1306.8</v>
      </c>
      <c r="L208" s="249"/>
      <c r="M208" s="249"/>
      <c r="N208" s="249">
        <f t="shared" si="4"/>
        <v>0</v>
      </c>
      <c r="O208" s="249"/>
      <c r="P208" s="249"/>
      <c r="Q208" s="249"/>
      <c r="R208" s="126"/>
      <c r="T208" s="127"/>
      <c r="U208" s="128" t="s">
        <v>38</v>
      </c>
      <c r="V208" s="129">
        <v>0</v>
      </c>
      <c r="W208" s="129" t="e">
        <f>#REF!*#REF!</f>
        <v>#REF!</v>
      </c>
      <c r="X208" s="129">
        <v>0</v>
      </c>
      <c r="Y208" s="129" t="e">
        <f>#REF!*#REF!</f>
        <v>#REF!</v>
      </c>
      <c r="Z208" s="129">
        <v>0</v>
      </c>
      <c r="AA208" s="130" t="e">
        <f>#REF!*#REF!</f>
        <v>#REF!</v>
      </c>
      <c r="AR208" s="120" t="s">
        <v>336</v>
      </c>
      <c r="AT208" s="120" t="s">
        <v>125</v>
      </c>
      <c r="AU208" s="120" t="s">
        <v>20</v>
      </c>
      <c r="AY208" s="120" t="s">
        <v>124</v>
      </c>
      <c r="BE208" s="131" t="e">
        <f>IF(#REF!="základní",#REF!,0)</f>
        <v>#REF!</v>
      </c>
      <c r="BF208" s="131" t="e">
        <f>IF(#REF!="snížená",#REF!,0)</f>
        <v>#REF!</v>
      </c>
      <c r="BG208" s="131" t="e">
        <f>IF(#REF!="zákl. přenesená",#REF!,0)</f>
        <v>#REF!</v>
      </c>
      <c r="BH208" s="131" t="e">
        <f>IF(#REF!="sníž. přenesená",#REF!,0)</f>
        <v>#REF!</v>
      </c>
      <c r="BI208" s="131" t="e">
        <f>IF(#REF!="nulová",#REF!,0)</f>
        <v>#REF!</v>
      </c>
      <c r="BJ208" s="120" t="s">
        <v>20</v>
      </c>
      <c r="BK208" s="131" t="e">
        <f>ROUND(#REF!*#REF!,2)</f>
        <v>#REF!</v>
      </c>
      <c r="BL208" s="120" t="s">
        <v>336</v>
      </c>
      <c r="BM208" s="120" t="s">
        <v>349</v>
      </c>
    </row>
    <row r="209" spans="2:63" s="9" customFormat="1" ht="26.25" customHeight="1">
      <c r="B209" s="23"/>
      <c r="C209" s="109">
        <v>84</v>
      </c>
      <c r="D209" s="109" t="s">
        <v>125</v>
      </c>
      <c r="E209" s="110" t="s">
        <v>350</v>
      </c>
      <c r="F209" s="236" t="s">
        <v>351</v>
      </c>
      <c r="G209" s="236"/>
      <c r="H209" s="236"/>
      <c r="I209" s="236"/>
      <c r="J209" s="111" t="s">
        <v>173</v>
      </c>
      <c r="K209" s="112">
        <v>1188</v>
      </c>
      <c r="L209" s="237"/>
      <c r="M209" s="237"/>
      <c r="N209" s="237">
        <f>K209*L209</f>
        <v>0</v>
      </c>
      <c r="O209" s="237"/>
      <c r="P209" s="237"/>
      <c r="Q209" s="237"/>
      <c r="R209" s="24"/>
      <c r="T209" s="113"/>
      <c r="U209" s="29"/>
      <c r="V209" s="114"/>
      <c r="W209" s="114"/>
      <c r="X209" s="114"/>
      <c r="Y209" s="114"/>
      <c r="Z209" s="114"/>
      <c r="AA209" s="115"/>
      <c r="BE209" s="116"/>
      <c r="BF209" s="116"/>
      <c r="BG209" s="116"/>
      <c r="BH209" s="116"/>
      <c r="BI209" s="116"/>
      <c r="BK209" s="116"/>
    </row>
    <row r="210" spans="2:63" s="120" customFormat="1" ht="30" customHeight="1">
      <c r="B210" s="121"/>
      <c r="C210" s="109">
        <v>85</v>
      </c>
      <c r="D210" s="122" t="s">
        <v>220</v>
      </c>
      <c r="E210" s="123" t="s">
        <v>352</v>
      </c>
      <c r="F210" s="248" t="s">
        <v>353</v>
      </c>
      <c r="G210" s="248"/>
      <c r="H210" s="248"/>
      <c r="I210" s="248"/>
      <c r="J210" s="124" t="s">
        <v>173</v>
      </c>
      <c r="K210" s="125">
        <v>1306.8</v>
      </c>
      <c r="L210" s="249"/>
      <c r="M210" s="249"/>
      <c r="N210" s="249">
        <f>K210*L210</f>
        <v>0</v>
      </c>
      <c r="O210" s="249"/>
      <c r="P210" s="249"/>
      <c r="Q210" s="249"/>
      <c r="R210" s="126"/>
      <c r="T210" s="127"/>
      <c r="U210" s="128"/>
      <c r="V210" s="129"/>
      <c r="W210" s="129"/>
      <c r="X210" s="129"/>
      <c r="Y210" s="129"/>
      <c r="Z210" s="129"/>
      <c r="AA210" s="130"/>
      <c r="BE210" s="131"/>
      <c r="BF210" s="131"/>
      <c r="BG210" s="131"/>
      <c r="BH210" s="131"/>
      <c r="BI210" s="131"/>
      <c r="BK210" s="131"/>
    </row>
    <row r="211" spans="2:63" s="9" customFormat="1" ht="28.5" customHeight="1">
      <c r="B211" s="23"/>
      <c r="C211" s="109">
        <v>86</v>
      </c>
      <c r="D211" s="109" t="s">
        <v>125</v>
      </c>
      <c r="E211" s="110" t="s">
        <v>354</v>
      </c>
      <c r="F211" s="236" t="s">
        <v>355</v>
      </c>
      <c r="G211" s="236"/>
      <c r="H211" s="236"/>
      <c r="I211" s="236"/>
      <c r="J211" s="111" t="s">
        <v>173</v>
      </c>
      <c r="K211" s="112">
        <v>1188</v>
      </c>
      <c r="L211" s="237"/>
      <c r="M211" s="237"/>
      <c r="N211" s="237">
        <f>K211*L211</f>
        <v>0</v>
      </c>
      <c r="O211" s="237"/>
      <c r="P211" s="237"/>
      <c r="Q211" s="237"/>
      <c r="R211" s="24"/>
      <c r="T211" s="113"/>
      <c r="U211" s="29"/>
      <c r="V211" s="114"/>
      <c r="W211" s="114"/>
      <c r="X211" s="114"/>
      <c r="Y211" s="114"/>
      <c r="Z211" s="114"/>
      <c r="AA211" s="115"/>
      <c r="BE211" s="116"/>
      <c r="BF211" s="116"/>
      <c r="BG211" s="116"/>
      <c r="BH211" s="116"/>
      <c r="BI211" s="116"/>
      <c r="BK211" s="116"/>
    </row>
    <row r="212" spans="2:63" s="120" customFormat="1" ht="30" customHeight="1">
      <c r="B212" s="121"/>
      <c r="C212" s="109">
        <v>87</v>
      </c>
      <c r="D212" s="122" t="s">
        <v>220</v>
      </c>
      <c r="E212" s="123" t="s">
        <v>356</v>
      </c>
      <c r="F212" s="248" t="s">
        <v>357</v>
      </c>
      <c r="G212" s="248"/>
      <c r="H212" s="248"/>
      <c r="I212" s="248"/>
      <c r="J212" s="124" t="s">
        <v>173</v>
      </c>
      <c r="K212" s="125">
        <v>1306.8</v>
      </c>
      <c r="L212" s="249"/>
      <c r="M212" s="249"/>
      <c r="N212" s="249">
        <f>K212*L212</f>
        <v>0</v>
      </c>
      <c r="O212" s="249"/>
      <c r="P212" s="249"/>
      <c r="Q212" s="249"/>
      <c r="R212" s="126"/>
      <c r="T212" s="127"/>
      <c r="U212" s="128"/>
      <c r="V212" s="129"/>
      <c r="W212" s="129"/>
      <c r="X212" s="129"/>
      <c r="Y212" s="129"/>
      <c r="Z212" s="129"/>
      <c r="AA212" s="130"/>
      <c r="BE212" s="131"/>
      <c r="BF212" s="131"/>
      <c r="BG212" s="131"/>
      <c r="BH212" s="131"/>
      <c r="BI212" s="131"/>
      <c r="BK212" s="131"/>
    </row>
    <row r="213" spans="2:63" s="9" customFormat="1" ht="17.25" customHeight="1">
      <c r="B213" s="23"/>
      <c r="C213" s="109">
        <v>88</v>
      </c>
      <c r="D213" s="109"/>
      <c r="E213" s="110" t="s">
        <v>358</v>
      </c>
      <c r="F213" s="236" t="s">
        <v>359</v>
      </c>
      <c r="G213" s="236"/>
      <c r="H213" s="236"/>
      <c r="I213" s="236"/>
      <c r="J213" s="111" t="s">
        <v>360</v>
      </c>
      <c r="K213" s="112">
        <v>23</v>
      </c>
      <c r="L213" s="237"/>
      <c r="M213" s="237"/>
      <c r="N213" s="237">
        <f>K213*L213</f>
        <v>0</v>
      </c>
      <c r="O213" s="237"/>
      <c r="P213" s="237"/>
      <c r="Q213" s="237"/>
      <c r="R213" s="24"/>
      <c r="T213" s="113"/>
      <c r="U213" s="29"/>
      <c r="V213" s="114"/>
      <c r="W213" s="114"/>
      <c r="X213" s="114"/>
      <c r="Y213" s="114"/>
      <c r="Z213" s="114"/>
      <c r="AA213" s="115"/>
      <c r="BE213" s="116"/>
      <c r="BF213" s="116"/>
      <c r="BG213" s="116"/>
      <c r="BH213" s="116"/>
      <c r="BI213" s="116"/>
      <c r="BK213" s="116"/>
    </row>
    <row r="214" spans="2:65" s="9" customFormat="1" ht="27" customHeight="1">
      <c r="B214" s="23"/>
      <c r="C214" s="109">
        <v>89</v>
      </c>
      <c r="D214" s="109" t="s">
        <v>125</v>
      </c>
      <c r="E214" s="110" t="s">
        <v>361</v>
      </c>
      <c r="F214" s="236" t="s">
        <v>362</v>
      </c>
      <c r="G214" s="236"/>
      <c r="H214" s="236"/>
      <c r="I214" s="236"/>
      <c r="J214" s="111" t="s">
        <v>363</v>
      </c>
      <c r="K214" s="112">
        <f>SUM(N205:Q213)/100</f>
        <v>0</v>
      </c>
      <c r="L214" s="237"/>
      <c r="M214" s="237"/>
      <c r="N214" s="237">
        <f t="shared" si="4"/>
        <v>0</v>
      </c>
      <c r="O214" s="237"/>
      <c r="P214" s="237"/>
      <c r="Q214" s="237"/>
      <c r="R214" s="24"/>
      <c r="T214" s="113"/>
      <c r="U214" s="29" t="s">
        <v>38</v>
      </c>
      <c r="V214" s="114">
        <v>0</v>
      </c>
      <c r="W214" s="114" t="e">
        <f>#REF!*#REF!</f>
        <v>#REF!</v>
      </c>
      <c r="X214" s="114">
        <v>0</v>
      </c>
      <c r="Y214" s="114" t="e">
        <f>#REF!*#REF!</f>
        <v>#REF!</v>
      </c>
      <c r="Z214" s="114">
        <v>0</v>
      </c>
      <c r="AA214" s="115" t="e">
        <f>#REF!*#REF!</f>
        <v>#REF!</v>
      </c>
      <c r="AR214" s="9" t="s">
        <v>336</v>
      </c>
      <c r="AT214" s="9" t="s">
        <v>125</v>
      </c>
      <c r="AU214" s="9" t="s">
        <v>20</v>
      </c>
      <c r="AY214" s="9" t="s">
        <v>124</v>
      </c>
      <c r="BE214" s="116" t="e">
        <f>IF(#REF!="základní",#REF!,0)</f>
        <v>#REF!</v>
      </c>
      <c r="BF214" s="116" t="e">
        <f>IF(#REF!="snížená",#REF!,0)</f>
        <v>#REF!</v>
      </c>
      <c r="BG214" s="116" t="e">
        <f>IF(#REF!="zákl. přenesená",#REF!,0)</f>
        <v>#REF!</v>
      </c>
      <c r="BH214" s="116" t="e">
        <f>IF(#REF!="sníž. přenesená",#REF!,0)</f>
        <v>#REF!</v>
      </c>
      <c r="BI214" s="116" t="e">
        <f>IF(#REF!="nulová",#REF!,0)</f>
        <v>#REF!</v>
      </c>
      <c r="BJ214" s="9" t="s">
        <v>20</v>
      </c>
      <c r="BK214" s="116" t="e">
        <f>ROUND(#REF!*#REF!,2)</f>
        <v>#REF!</v>
      </c>
      <c r="BL214" s="9" t="s">
        <v>336</v>
      </c>
      <c r="BM214" s="9" t="s">
        <v>364</v>
      </c>
    </row>
    <row r="215" spans="2:63" s="100" customFormat="1" ht="37.5" customHeight="1">
      <c r="B215" s="101"/>
      <c r="D215" s="102" t="s">
        <v>160</v>
      </c>
      <c r="E215" s="102"/>
      <c r="F215" s="102"/>
      <c r="G215" s="102"/>
      <c r="H215" s="102"/>
      <c r="I215" s="102"/>
      <c r="J215" s="102"/>
      <c r="K215" s="102"/>
      <c r="L215" s="102"/>
      <c r="M215" s="102"/>
      <c r="N215" s="238">
        <f>SUM(N217:Q219)</f>
        <v>0</v>
      </c>
      <c r="O215" s="238"/>
      <c r="P215" s="238"/>
      <c r="Q215" s="238"/>
      <c r="R215" s="103"/>
      <c r="T215" s="104"/>
      <c r="W215" s="105" t="e">
        <f>SUM(#REF!)</f>
        <v>#REF!</v>
      </c>
      <c r="Y215" s="105" t="e">
        <f>SUM(#REF!)</f>
        <v>#REF!</v>
      </c>
      <c r="AA215" s="106" t="e">
        <f>SUM(#REF!)</f>
        <v>#REF!</v>
      </c>
      <c r="AR215" s="107" t="s">
        <v>139</v>
      </c>
      <c r="AT215" s="107" t="s">
        <v>72</v>
      </c>
      <c r="AU215" s="107" t="s">
        <v>73</v>
      </c>
      <c r="AY215" s="107" t="s">
        <v>124</v>
      </c>
      <c r="BK215" s="108" t="e">
        <f>SUM(#REF!)</f>
        <v>#REF!</v>
      </c>
    </row>
    <row r="216" spans="2:65" s="9" customFormat="1" ht="18" customHeight="1">
      <c r="B216" s="23"/>
      <c r="C216" s="109">
        <v>90</v>
      </c>
      <c r="D216" s="109" t="s">
        <v>125</v>
      </c>
      <c r="E216" s="110" t="s">
        <v>365</v>
      </c>
      <c r="F216" s="236" t="s">
        <v>366</v>
      </c>
      <c r="G216" s="236"/>
      <c r="H216" s="236"/>
      <c r="I216" s="236"/>
      <c r="J216" s="111" t="s">
        <v>277</v>
      </c>
      <c r="K216" s="112">
        <v>2376</v>
      </c>
      <c r="L216" s="237"/>
      <c r="M216" s="237"/>
      <c r="N216" s="237">
        <f>K216*L216</f>
        <v>0</v>
      </c>
      <c r="O216" s="237"/>
      <c r="P216" s="237"/>
      <c r="Q216" s="237"/>
      <c r="R216" s="24"/>
      <c r="T216" s="113"/>
      <c r="U216" s="29" t="s">
        <v>38</v>
      </c>
      <c r="V216" s="114">
        <v>0</v>
      </c>
      <c r="W216" s="114" t="e">
        <f>#REF!*#REF!</f>
        <v>#REF!</v>
      </c>
      <c r="X216" s="114">
        <v>0</v>
      </c>
      <c r="Y216" s="114" t="e">
        <f>#REF!*#REF!</f>
        <v>#REF!</v>
      </c>
      <c r="Z216" s="114">
        <v>0</v>
      </c>
      <c r="AA216" s="115" t="e">
        <f>#REF!*#REF!</f>
        <v>#REF!</v>
      </c>
      <c r="AR216" s="9" t="s">
        <v>336</v>
      </c>
      <c r="AT216" s="9" t="s">
        <v>125</v>
      </c>
      <c r="AU216" s="9" t="s">
        <v>20</v>
      </c>
      <c r="AY216" s="9" t="s">
        <v>124</v>
      </c>
      <c r="BE216" s="116" t="e">
        <f>IF(#REF!="základní",#REF!,0)</f>
        <v>#REF!</v>
      </c>
      <c r="BF216" s="116" t="e">
        <f>IF(#REF!="snížená",#REF!,0)</f>
        <v>#REF!</v>
      </c>
      <c r="BG216" s="116" t="e">
        <f>IF(#REF!="zákl. přenesená",#REF!,0)</f>
        <v>#REF!</v>
      </c>
      <c r="BH216" s="116" t="e">
        <f>IF(#REF!="sníž. přenesená",#REF!,0)</f>
        <v>#REF!</v>
      </c>
      <c r="BI216" s="116" t="e">
        <f>IF(#REF!="nulová",#REF!,0)</f>
        <v>#REF!</v>
      </c>
      <c r="BJ216" s="9" t="s">
        <v>20</v>
      </c>
      <c r="BK216" s="116" t="e">
        <f>ROUND(#REF!*#REF!,2)</f>
        <v>#REF!</v>
      </c>
      <c r="BL216" s="9" t="s">
        <v>336</v>
      </c>
      <c r="BM216" s="9" t="s">
        <v>367</v>
      </c>
    </row>
    <row r="217" spans="2:65" s="9" customFormat="1" ht="27" customHeight="1">
      <c r="B217" s="23"/>
      <c r="C217" s="109">
        <v>91</v>
      </c>
      <c r="D217" s="109" t="s">
        <v>125</v>
      </c>
      <c r="E217" s="110" t="s">
        <v>368</v>
      </c>
      <c r="F217" s="236" t="s">
        <v>369</v>
      </c>
      <c r="G217" s="236"/>
      <c r="H217" s="236"/>
      <c r="I217" s="236"/>
      <c r="J217" s="111" t="s">
        <v>277</v>
      </c>
      <c r="K217" s="112">
        <v>2376</v>
      </c>
      <c r="L217" s="237"/>
      <c r="M217" s="237"/>
      <c r="N217" s="237">
        <f>K217*L217</f>
        <v>0</v>
      </c>
      <c r="O217" s="237"/>
      <c r="P217" s="237"/>
      <c r="Q217" s="237"/>
      <c r="R217" s="24"/>
      <c r="T217" s="113"/>
      <c r="U217" s="29" t="s">
        <v>38</v>
      </c>
      <c r="V217" s="114">
        <v>0</v>
      </c>
      <c r="W217" s="114" t="e">
        <f>#REF!*#REF!</f>
        <v>#REF!</v>
      </c>
      <c r="X217" s="114">
        <v>0</v>
      </c>
      <c r="Y217" s="114" t="e">
        <f>#REF!*#REF!</f>
        <v>#REF!</v>
      </c>
      <c r="Z217" s="114">
        <v>0</v>
      </c>
      <c r="AA217" s="115" t="e">
        <f>#REF!*#REF!</f>
        <v>#REF!</v>
      </c>
      <c r="AR217" s="9" t="s">
        <v>336</v>
      </c>
      <c r="AT217" s="9" t="s">
        <v>125</v>
      </c>
      <c r="AU217" s="9" t="s">
        <v>20</v>
      </c>
      <c r="AY217" s="9" t="s">
        <v>124</v>
      </c>
      <c r="BE217" s="116" t="e">
        <f>IF(#REF!="základní",#REF!,0)</f>
        <v>#REF!</v>
      </c>
      <c r="BF217" s="116" t="e">
        <f>IF(#REF!="snížená",#REF!,0)</f>
        <v>#REF!</v>
      </c>
      <c r="BG217" s="116" t="e">
        <f>IF(#REF!="zákl. přenesená",#REF!,0)</f>
        <v>#REF!</v>
      </c>
      <c r="BH217" s="116" t="e">
        <f>IF(#REF!="sníž. přenesená",#REF!,0)</f>
        <v>#REF!</v>
      </c>
      <c r="BI217" s="116" t="e">
        <f>IF(#REF!="nulová",#REF!,0)</f>
        <v>#REF!</v>
      </c>
      <c r="BJ217" s="9" t="s">
        <v>20</v>
      </c>
      <c r="BK217" s="116" t="e">
        <f>ROUND(#REF!*#REF!,2)</f>
        <v>#REF!</v>
      </c>
      <c r="BL217" s="9" t="s">
        <v>336</v>
      </c>
      <c r="BM217" s="9" t="s">
        <v>367</v>
      </c>
    </row>
    <row r="218" spans="2:65" s="9" customFormat="1" ht="15.75" customHeight="1">
      <c r="B218" s="23"/>
      <c r="C218" s="109">
        <v>92</v>
      </c>
      <c r="D218" s="109" t="s">
        <v>220</v>
      </c>
      <c r="E218" s="110" t="s">
        <v>370</v>
      </c>
      <c r="F218" s="236" t="s">
        <v>371</v>
      </c>
      <c r="G218" s="236"/>
      <c r="H218" s="236"/>
      <c r="I218" s="236"/>
      <c r="J218" s="111" t="s">
        <v>277</v>
      </c>
      <c r="K218" s="112">
        <v>2613.6</v>
      </c>
      <c r="L218" s="237"/>
      <c r="M218" s="237"/>
      <c r="N218" s="237">
        <f>K218*L218</f>
        <v>0</v>
      </c>
      <c r="O218" s="237"/>
      <c r="P218" s="237"/>
      <c r="Q218" s="237"/>
      <c r="R218" s="24"/>
      <c r="T218" s="113"/>
      <c r="U218" s="29" t="s">
        <v>38</v>
      </c>
      <c r="V218" s="114">
        <v>0</v>
      </c>
      <c r="W218" s="114" t="e">
        <f>#REF!*#REF!</f>
        <v>#REF!</v>
      </c>
      <c r="X218" s="114">
        <v>0</v>
      </c>
      <c r="Y218" s="114" t="e">
        <f>#REF!*#REF!</f>
        <v>#REF!</v>
      </c>
      <c r="Z218" s="114">
        <v>0</v>
      </c>
      <c r="AA218" s="115" t="e">
        <f>#REF!*#REF!</f>
        <v>#REF!</v>
      </c>
      <c r="AR218" s="9" t="s">
        <v>336</v>
      </c>
      <c r="AT218" s="9" t="s">
        <v>125</v>
      </c>
      <c r="AU218" s="9" t="s">
        <v>20</v>
      </c>
      <c r="AY218" s="9" t="s">
        <v>124</v>
      </c>
      <c r="BE218" s="116" t="e">
        <f>IF(#REF!="základní",#REF!,0)</f>
        <v>#REF!</v>
      </c>
      <c r="BF218" s="116" t="e">
        <f>IF(#REF!="snížená",#REF!,0)</f>
        <v>#REF!</v>
      </c>
      <c r="BG218" s="116" t="e">
        <f>IF(#REF!="zákl. přenesená",#REF!,0)</f>
        <v>#REF!</v>
      </c>
      <c r="BH218" s="116" t="e">
        <f>IF(#REF!="sníž. přenesená",#REF!,0)</f>
        <v>#REF!</v>
      </c>
      <c r="BI218" s="116" t="e">
        <f>IF(#REF!="nulová",#REF!,0)</f>
        <v>#REF!</v>
      </c>
      <c r="BJ218" s="9" t="s">
        <v>20</v>
      </c>
      <c r="BK218" s="116" t="e">
        <f>ROUND(#REF!*#REF!,2)</f>
        <v>#REF!</v>
      </c>
      <c r="BL218" s="9" t="s">
        <v>336</v>
      </c>
      <c r="BM218" s="9" t="s">
        <v>372</v>
      </c>
    </row>
    <row r="219" spans="2:65" s="9" customFormat="1" ht="27" customHeight="1">
      <c r="B219" s="23"/>
      <c r="C219" s="109">
        <v>93</v>
      </c>
      <c r="D219" s="109" t="s">
        <v>125</v>
      </c>
      <c r="E219" s="110" t="s">
        <v>373</v>
      </c>
      <c r="F219" s="236" t="s">
        <v>374</v>
      </c>
      <c r="G219" s="236"/>
      <c r="H219" s="236"/>
      <c r="I219" s="236"/>
      <c r="J219" s="111" t="s">
        <v>363</v>
      </c>
      <c r="K219" s="112">
        <f>SUM(N217:Q218)/100</f>
        <v>0</v>
      </c>
      <c r="L219" s="237"/>
      <c r="M219" s="237"/>
      <c r="N219" s="237">
        <f>K219*L219</f>
        <v>0</v>
      </c>
      <c r="O219" s="237"/>
      <c r="P219" s="237"/>
      <c r="Q219" s="237"/>
      <c r="R219" s="24"/>
      <c r="T219" s="113"/>
      <c r="U219" s="29" t="s">
        <v>38</v>
      </c>
      <c r="V219" s="114">
        <v>0</v>
      </c>
      <c r="W219" s="114" t="e">
        <f>#REF!*#REF!</f>
        <v>#REF!</v>
      </c>
      <c r="X219" s="114">
        <v>0</v>
      </c>
      <c r="Y219" s="114" t="e">
        <f>#REF!*#REF!</f>
        <v>#REF!</v>
      </c>
      <c r="Z219" s="114">
        <v>0</v>
      </c>
      <c r="AA219" s="115" t="e">
        <f>#REF!*#REF!</f>
        <v>#REF!</v>
      </c>
      <c r="AJ219" s="212"/>
      <c r="AR219" s="9" t="s">
        <v>336</v>
      </c>
      <c r="AT219" s="9" t="s">
        <v>125</v>
      </c>
      <c r="AU219" s="9" t="s">
        <v>20</v>
      </c>
      <c r="AY219" s="9" t="s">
        <v>124</v>
      </c>
      <c r="BE219" s="116" t="e">
        <f>IF(#REF!="základní",#REF!,0)</f>
        <v>#REF!</v>
      </c>
      <c r="BF219" s="116" t="e">
        <f>IF(#REF!="snížená",#REF!,0)</f>
        <v>#REF!</v>
      </c>
      <c r="BG219" s="116" t="e">
        <f>IF(#REF!="zákl. přenesená",#REF!,0)</f>
        <v>#REF!</v>
      </c>
      <c r="BH219" s="116" t="e">
        <f>IF(#REF!="sníž. přenesená",#REF!,0)</f>
        <v>#REF!</v>
      </c>
      <c r="BI219" s="116" t="e">
        <f>IF(#REF!="nulová",#REF!,0)</f>
        <v>#REF!</v>
      </c>
      <c r="BJ219" s="9" t="s">
        <v>20</v>
      </c>
      <c r="BK219" s="116" t="e">
        <f>ROUND(#REF!*#REF!,2)</f>
        <v>#REF!</v>
      </c>
      <c r="BL219" s="9" t="s">
        <v>336</v>
      </c>
      <c r="BM219" s="9" t="s">
        <v>375</v>
      </c>
    </row>
    <row r="220" spans="2:63" s="9" customFormat="1" ht="31.5" customHeight="1">
      <c r="B220" s="23"/>
      <c r="C220" s="100"/>
      <c r="D220" s="102" t="s">
        <v>161</v>
      </c>
      <c r="E220" s="102"/>
      <c r="F220" s="102"/>
      <c r="G220" s="102"/>
      <c r="H220" s="102"/>
      <c r="I220" s="102"/>
      <c r="J220" s="102"/>
      <c r="K220" s="102"/>
      <c r="L220" s="102"/>
      <c r="M220" s="102"/>
      <c r="N220" s="238">
        <f>SUM(N221:Q221)</f>
        <v>0</v>
      </c>
      <c r="O220" s="238"/>
      <c r="P220" s="238"/>
      <c r="Q220" s="238"/>
      <c r="R220" s="24"/>
      <c r="T220" s="134"/>
      <c r="U220" s="29"/>
      <c r="V220" s="114"/>
      <c r="W220" s="114"/>
      <c r="X220" s="114"/>
      <c r="Y220" s="114"/>
      <c r="Z220" s="114"/>
      <c r="AA220" s="115"/>
      <c r="BE220" s="116"/>
      <c r="BF220" s="116"/>
      <c r="BG220" s="116"/>
      <c r="BH220" s="116"/>
      <c r="BI220" s="116"/>
      <c r="BK220" s="116"/>
    </row>
    <row r="221" spans="2:63" s="9" customFormat="1" ht="15" customHeight="1">
      <c r="B221" s="23"/>
      <c r="C221" s="109">
        <v>94</v>
      </c>
      <c r="D221" s="109" t="s">
        <v>125</v>
      </c>
      <c r="E221" s="110" t="s">
        <v>376</v>
      </c>
      <c r="F221" s="236" t="s">
        <v>377</v>
      </c>
      <c r="G221" s="236"/>
      <c r="H221" s="236"/>
      <c r="I221" s="236"/>
      <c r="J221" s="111" t="s">
        <v>201</v>
      </c>
      <c r="K221" s="112">
        <v>2</v>
      </c>
      <c r="L221" s="237"/>
      <c r="M221" s="237"/>
      <c r="N221" s="237">
        <f>K221*L221</f>
        <v>0</v>
      </c>
      <c r="O221" s="237"/>
      <c r="P221" s="237"/>
      <c r="Q221" s="237"/>
      <c r="R221" s="24"/>
      <c r="T221" s="134"/>
      <c r="U221" s="29"/>
      <c r="V221" s="114"/>
      <c r="W221" s="114"/>
      <c r="X221" s="114"/>
      <c r="Y221" s="114"/>
      <c r="Z221" s="114"/>
      <c r="AA221" s="115"/>
      <c r="BE221" s="116"/>
      <c r="BF221" s="116"/>
      <c r="BG221" s="116"/>
      <c r="BH221" s="116"/>
      <c r="BI221" s="116"/>
      <c r="BK221" s="116"/>
    </row>
    <row r="222" spans="2:63" s="9" customFormat="1" ht="31.5" customHeight="1">
      <c r="B222" s="23"/>
      <c r="C222" s="100"/>
      <c r="D222" s="102" t="s">
        <v>162</v>
      </c>
      <c r="E222" s="102"/>
      <c r="F222" s="102"/>
      <c r="G222" s="102"/>
      <c r="H222" s="102"/>
      <c r="I222" s="102"/>
      <c r="J222" s="102"/>
      <c r="K222" s="102"/>
      <c r="L222" s="102"/>
      <c r="M222" s="102"/>
      <c r="N222" s="238">
        <f>SUM(N223:Q223)</f>
        <v>0</v>
      </c>
      <c r="O222" s="238"/>
      <c r="P222" s="238"/>
      <c r="Q222" s="238"/>
      <c r="R222" s="24"/>
      <c r="T222" s="134"/>
      <c r="U222" s="29"/>
      <c r="V222" s="114"/>
      <c r="W222" s="114"/>
      <c r="X222" s="114"/>
      <c r="Y222" s="114"/>
      <c r="Z222" s="114"/>
      <c r="AA222" s="115"/>
      <c r="AI222" s="213"/>
      <c r="BE222" s="116"/>
      <c r="BF222" s="116"/>
      <c r="BG222" s="116"/>
      <c r="BH222" s="116"/>
      <c r="BI222" s="116"/>
      <c r="BK222" s="116"/>
    </row>
    <row r="223" spans="2:63" s="9" customFormat="1" ht="15" customHeight="1">
      <c r="B223" s="23"/>
      <c r="C223" s="109">
        <v>95</v>
      </c>
      <c r="D223" s="109" t="s">
        <v>125</v>
      </c>
      <c r="E223" s="110" t="s">
        <v>378</v>
      </c>
      <c r="F223" s="236" t="s">
        <v>379</v>
      </c>
      <c r="G223" s="236"/>
      <c r="H223" s="236"/>
      <c r="I223" s="236"/>
      <c r="J223" s="111" t="s">
        <v>178</v>
      </c>
      <c r="K223" s="112">
        <v>1</v>
      </c>
      <c r="L223" s="237">
        <f>'VZT+UT'!F65</f>
        <v>0</v>
      </c>
      <c r="M223" s="237"/>
      <c r="N223" s="237">
        <f>K223*L223</f>
        <v>0</v>
      </c>
      <c r="O223" s="237"/>
      <c r="P223" s="237"/>
      <c r="Q223" s="237"/>
      <c r="R223" s="24"/>
      <c r="T223" s="134"/>
      <c r="U223" s="29"/>
      <c r="V223" s="114"/>
      <c r="W223" s="114"/>
      <c r="X223" s="114"/>
      <c r="Y223" s="114"/>
      <c r="Z223" s="114"/>
      <c r="AA223" s="115"/>
      <c r="BE223" s="116"/>
      <c r="BF223" s="116"/>
      <c r="BG223" s="116"/>
      <c r="BH223" s="116"/>
      <c r="BI223" s="116"/>
      <c r="BK223" s="116"/>
    </row>
    <row r="224" spans="2:63" s="9" customFormat="1" ht="30.75" customHeight="1">
      <c r="B224" s="23"/>
      <c r="C224" s="100"/>
      <c r="D224" s="102" t="s">
        <v>163</v>
      </c>
      <c r="E224" s="102"/>
      <c r="F224" s="102"/>
      <c r="G224" s="102"/>
      <c r="H224" s="102"/>
      <c r="I224" s="102"/>
      <c r="J224" s="102"/>
      <c r="K224" s="102"/>
      <c r="L224" s="102"/>
      <c r="M224" s="102"/>
      <c r="N224" s="238">
        <f>SUM(N225:Q225)</f>
        <v>0</v>
      </c>
      <c r="O224" s="238"/>
      <c r="P224" s="238"/>
      <c r="Q224" s="238"/>
      <c r="R224" s="24"/>
      <c r="T224" s="134"/>
      <c r="U224" s="29"/>
      <c r="V224" s="114"/>
      <c r="W224" s="114"/>
      <c r="X224" s="114"/>
      <c r="Y224" s="114"/>
      <c r="Z224" s="114"/>
      <c r="AA224" s="115"/>
      <c r="BE224" s="116"/>
      <c r="BF224" s="116"/>
      <c r="BG224" s="116"/>
      <c r="BH224" s="116"/>
      <c r="BI224" s="116"/>
      <c r="BK224" s="116"/>
    </row>
    <row r="225" spans="2:63" s="9" customFormat="1" ht="14.25" customHeight="1">
      <c r="B225" s="23"/>
      <c r="C225" s="109">
        <v>96</v>
      </c>
      <c r="D225" s="109" t="s">
        <v>125</v>
      </c>
      <c r="E225" s="110" t="s">
        <v>380</v>
      </c>
      <c r="F225" s="236" t="s">
        <v>381</v>
      </c>
      <c r="G225" s="236"/>
      <c r="H225" s="236"/>
      <c r="I225" s="236"/>
      <c r="J225" s="111" t="s">
        <v>178</v>
      </c>
      <c r="K225" s="112">
        <v>1</v>
      </c>
      <c r="L225" s="237">
        <f>'VZT+UT'!F31</f>
        <v>0</v>
      </c>
      <c r="M225" s="237"/>
      <c r="N225" s="237">
        <f>K225*L225</f>
        <v>0</v>
      </c>
      <c r="O225" s="237"/>
      <c r="P225" s="237"/>
      <c r="Q225" s="237"/>
      <c r="R225" s="24"/>
      <c r="T225" s="134"/>
      <c r="U225" s="29"/>
      <c r="V225" s="114"/>
      <c r="W225" s="114"/>
      <c r="X225" s="114"/>
      <c r="Y225" s="114"/>
      <c r="Z225" s="114"/>
      <c r="AA225" s="115"/>
      <c r="BE225" s="116"/>
      <c r="BF225" s="116"/>
      <c r="BG225" s="116"/>
      <c r="BH225" s="116"/>
      <c r="BI225" s="116"/>
      <c r="BK225" s="116"/>
    </row>
    <row r="226" spans="2:63" s="100" customFormat="1" ht="37.5" customHeight="1">
      <c r="B226" s="101"/>
      <c r="D226" s="102" t="s">
        <v>164</v>
      </c>
      <c r="E226" s="102"/>
      <c r="F226" s="102"/>
      <c r="G226" s="102"/>
      <c r="H226" s="102"/>
      <c r="I226" s="102"/>
      <c r="J226" s="102"/>
      <c r="K226" s="102"/>
      <c r="L226" s="102"/>
      <c r="M226" s="102"/>
      <c r="N226" s="238">
        <f>SUM(N227:Q236)</f>
        <v>0</v>
      </c>
      <c r="O226" s="238"/>
      <c r="P226" s="238"/>
      <c r="Q226" s="238"/>
      <c r="R226" s="103"/>
      <c r="T226" s="104"/>
      <c r="W226" s="105" t="e">
        <f>SUM($W$227:$W$236)</f>
        <v>#REF!</v>
      </c>
      <c r="Y226" s="105" t="e">
        <f>SUM($Y$227:$Y$236)</f>
        <v>#REF!</v>
      </c>
      <c r="AA226" s="106" t="e">
        <f>SUM($AA$227:$AA$236)</f>
        <v>#REF!</v>
      </c>
      <c r="AR226" s="107" t="s">
        <v>20</v>
      </c>
      <c r="AT226" s="107" t="s">
        <v>72</v>
      </c>
      <c r="AU226" s="107" t="s">
        <v>73</v>
      </c>
      <c r="AY226" s="107" t="s">
        <v>124</v>
      </c>
      <c r="BK226" s="108" t="e">
        <f>SUM($BK$227:$BK$236)</f>
        <v>#REF!</v>
      </c>
    </row>
    <row r="227" spans="2:65" s="9" customFormat="1" ht="15.75" customHeight="1">
      <c r="B227" s="23"/>
      <c r="C227" s="109">
        <v>97</v>
      </c>
      <c r="D227" s="109" t="s">
        <v>125</v>
      </c>
      <c r="E227" s="110" t="s">
        <v>382</v>
      </c>
      <c r="F227" s="236" t="s">
        <v>383</v>
      </c>
      <c r="G227" s="236"/>
      <c r="H227" s="236"/>
      <c r="I227" s="236"/>
      <c r="J227" s="111" t="s">
        <v>247</v>
      </c>
      <c r="K227" s="112">
        <v>118.26</v>
      </c>
      <c r="L227" s="237"/>
      <c r="M227" s="237"/>
      <c r="N227" s="237">
        <f>K227*L227</f>
        <v>0</v>
      </c>
      <c r="O227" s="237"/>
      <c r="P227" s="237"/>
      <c r="Q227" s="237"/>
      <c r="R227" s="24"/>
      <c r="T227" s="113"/>
      <c r="U227" s="29" t="s">
        <v>38</v>
      </c>
      <c r="V227" s="114">
        <v>0</v>
      </c>
      <c r="W227" s="114">
        <f>$V$227*$K$227</f>
        <v>0</v>
      </c>
      <c r="X227" s="114">
        <v>0</v>
      </c>
      <c r="Y227" s="114">
        <f>$X$227*$K$227</f>
        <v>0</v>
      </c>
      <c r="Z227" s="114">
        <v>0</v>
      </c>
      <c r="AA227" s="115">
        <f>$Z$227*$K$227</f>
        <v>0</v>
      </c>
      <c r="AR227" s="9" t="s">
        <v>336</v>
      </c>
      <c r="AT227" s="9" t="s">
        <v>125</v>
      </c>
      <c r="AU227" s="9" t="s">
        <v>20</v>
      </c>
      <c r="AY227" s="9" t="s">
        <v>124</v>
      </c>
      <c r="BE227" s="116">
        <f>IF($U$227="základní",$N$227,0)</f>
        <v>0</v>
      </c>
      <c r="BF227" s="116">
        <f>IF($U$227="snížená",$N$227,0)</f>
        <v>0</v>
      </c>
      <c r="BG227" s="116">
        <f>IF($U$227="zákl. přenesená",$N$227,0)</f>
        <v>0</v>
      </c>
      <c r="BH227" s="116">
        <f>IF($U$227="sníž. přenesená",$N$227,0)</f>
        <v>0</v>
      </c>
      <c r="BI227" s="116">
        <f>IF($U$227="nulová",$N$227,0)</f>
        <v>0</v>
      </c>
      <c r="BJ227" s="9" t="s">
        <v>20</v>
      </c>
      <c r="BK227" s="116">
        <f>ROUND($L$227*$K$227,2)</f>
        <v>0</v>
      </c>
      <c r="BL227" s="9" t="s">
        <v>336</v>
      </c>
      <c r="BM227" s="9" t="s">
        <v>384</v>
      </c>
    </row>
    <row r="228" spans="2:65" s="9" customFormat="1" ht="16.5" customHeight="1">
      <c r="B228" s="23"/>
      <c r="C228" s="109">
        <v>98</v>
      </c>
      <c r="D228" s="109" t="s">
        <v>125</v>
      </c>
      <c r="E228" s="110" t="s">
        <v>385</v>
      </c>
      <c r="F228" s="236" t="s">
        <v>386</v>
      </c>
      <c r="G228" s="236"/>
      <c r="H228" s="236"/>
      <c r="I228" s="236"/>
      <c r="J228" s="111" t="s">
        <v>247</v>
      </c>
      <c r="K228" s="112">
        <v>286.91</v>
      </c>
      <c r="L228" s="237"/>
      <c r="M228" s="237"/>
      <c r="N228" s="237">
        <f aca="true" t="shared" si="5" ref="N228:N234">K228*L228</f>
        <v>0</v>
      </c>
      <c r="O228" s="237"/>
      <c r="P228" s="237"/>
      <c r="Q228" s="237"/>
      <c r="R228" s="24"/>
      <c r="T228" s="113"/>
      <c r="U228" s="29" t="s">
        <v>38</v>
      </c>
      <c r="V228" s="114">
        <v>0</v>
      </c>
      <c r="W228" s="114">
        <f>$V$228*$K$228</f>
        <v>0</v>
      </c>
      <c r="X228" s="114">
        <v>0</v>
      </c>
      <c r="Y228" s="114">
        <f>$X$228*$K$228</f>
        <v>0</v>
      </c>
      <c r="Z228" s="114">
        <v>0</v>
      </c>
      <c r="AA228" s="115">
        <f>$Z$228*$K$228</f>
        <v>0</v>
      </c>
      <c r="AR228" s="9" t="s">
        <v>336</v>
      </c>
      <c r="AT228" s="9" t="s">
        <v>125</v>
      </c>
      <c r="AU228" s="9" t="s">
        <v>20</v>
      </c>
      <c r="AY228" s="9" t="s">
        <v>124</v>
      </c>
      <c r="BE228" s="116">
        <f>IF($U$228="základní",$N$228,0)</f>
        <v>0</v>
      </c>
      <c r="BF228" s="116">
        <f>IF($U$228="snížená",$N$228,0)</f>
        <v>0</v>
      </c>
      <c r="BG228" s="116">
        <f>IF($U$228="zákl. přenesená",$N$228,0)</f>
        <v>0</v>
      </c>
      <c r="BH228" s="116">
        <f>IF($U$228="sníž. přenesená",$N$228,0)</f>
        <v>0</v>
      </c>
      <c r="BI228" s="116">
        <f>IF($U$228="nulová",$N$228,0)</f>
        <v>0</v>
      </c>
      <c r="BJ228" s="9" t="s">
        <v>20</v>
      </c>
      <c r="BK228" s="116">
        <f>ROUND($L$228*$K$228,2)</f>
        <v>0</v>
      </c>
      <c r="BL228" s="9" t="s">
        <v>336</v>
      </c>
      <c r="BM228" s="9" t="s">
        <v>387</v>
      </c>
    </row>
    <row r="229" spans="2:65" s="9" customFormat="1" ht="24" customHeight="1">
      <c r="B229" s="23"/>
      <c r="C229" s="109">
        <v>99</v>
      </c>
      <c r="D229" s="109" t="s">
        <v>125</v>
      </c>
      <c r="E229" s="110" t="s">
        <v>388</v>
      </c>
      <c r="F229" s="236" t="s">
        <v>389</v>
      </c>
      <c r="G229" s="236"/>
      <c r="H229" s="236"/>
      <c r="I229" s="236"/>
      <c r="J229" s="111" t="s">
        <v>247</v>
      </c>
      <c r="K229" s="112">
        <v>118.26</v>
      </c>
      <c r="L229" s="237"/>
      <c r="M229" s="237"/>
      <c r="N229" s="237">
        <f t="shared" si="5"/>
        <v>0</v>
      </c>
      <c r="O229" s="237"/>
      <c r="P229" s="237"/>
      <c r="Q229" s="237"/>
      <c r="R229" s="24"/>
      <c r="T229" s="113"/>
      <c r="U229" s="29" t="s">
        <v>38</v>
      </c>
      <c r="V229" s="114">
        <v>0</v>
      </c>
      <c r="W229" s="114">
        <f>$V$229*$K$229</f>
        <v>0</v>
      </c>
      <c r="X229" s="114">
        <v>0</v>
      </c>
      <c r="Y229" s="114">
        <f>$X$229*$K$229</f>
        <v>0</v>
      </c>
      <c r="Z229" s="114">
        <v>0</v>
      </c>
      <c r="AA229" s="115">
        <f>$Z$229*$K$229</f>
        <v>0</v>
      </c>
      <c r="AR229" s="9" t="s">
        <v>336</v>
      </c>
      <c r="AT229" s="9" t="s">
        <v>125</v>
      </c>
      <c r="AU229" s="9" t="s">
        <v>20</v>
      </c>
      <c r="AY229" s="9" t="s">
        <v>124</v>
      </c>
      <c r="BE229" s="116">
        <f>IF($U$229="základní",$N$229,0)</f>
        <v>0</v>
      </c>
      <c r="BF229" s="116">
        <f>IF($U$229="snížená",$N$229,0)</f>
        <v>0</v>
      </c>
      <c r="BG229" s="116">
        <f>IF($U$229="zákl. přenesená",$N$229,0)</f>
        <v>0</v>
      </c>
      <c r="BH229" s="116">
        <f>IF($U$229="sníž. přenesená",$N$229,0)</f>
        <v>0</v>
      </c>
      <c r="BI229" s="116">
        <f>IF($U$229="nulová",$N$229,0)</f>
        <v>0</v>
      </c>
      <c r="BJ229" s="9" t="s">
        <v>20</v>
      </c>
      <c r="BK229" s="116">
        <f>ROUND($L$229*$K$229,2)</f>
        <v>0</v>
      </c>
      <c r="BL229" s="9" t="s">
        <v>336</v>
      </c>
      <c r="BM229" s="9" t="s">
        <v>390</v>
      </c>
    </row>
    <row r="230" spans="2:65" s="9" customFormat="1" ht="16.5" customHeight="1">
      <c r="B230" s="23"/>
      <c r="C230" s="109">
        <v>100</v>
      </c>
      <c r="D230" s="109" t="s">
        <v>125</v>
      </c>
      <c r="E230" s="110" t="s">
        <v>391</v>
      </c>
      <c r="F230" s="236" t="s">
        <v>392</v>
      </c>
      <c r="G230" s="236"/>
      <c r="H230" s="236"/>
      <c r="I230" s="236"/>
      <c r="J230" s="111" t="s">
        <v>247</v>
      </c>
      <c r="K230" s="112">
        <v>286.91</v>
      </c>
      <c r="L230" s="237"/>
      <c r="M230" s="237"/>
      <c r="N230" s="237">
        <f t="shared" si="5"/>
        <v>0</v>
      </c>
      <c r="O230" s="237"/>
      <c r="P230" s="237"/>
      <c r="Q230" s="237"/>
      <c r="R230" s="24"/>
      <c r="T230" s="113"/>
      <c r="U230" s="29" t="s">
        <v>38</v>
      </c>
      <c r="V230" s="114">
        <v>0</v>
      </c>
      <c r="W230" s="114">
        <f>$V$230*$K$230</f>
        <v>0</v>
      </c>
      <c r="X230" s="114">
        <v>0</v>
      </c>
      <c r="Y230" s="114">
        <f>$X$230*$K$230</f>
        <v>0</v>
      </c>
      <c r="Z230" s="114">
        <v>0</v>
      </c>
      <c r="AA230" s="115">
        <f>$Z$230*$K$230</f>
        <v>0</v>
      </c>
      <c r="AR230" s="9" t="s">
        <v>336</v>
      </c>
      <c r="AT230" s="9" t="s">
        <v>125</v>
      </c>
      <c r="AU230" s="9" t="s">
        <v>20</v>
      </c>
      <c r="AY230" s="9" t="s">
        <v>124</v>
      </c>
      <c r="BE230" s="116">
        <f>IF($U$230="základní",$N$230,0)</f>
        <v>0</v>
      </c>
      <c r="BF230" s="116">
        <f>IF($U$230="snížená",$N$230,0)</f>
        <v>0</v>
      </c>
      <c r="BG230" s="116">
        <f>IF($U$230="zákl. přenesená",$N$230,0)</f>
        <v>0</v>
      </c>
      <c r="BH230" s="116">
        <f>IF($U$230="sníž. přenesená",$N$230,0)</f>
        <v>0</v>
      </c>
      <c r="BI230" s="116">
        <f>IF($U$230="nulová",$N$230,0)</f>
        <v>0</v>
      </c>
      <c r="BJ230" s="9" t="s">
        <v>20</v>
      </c>
      <c r="BK230" s="116">
        <f>ROUND($L$230*$K$230,2)</f>
        <v>0</v>
      </c>
      <c r="BL230" s="9" t="s">
        <v>336</v>
      </c>
      <c r="BM230" s="9" t="s">
        <v>393</v>
      </c>
    </row>
    <row r="231" spans="2:65" s="9" customFormat="1" ht="23.25" customHeight="1">
      <c r="B231" s="23"/>
      <c r="C231" s="109">
        <v>101</v>
      </c>
      <c r="D231" s="109" t="s">
        <v>125</v>
      </c>
      <c r="E231" s="110" t="s">
        <v>394</v>
      </c>
      <c r="F231" s="236" t="s">
        <v>395</v>
      </c>
      <c r="G231" s="236"/>
      <c r="H231" s="236"/>
      <c r="I231" s="236"/>
      <c r="J231" s="111" t="s">
        <v>201</v>
      </c>
      <c r="K231" s="112">
        <v>23</v>
      </c>
      <c r="L231" s="237"/>
      <c r="M231" s="237"/>
      <c r="N231" s="237">
        <f t="shared" si="5"/>
        <v>0</v>
      </c>
      <c r="O231" s="237"/>
      <c r="P231" s="237"/>
      <c r="Q231" s="237"/>
      <c r="R231" s="24"/>
      <c r="T231" s="113"/>
      <c r="U231" s="29" t="s">
        <v>38</v>
      </c>
      <c r="V231" s="114">
        <v>0</v>
      </c>
      <c r="W231" s="114">
        <f>$V$231*$K$231</f>
        <v>0</v>
      </c>
      <c r="X231" s="114">
        <v>0</v>
      </c>
      <c r="Y231" s="114">
        <f>$X$231*$K$231</f>
        <v>0</v>
      </c>
      <c r="Z231" s="114">
        <v>0</v>
      </c>
      <c r="AA231" s="115">
        <f>$Z$231*$K$231</f>
        <v>0</v>
      </c>
      <c r="AR231" s="9" t="s">
        <v>336</v>
      </c>
      <c r="AT231" s="9" t="s">
        <v>125</v>
      </c>
      <c r="AU231" s="9" t="s">
        <v>20</v>
      </c>
      <c r="AY231" s="9" t="s">
        <v>124</v>
      </c>
      <c r="BE231" s="116">
        <f>IF($U$231="základní",$N$231,0)</f>
        <v>0</v>
      </c>
      <c r="BF231" s="116">
        <f>IF($U$231="snížená",$N$231,0)</f>
        <v>0</v>
      </c>
      <c r="BG231" s="116">
        <f>IF($U$231="zákl. přenesená",$N$231,0)</f>
        <v>0</v>
      </c>
      <c r="BH231" s="116">
        <f>IF($U$231="sníž. přenesená",$N$231,0)</f>
        <v>0</v>
      </c>
      <c r="BI231" s="116">
        <f>IF($U$231="nulová",$N$231,0)</f>
        <v>0</v>
      </c>
      <c r="BJ231" s="9" t="s">
        <v>20</v>
      </c>
      <c r="BK231" s="116">
        <f>ROUND($L$231*$K$231,2)</f>
        <v>0</v>
      </c>
      <c r="BL231" s="9" t="s">
        <v>336</v>
      </c>
      <c r="BM231" s="9" t="s">
        <v>396</v>
      </c>
    </row>
    <row r="232" spans="2:65" s="9" customFormat="1" ht="15.75" customHeight="1">
      <c r="B232" s="23"/>
      <c r="C232" s="109">
        <v>102</v>
      </c>
      <c r="D232" s="109" t="s">
        <v>125</v>
      </c>
      <c r="E232" s="110" t="s">
        <v>397</v>
      </c>
      <c r="F232" s="236" t="s">
        <v>398</v>
      </c>
      <c r="G232" s="236"/>
      <c r="H232" s="236"/>
      <c r="I232" s="236"/>
      <c r="J232" s="111" t="s">
        <v>247</v>
      </c>
      <c r="K232" s="112">
        <v>243.8</v>
      </c>
      <c r="L232" s="237"/>
      <c r="M232" s="237"/>
      <c r="N232" s="237">
        <f t="shared" si="5"/>
        <v>0</v>
      </c>
      <c r="O232" s="237"/>
      <c r="P232" s="237"/>
      <c r="Q232" s="237"/>
      <c r="R232" s="24"/>
      <c r="T232" s="113"/>
      <c r="U232" s="29" t="s">
        <v>38</v>
      </c>
      <c r="V232" s="114">
        <v>0</v>
      </c>
      <c r="W232" s="114">
        <f>$V$232*$K$232</f>
        <v>0</v>
      </c>
      <c r="X232" s="114">
        <v>0</v>
      </c>
      <c r="Y232" s="114">
        <f>$X$232*$K$232</f>
        <v>0</v>
      </c>
      <c r="Z232" s="114">
        <v>0</v>
      </c>
      <c r="AA232" s="115">
        <f>$Z$232*$K$232</f>
        <v>0</v>
      </c>
      <c r="AR232" s="9" t="s">
        <v>336</v>
      </c>
      <c r="AT232" s="9" t="s">
        <v>125</v>
      </c>
      <c r="AU232" s="9" t="s">
        <v>20</v>
      </c>
      <c r="AY232" s="9" t="s">
        <v>124</v>
      </c>
      <c r="BE232" s="116">
        <f>IF($U$232="základní",$N$232,0)</f>
        <v>0</v>
      </c>
      <c r="BF232" s="116">
        <f>IF($U$232="snížená",$N$232,0)</f>
        <v>0</v>
      </c>
      <c r="BG232" s="116">
        <f>IF($U$232="zákl. přenesená",$N$232,0)</f>
        <v>0</v>
      </c>
      <c r="BH232" s="116">
        <f>IF($U$232="sníž. přenesená",$N$232,0)</f>
        <v>0</v>
      </c>
      <c r="BI232" s="116">
        <f>IF($U$232="nulová",$N$232,0)</f>
        <v>0</v>
      </c>
      <c r="BJ232" s="9" t="s">
        <v>20</v>
      </c>
      <c r="BK232" s="116">
        <f>ROUND($L$232*$K$232,2)</f>
        <v>0</v>
      </c>
      <c r="BL232" s="9" t="s">
        <v>336</v>
      </c>
      <c r="BM232" s="9" t="s">
        <v>399</v>
      </c>
    </row>
    <row r="233" spans="2:65" s="9" customFormat="1" ht="15" customHeight="1">
      <c r="B233" s="23"/>
      <c r="C233" s="109">
        <v>103</v>
      </c>
      <c r="D233" s="109" t="s">
        <v>125</v>
      </c>
      <c r="E233" s="110" t="s">
        <v>400</v>
      </c>
      <c r="F233" s="236" t="s">
        <v>401</v>
      </c>
      <c r="G233" s="236"/>
      <c r="H233" s="236"/>
      <c r="I233" s="236"/>
      <c r="J233" s="111" t="s">
        <v>178</v>
      </c>
      <c r="K233" s="112">
        <v>1</v>
      </c>
      <c r="L233" s="237"/>
      <c r="M233" s="237"/>
      <c r="N233" s="237">
        <f t="shared" si="5"/>
        <v>0</v>
      </c>
      <c r="O233" s="237"/>
      <c r="P233" s="237"/>
      <c r="Q233" s="237"/>
      <c r="R233" s="24"/>
      <c r="T233" s="113"/>
      <c r="U233" s="29" t="s">
        <v>38</v>
      </c>
      <c r="V233" s="114">
        <v>0</v>
      </c>
      <c r="W233" s="114">
        <f>$V$233*$K$233</f>
        <v>0</v>
      </c>
      <c r="X233" s="114">
        <v>0</v>
      </c>
      <c r="Y233" s="114">
        <f>$X$233*$K$233</f>
        <v>0</v>
      </c>
      <c r="Z233" s="114">
        <v>0</v>
      </c>
      <c r="AA233" s="115">
        <f>$Z$233*$K$233</f>
        <v>0</v>
      </c>
      <c r="AR233" s="9" t="s">
        <v>336</v>
      </c>
      <c r="AT233" s="9" t="s">
        <v>125</v>
      </c>
      <c r="AU233" s="9" t="s">
        <v>20</v>
      </c>
      <c r="AY233" s="9" t="s">
        <v>124</v>
      </c>
      <c r="BE233" s="116">
        <f>IF($U$233="základní",$N$233,0)</f>
        <v>0</v>
      </c>
      <c r="BF233" s="116">
        <f>IF($U$233="snížená",$N$233,0)</f>
        <v>0</v>
      </c>
      <c r="BG233" s="116">
        <f>IF($U$233="zákl. přenesená",$N$233,0)</f>
        <v>0</v>
      </c>
      <c r="BH233" s="116">
        <f>IF($U$233="sníž. přenesená",$N$233,0)</f>
        <v>0</v>
      </c>
      <c r="BI233" s="116">
        <f>IF($U$233="nulová",$N$233,0)</f>
        <v>0</v>
      </c>
      <c r="BJ233" s="9" t="s">
        <v>20</v>
      </c>
      <c r="BK233" s="116">
        <f>ROUND($L$233*$K$233,2)</f>
        <v>0</v>
      </c>
      <c r="BL233" s="9" t="s">
        <v>336</v>
      </c>
      <c r="BM233" s="9" t="s">
        <v>402</v>
      </c>
    </row>
    <row r="234" spans="2:65" s="9" customFormat="1" ht="12.75" customHeight="1">
      <c r="B234" s="23"/>
      <c r="C234" s="109">
        <v>104</v>
      </c>
      <c r="D234" s="109" t="s">
        <v>125</v>
      </c>
      <c r="E234" s="110" t="s">
        <v>403</v>
      </c>
      <c r="F234" s="236" t="s">
        <v>404</v>
      </c>
      <c r="G234" s="236"/>
      <c r="H234" s="236"/>
      <c r="I234" s="236"/>
      <c r="J234" s="111" t="s">
        <v>247</v>
      </c>
      <c r="K234" s="112">
        <v>175.8</v>
      </c>
      <c r="L234" s="237"/>
      <c r="M234" s="237"/>
      <c r="N234" s="237">
        <f t="shared" si="5"/>
        <v>0</v>
      </c>
      <c r="O234" s="237"/>
      <c r="P234" s="237"/>
      <c r="Q234" s="237"/>
      <c r="R234" s="24"/>
      <c r="T234" s="113"/>
      <c r="U234" s="29" t="s">
        <v>38</v>
      </c>
      <c r="V234" s="114">
        <v>0</v>
      </c>
      <c r="W234" s="114">
        <f>$V$234*$K$234</f>
        <v>0</v>
      </c>
      <c r="X234" s="114">
        <v>0</v>
      </c>
      <c r="Y234" s="114">
        <f>$X$234*$K$234</f>
        <v>0</v>
      </c>
      <c r="Z234" s="114">
        <v>0</v>
      </c>
      <c r="AA234" s="115">
        <f>$Z$234*$K$234</f>
        <v>0</v>
      </c>
      <c r="AR234" s="9" t="s">
        <v>336</v>
      </c>
      <c r="AT234" s="9" t="s">
        <v>125</v>
      </c>
      <c r="AU234" s="9" t="s">
        <v>20</v>
      </c>
      <c r="AY234" s="9" t="s">
        <v>124</v>
      </c>
      <c r="BE234" s="116">
        <f>IF($U$234="základní",$N$234,0)</f>
        <v>0</v>
      </c>
      <c r="BF234" s="116">
        <f>IF($U$234="snížená",$N$234,0)</f>
        <v>0</v>
      </c>
      <c r="BG234" s="116">
        <f>IF($U$234="zákl. přenesená",$N$234,0)</f>
        <v>0</v>
      </c>
      <c r="BH234" s="116">
        <f>IF($U$234="sníž. přenesená",$N$234,0)</f>
        <v>0</v>
      </c>
      <c r="BI234" s="116">
        <f>IF($U$234="nulová",$N$234,0)</f>
        <v>0</v>
      </c>
      <c r="BJ234" s="9" t="s">
        <v>20</v>
      </c>
      <c r="BK234" s="116">
        <f>ROUND($L$234*$K$234,2)</f>
        <v>0</v>
      </c>
      <c r="BL234" s="9" t="s">
        <v>336</v>
      </c>
      <c r="BM234" s="9" t="s">
        <v>405</v>
      </c>
    </row>
    <row r="235" spans="2:63" s="9" customFormat="1" ht="15" customHeight="1">
      <c r="B235" s="23"/>
      <c r="C235" s="109">
        <v>105</v>
      </c>
      <c r="D235" s="109" t="s">
        <v>125</v>
      </c>
      <c r="E235" s="110" t="s">
        <v>406</v>
      </c>
      <c r="F235" s="236" t="s">
        <v>407</v>
      </c>
      <c r="G235" s="236"/>
      <c r="H235" s="236"/>
      <c r="I235" s="236"/>
      <c r="J235" s="111" t="s">
        <v>247</v>
      </c>
      <c r="K235" s="112">
        <v>68</v>
      </c>
      <c r="L235" s="237"/>
      <c r="M235" s="237"/>
      <c r="N235" s="237">
        <f>K235*L235</f>
        <v>0</v>
      </c>
      <c r="O235" s="237"/>
      <c r="P235" s="237"/>
      <c r="Q235" s="237"/>
      <c r="R235" s="24"/>
      <c r="T235" s="113"/>
      <c r="U235" s="29"/>
      <c r="V235" s="114"/>
      <c r="W235" s="114"/>
      <c r="X235" s="114"/>
      <c r="Y235" s="114"/>
      <c r="Z235" s="114"/>
      <c r="AA235" s="115"/>
      <c r="BE235" s="116"/>
      <c r="BF235" s="116"/>
      <c r="BG235" s="116"/>
      <c r="BH235" s="116"/>
      <c r="BI235" s="116"/>
      <c r="BK235" s="116"/>
    </row>
    <row r="236" spans="2:65" s="9" customFormat="1" ht="27" customHeight="1">
      <c r="B236" s="23"/>
      <c r="C236" s="109">
        <v>106</v>
      </c>
      <c r="D236" s="109" t="s">
        <v>125</v>
      </c>
      <c r="E236" s="110" t="s">
        <v>408</v>
      </c>
      <c r="F236" s="236" t="s">
        <v>409</v>
      </c>
      <c r="G236" s="236"/>
      <c r="H236" s="236"/>
      <c r="I236" s="236"/>
      <c r="J236" s="111" t="s">
        <v>363</v>
      </c>
      <c r="K236" s="112">
        <f>SUM(N227:Q235)/100</f>
        <v>0</v>
      </c>
      <c r="L236" s="237"/>
      <c r="M236" s="237"/>
      <c r="N236" s="237">
        <f>K236*L236</f>
        <v>0</v>
      </c>
      <c r="O236" s="237"/>
      <c r="P236" s="237"/>
      <c r="Q236" s="237"/>
      <c r="R236" s="24"/>
      <c r="T236" s="113"/>
      <c r="U236" s="29" t="s">
        <v>38</v>
      </c>
      <c r="V236" s="114">
        <v>0</v>
      </c>
      <c r="W236" s="114" t="e">
        <f>#REF!*#REF!</f>
        <v>#REF!</v>
      </c>
      <c r="X236" s="114">
        <v>0</v>
      </c>
      <c r="Y236" s="114" t="e">
        <f>#REF!*#REF!</f>
        <v>#REF!</v>
      </c>
      <c r="Z236" s="114">
        <v>0</v>
      </c>
      <c r="AA236" s="115" t="e">
        <f>#REF!*#REF!</f>
        <v>#REF!</v>
      </c>
      <c r="AR236" s="9" t="s">
        <v>336</v>
      </c>
      <c r="AT236" s="9" t="s">
        <v>125</v>
      </c>
      <c r="AU236" s="9" t="s">
        <v>20</v>
      </c>
      <c r="AY236" s="9" t="s">
        <v>124</v>
      </c>
      <c r="BE236" s="116" t="e">
        <f>IF(#REF!="základní",#REF!,0)</f>
        <v>#REF!</v>
      </c>
      <c r="BF236" s="116" t="e">
        <f>IF(#REF!="snížená",#REF!,0)</f>
        <v>#REF!</v>
      </c>
      <c r="BG236" s="116" t="e">
        <f>IF(#REF!="zákl. přenesená",#REF!,0)</f>
        <v>#REF!</v>
      </c>
      <c r="BH236" s="116" t="e">
        <f>IF(#REF!="sníž. přenesená",#REF!,0)</f>
        <v>#REF!</v>
      </c>
      <c r="BI236" s="116" t="e">
        <f>IF(#REF!="nulová",#REF!,0)</f>
        <v>#REF!</v>
      </c>
      <c r="BJ236" s="9" t="s">
        <v>20</v>
      </c>
      <c r="BK236" s="116" t="e">
        <f>ROUND(#REF!*#REF!,2)</f>
        <v>#REF!</v>
      </c>
      <c r="BL236" s="9" t="s">
        <v>336</v>
      </c>
      <c r="BM236" s="9" t="s">
        <v>410</v>
      </c>
    </row>
    <row r="237" spans="2:63" s="100" customFormat="1" ht="37.5" customHeight="1">
      <c r="B237" s="101"/>
      <c r="D237" s="102" t="s">
        <v>165</v>
      </c>
      <c r="E237" s="102"/>
      <c r="F237" s="102"/>
      <c r="G237" s="102"/>
      <c r="H237" s="102"/>
      <c r="I237" s="102"/>
      <c r="J237" s="102"/>
      <c r="K237" s="102"/>
      <c r="L237" s="102"/>
      <c r="M237" s="102"/>
      <c r="N237" s="238"/>
      <c r="O237" s="238"/>
      <c r="P237" s="238"/>
      <c r="Q237" s="238"/>
      <c r="R237" s="103"/>
      <c r="T237" s="104"/>
      <c r="W237" s="105" t="e">
        <f>SUM($W$247:$W$257)</f>
        <v>#REF!</v>
      </c>
      <c r="Y237" s="105" t="e">
        <f>SUM($Y$247:$Y$257)</f>
        <v>#REF!</v>
      </c>
      <c r="AA237" s="106" t="e">
        <f>SUM($AA$247:$AA$257)</f>
        <v>#REF!</v>
      </c>
      <c r="AR237" s="107" t="s">
        <v>20</v>
      </c>
      <c r="AT237" s="107" t="s">
        <v>72</v>
      </c>
      <c r="AU237" s="107" t="s">
        <v>73</v>
      </c>
      <c r="AY237" s="107" t="s">
        <v>124</v>
      </c>
      <c r="BK237" s="108" t="e">
        <f>SUM($BK$247:$BK$257)</f>
        <v>#REF!</v>
      </c>
    </row>
    <row r="238" spans="2:65" s="9" customFormat="1" ht="39" customHeight="1">
      <c r="B238" s="23"/>
      <c r="C238" s="109">
        <v>107</v>
      </c>
      <c r="D238" s="109" t="s">
        <v>125</v>
      </c>
      <c r="E238" s="110" t="s">
        <v>411</v>
      </c>
      <c r="F238" s="236" t="s">
        <v>610</v>
      </c>
      <c r="G238" s="236"/>
      <c r="H238" s="236"/>
      <c r="I238" s="236"/>
      <c r="J238" s="111" t="s">
        <v>201</v>
      </c>
      <c r="K238" s="112">
        <v>15</v>
      </c>
      <c r="L238" s="237"/>
      <c r="M238" s="237"/>
      <c r="N238" s="237">
        <f aca="true" t="shared" si="6" ref="N238:N245">K238*L238</f>
        <v>0</v>
      </c>
      <c r="O238" s="237"/>
      <c r="P238" s="237"/>
      <c r="Q238" s="237"/>
      <c r="R238" s="24"/>
      <c r="T238" s="113"/>
      <c r="U238" s="29" t="s">
        <v>38</v>
      </c>
      <c r="V238" s="114">
        <v>0</v>
      </c>
      <c r="W238" s="114">
        <f>$V$247*$K$247</f>
        <v>0</v>
      </c>
      <c r="X238" s="114">
        <v>0</v>
      </c>
      <c r="Y238" s="114">
        <f>$X$247*$K$247</f>
        <v>0</v>
      </c>
      <c r="Z238" s="114">
        <v>0</v>
      </c>
      <c r="AA238" s="115">
        <f>$Z$247*$K$247</f>
        <v>0</v>
      </c>
      <c r="AR238" s="9" t="s">
        <v>336</v>
      </c>
      <c r="AT238" s="9" t="s">
        <v>125</v>
      </c>
      <c r="AU238" s="9" t="s">
        <v>20</v>
      </c>
      <c r="AY238" s="9" t="s">
        <v>124</v>
      </c>
      <c r="BE238" s="116">
        <f>IF($U$247="základní",$N$247,0)</f>
        <v>0</v>
      </c>
      <c r="BF238" s="116">
        <f>IF($U$247="snížená",$N$247,0)</f>
        <v>0</v>
      </c>
      <c r="BG238" s="116">
        <f>IF($U$247="zákl. přenesená",$N$247,0)</f>
        <v>0</v>
      </c>
      <c r="BH238" s="116">
        <f>IF($U$247="sníž. přenesená",$N$247,0)</f>
        <v>0</v>
      </c>
      <c r="BI238" s="116">
        <f>IF($U$247="nulová",$N$247,0)</f>
        <v>0</v>
      </c>
      <c r="BJ238" s="9" t="s">
        <v>20</v>
      </c>
      <c r="BK238" s="116">
        <f>ROUND($L$247*$K$247,2)</f>
        <v>0</v>
      </c>
      <c r="BL238" s="9" t="s">
        <v>336</v>
      </c>
      <c r="BM238" s="9" t="s">
        <v>412</v>
      </c>
    </row>
    <row r="239" spans="2:65" s="9" customFormat="1" ht="27" customHeight="1">
      <c r="B239" s="23"/>
      <c r="C239" s="109">
        <v>108</v>
      </c>
      <c r="D239" s="109" t="s">
        <v>125</v>
      </c>
      <c r="E239" s="110" t="s">
        <v>413</v>
      </c>
      <c r="F239" s="236" t="s">
        <v>611</v>
      </c>
      <c r="G239" s="236"/>
      <c r="H239" s="236"/>
      <c r="I239" s="236"/>
      <c r="J239" s="111" t="s">
        <v>201</v>
      </c>
      <c r="K239" s="112">
        <v>1</v>
      </c>
      <c r="L239" s="237"/>
      <c r="M239" s="237"/>
      <c r="N239" s="237">
        <f t="shared" si="6"/>
        <v>0</v>
      </c>
      <c r="O239" s="237"/>
      <c r="P239" s="237"/>
      <c r="Q239" s="237"/>
      <c r="R239" s="24"/>
      <c r="T239" s="113"/>
      <c r="U239" s="29" t="s">
        <v>38</v>
      </c>
      <c r="V239" s="114">
        <v>0</v>
      </c>
      <c r="W239" s="114">
        <f>$V$248*$K$248</f>
        <v>0</v>
      </c>
      <c r="X239" s="114">
        <v>0</v>
      </c>
      <c r="Y239" s="114">
        <f>$X$248*$K$248</f>
        <v>0</v>
      </c>
      <c r="Z239" s="114">
        <v>0</v>
      </c>
      <c r="AA239" s="115">
        <f>$Z$248*$K$248</f>
        <v>0</v>
      </c>
      <c r="AR239" s="9" t="s">
        <v>336</v>
      </c>
      <c r="AT239" s="9" t="s">
        <v>125</v>
      </c>
      <c r="AU239" s="9" t="s">
        <v>20</v>
      </c>
      <c r="AY239" s="9" t="s">
        <v>124</v>
      </c>
      <c r="BE239" s="116">
        <f>IF($U$248="základní",$N$248,0)</f>
        <v>0</v>
      </c>
      <c r="BF239" s="116">
        <f>IF($U$248="snížená",$N$248,0)</f>
        <v>0</v>
      </c>
      <c r="BG239" s="116">
        <f>IF($U$248="zákl. přenesená",$N$248,0)</f>
        <v>0</v>
      </c>
      <c r="BH239" s="116">
        <f>IF($U$248="sníž. přenesená",$N$248,0)</f>
        <v>0</v>
      </c>
      <c r="BI239" s="116">
        <f>IF($U$248="nulová",$N$248,0)</f>
        <v>0</v>
      </c>
      <c r="BJ239" s="9" t="s">
        <v>20</v>
      </c>
      <c r="BK239" s="116">
        <f>ROUND($L$248*$K$248,2)</f>
        <v>0</v>
      </c>
      <c r="BL239" s="9" t="s">
        <v>336</v>
      </c>
      <c r="BM239" s="9" t="s">
        <v>414</v>
      </c>
    </row>
    <row r="240" spans="2:65" s="9" customFormat="1" ht="24" customHeight="1">
      <c r="B240" s="23"/>
      <c r="C240" s="109">
        <v>109</v>
      </c>
      <c r="D240" s="109" t="s">
        <v>125</v>
      </c>
      <c r="E240" s="110" t="s">
        <v>415</v>
      </c>
      <c r="F240" s="236" t="s">
        <v>613</v>
      </c>
      <c r="G240" s="236"/>
      <c r="H240" s="236"/>
      <c r="I240" s="236"/>
      <c r="J240" s="111" t="s">
        <v>201</v>
      </c>
      <c r="K240" s="112">
        <v>3</v>
      </c>
      <c r="L240" s="237"/>
      <c r="M240" s="237"/>
      <c r="N240" s="237">
        <f t="shared" si="6"/>
        <v>0</v>
      </c>
      <c r="O240" s="237"/>
      <c r="P240" s="237"/>
      <c r="Q240" s="237"/>
      <c r="R240" s="24"/>
      <c r="T240" s="113"/>
      <c r="U240" s="29" t="s">
        <v>38</v>
      </c>
      <c r="V240" s="114">
        <v>0</v>
      </c>
      <c r="W240" s="114">
        <f>$V$249*$K$249</f>
        <v>0</v>
      </c>
      <c r="X240" s="114">
        <v>0</v>
      </c>
      <c r="Y240" s="114">
        <f>$X$249*$K$249</f>
        <v>0</v>
      </c>
      <c r="Z240" s="114">
        <v>0</v>
      </c>
      <c r="AA240" s="115">
        <f>$Z$249*$K$249</f>
        <v>0</v>
      </c>
      <c r="AR240" s="9" t="s">
        <v>336</v>
      </c>
      <c r="AT240" s="9" t="s">
        <v>125</v>
      </c>
      <c r="AU240" s="9" t="s">
        <v>20</v>
      </c>
      <c r="AY240" s="9" t="s">
        <v>124</v>
      </c>
      <c r="BE240" s="116">
        <f>IF($U$249="základní",$N$249,0)</f>
        <v>0</v>
      </c>
      <c r="BF240" s="116">
        <f>IF($U$249="snížená",$N$249,0)</f>
        <v>0</v>
      </c>
      <c r="BG240" s="116">
        <f>IF($U$249="zákl. přenesená",$N$249,0)</f>
        <v>0</v>
      </c>
      <c r="BH240" s="116">
        <f>IF($U$249="sníž. přenesená",$N$249,0)</f>
        <v>0</v>
      </c>
      <c r="BI240" s="116">
        <f>IF($U$249="nulová",$N$249,0)</f>
        <v>0</v>
      </c>
      <c r="BJ240" s="9" t="s">
        <v>20</v>
      </c>
      <c r="BK240" s="116">
        <f>ROUND($L$249*$K$249,2)</f>
        <v>0</v>
      </c>
      <c r="BL240" s="9" t="s">
        <v>336</v>
      </c>
      <c r="BM240" s="9" t="s">
        <v>416</v>
      </c>
    </row>
    <row r="241" spans="2:65" s="9" customFormat="1" ht="21.75" customHeight="1">
      <c r="B241" s="23"/>
      <c r="C241" s="109">
        <v>110</v>
      </c>
      <c r="D241" s="109" t="s">
        <v>125</v>
      </c>
      <c r="E241" s="110" t="s">
        <v>417</v>
      </c>
      <c r="F241" s="236" t="s">
        <v>612</v>
      </c>
      <c r="G241" s="236"/>
      <c r="H241" s="236"/>
      <c r="I241" s="236"/>
      <c r="J241" s="111" t="s">
        <v>201</v>
      </c>
      <c r="K241" s="112">
        <v>1</v>
      </c>
      <c r="L241" s="237"/>
      <c r="M241" s="237"/>
      <c r="N241" s="237">
        <f t="shared" si="6"/>
        <v>0</v>
      </c>
      <c r="O241" s="237"/>
      <c r="P241" s="237"/>
      <c r="Q241" s="237"/>
      <c r="R241" s="24"/>
      <c r="T241" s="113"/>
      <c r="U241" s="29" t="s">
        <v>38</v>
      </c>
      <c r="V241" s="114">
        <v>0</v>
      </c>
      <c r="W241" s="114">
        <f>$V$250*$K$250</f>
        <v>0</v>
      </c>
      <c r="X241" s="114">
        <v>0</v>
      </c>
      <c r="Y241" s="114">
        <f>$X$250*$K$250</f>
        <v>0</v>
      </c>
      <c r="Z241" s="114">
        <v>0</v>
      </c>
      <c r="AA241" s="115">
        <f>$Z$250*$K$250</f>
        <v>0</v>
      </c>
      <c r="AR241" s="9" t="s">
        <v>336</v>
      </c>
      <c r="AT241" s="9" t="s">
        <v>125</v>
      </c>
      <c r="AU241" s="9" t="s">
        <v>20</v>
      </c>
      <c r="AY241" s="9" t="s">
        <v>124</v>
      </c>
      <c r="BE241" s="116">
        <f>IF($U$250="základní",$N$250,0)</f>
        <v>0</v>
      </c>
      <c r="BF241" s="116">
        <f>IF($U$250="snížená",$N$250,0)</f>
        <v>0</v>
      </c>
      <c r="BG241" s="116">
        <f>IF($U$250="zákl. přenesená",$N$250,0)</f>
        <v>0</v>
      </c>
      <c r="BH241" s="116">
        <f>IF($U$250="sníž. přenesená",$N$250,0)</f>
        <v>0</v>
      </c>
      <c r="BI241" s="116">
        <f>IF($U$250="nulová",$N$250,0)</f>
        <v>0</v>
      </c>
      <c r="BJ241" s="9" t="s">
        <v>20</v>
      </c>
      <c r="BK241" s="116">
        <f>ROUND($L$250*$K$250,2)</f>
        <v>0</v>
      </c>
      <c r="BL241" s="9" t="s">
        <v>336</v>
      </c>
      <c r="BM241" s="9" t="s">
        <v>418</v>
      </c>
    </row>
    <row r="242" spans="2:65" s="9" customFormat="1" ht="28.5" customHeight="1">
      <c r="B242" s="23"/>
      <c r="C242" s="109">
        <v>111</v>
      </c>
      <c r="D242" s="109" t="s">
        <v>125</v>
      </c>
      <c r="E242" s="110" t="s">
        <v>419</v>
      </c>
      <c r="F242" s="236" t="s">
        <v>614</v>
      </c>
      <c r="G242" s="236"/>
      <c r="H242" s="236"/>
      <c r="I242" s="236"/>
      <c r="J242" s="111" t="s">
        <v>201</v>
      </c>
      <c r="K242" s="112">
        <v>2</v>
      </c>
      <c r="L242" s="237"/>
      <c r="M242" s="237"/>
      <c r="N242" s="237">
        <f t="shared" si="6"/>
        <v>0</v>
      </c>
      <c r="O242" s="237"/>
      <c r="P242" s="237"/>
      <c r="Q242" s="237"/>
      <c r="R242" s="24"/>
      <c r="T242" s="113"/>
      <c r="U242" s="29" t="s">
        <v>38</v>
      </c>
      <c r="V242" s="114">
        <v>0</v>
      </c>
      <c r="W242" s="114">
        <f>$V$251*$K$251</f>
        <v>0</v>
      </c>
      <c r="X242" s="114">
        <v>0</v>
      </c>
      <c r="Y242" s="114">
        <f>$X$251*$K$251</f>
        <v>0</v>
      </c>
      <c r="Z242" s="114">
        <v>0</v>
      </c>
      <c r="AA242" s="115">
        <f>$Z$251*$K$251</f>
        <v>0</v>
      </c>
      <c r="AR242" s="9" t="s">
        <v>336</v>
      </c>
      <c r="AT242" s="9" t="s">
        <v>125</v>
      </c>
      <c r="AU242" s="9" t="s">
        <v>20</v>
      </c>
      <c r="AY242" s="9" t="s">
        <v>124</v>
      </c>
      <c r="BE242" s="116">
        <f>IF($U$251="základní",$N$251,0)</f>
        <v>0</v>
      </c>
      <c r="BF242" s="116">
        <f>IF($U$251="snížená",$N$251,0)</f>
        <v>0</v>
      </c>
      <c r="BG242" s="116">
        <f>IF($U$251="zákl. přenesená",$N$251,0)</f>
        <v>0</v>
      </c>
      <c r="BH242" s="116">
        <f>IF($U$251="sníž. přenesená",$N$251,0)</f>
        <v>0</v>
      </c>
      <c r="BI242" s="116">
        <f>IF($U$251="nulová",$N$251,0)</f>
        <v>0</v>
      </c>
      <c r="BJ242" s="9" t="s">
        <v>20</v>
      </c>
      <c r="BK242" s="116">
        <f>ROUND($L$251*$K$251,2)</f>
        <v>0</v>
      </c>
      <c r="BL242" s="9" t="s">
        <v>336</v>
      </c>
      <c r="BM242" s="9" t="s">
        <v>420</v>
      </c>
    </row>
    <row r="243" spans="2:65" s="9" customFormat="1" ht="30.75" customHeight="1">
      <c r="B243" s="23"/>
      <c r="C243" s="109">
        <v>112</v>
      </c>
      <c r="D243" s="109" t="s">
        <v>125</v>
      </c>
      <c r="E243" s="110" t="s">
        <v>421</v>
      </c>
      <c r="F243" s="236" t="s">
        <v>615</v>
      </c>
      <c r="G243" s="236"/>
      <c r="H243" s="236"/>
      <c r="I243" s="236"/>
      <c r="J243" s="111" t="s">
        <v>201</v>
      </c>
      <c r="K243" s="112">
        <v>1</v>
      </c>
      <c r="L243" s="237"/>
      <c r="M243" s="237"/>
      <c r="N243" s="237">
        <f t="shared" si="6"/>
        <v>0</v>
      </c>
      <c r="O243" s="237"/>
      <c r="P243" s="237"/>
      <c r="Q243" s="237"/>
      <c r="R243" s="24"/>
      <c r="T243" s="113"/>
      <c r="U243" s="29" t="s">
        <v>38</v>
      </c>
      <c r="V243" s="114">
        <v>0</v>
      </c>
      <c r="W243" s="114">
        <f>$V$252*$K$252</f>
        <v>0</v>
      </c>
      <c r="X243" s="114">
        <v>0</v>
      </c>
      <c r="Y243" s="114">
        <f>$X$252*$K$252</f>
        <v>0</v>
      </c>
      <c r="Z243" s="114">
        <v>0</v>
      </c>
      <c r="AA243" s="115">
        <f>$Z$252*$K$252</f>
        <v>0</v>
      </c>
      <c r="AR243" s="9" t="s">
        <v>336</v>
      </c>
      <c r="AT243" s="9" t="s">
        <v>125</v>
      </c>
      <c r="AU243" s="9" t="s">
        <v>20</v>
      </c>
      <c r="AY243" s="9" t="s">
        <v>124</v>
      </c>
      <c r="BE243" s="116">
        <f>IF($U$252="základní",$N$252,0)</f>
        <v>0</v>
      </c>
      <c r="BF243" s="116">
        <f>IF($U$252="snížená",$N$252,0)</f>
        <v>0</v>
      </c>
      <c r="BG243" s="116">
        <f>IF($U$252="zákl. přenesená",$N$252,0)</f>
        <v>0</v>
      </c>
      <c r="BH243" s="116">
        <f>IF($U$252="sníž. přenesená",$N$252,0)</f>
        <v>0</v>
      </c>
      <c r="BI243" s="116">
        <f>IF($U$252="nulová",$N$252,0)</f>
        <v>0</v>
      </c>
      <c r="BJ243" s="9" t="s">
        <v>20</v>
      </c>
      <c r="BK243" s="116">
        <f>ROUND($L$252*$K$252,2)</f>
        <v>0</v>
      </c>
      <c r="BL243" s="9" t="s">
        <v>336</v>
      </c>
      <c r="BM243" s="9" t="s">
        <v>422</v>
      </c>
    </row>
    <row r="244" spans="2:63" s="9" customFormat="1" ht="26.25" customHeight="1">
      <c r="B244" s="23"/>
      <c r="C244" s="109">
        <v>113</v>
      </c>
      <c r="D244" s="109"/>
      <c r="E244" s="110" t="s">
        <v>423</v>
      </c>
      <c r="F244" s="236" t="s">
        <v>616</v>
      </c>
      <c r="G244" s="236"/>
      <c r="H244" s="236"/>
      <c r="I244" s="236"/>
      <c r="J244" s="111" t="s">
        <v>201</v>
      </c>
      <c r="K244" s="112">
        <v>1</v>
      </c>
      <c r="L244" s="237"/>
      <c r="M244" s="237"/>
      <c r="N244" s="237">
        <f t="shared" si="6"/>
        <v>0</v>
      </c>
      <c r="O244" s="237"/>
      <c r="P244" s="237"/>
      <c r="Q244" s="237"/>
      <c r="R244" s="24"/>
      <c r="T244" s="113"/>
      <c r="U244" s="29"/>
      <c r="V244" s="114"/>
      <c r="W244" s="114"/>
      <c r="X244" s="114"/>
      <c r="Y244" s="114"/>
      <c r="Z244" s="114"/>
      <c r="AA244" s="115"/>
      <c r="BE244" s="116"/>
      <c r="BF244" s="116"/>
      <c r="BG244" s="116"/>
      <c r="BH244" s="116"/>
      <c r="BI244" s="116"/>
      <c r="BK244" s="116"/>
    </row>
    <row r="245" spans="2:65" s="9" customFormat="1" ht="22.5" customHeight="1">
      <c r="B245" s="23"/>
      <c r="C245" s="109">
        <v>114</v>
      </c>
      <c r="D245" s="109" t="s">
        <v>125</v>
      </c>
      <c r="E245" s="110" t="s">
        <v>424</v>
      </c>
      <c r="F245" s="236" t="s">
        <v>425</v>
      </c>
      <c r="G245" s="236"/>
      <c r="H245" s="236"/>
      <c r="I245" s="236"/>
      <c r="J245" s="111" t="s">
        <v>363</v>
      </c>
      <c r="K245" s="112">
        <f>SUM(N238:Q244)/100</f>
        <v>0</v>
      </c>
      <c r="L245" s="237"/>
      <c r="M245" s="237"/>
      <c r="N245" s="237">
        <f t="shared" si="6"/>
        <v>0</v>
      </c>
      <c r="O245" s="237"/>
      <c r="P245" s="237"/>
      <c r="Q245" s="237"/>
      <c r="R245" s="24"/>
      <c r="T245" s="113"/>
      <c r="U245" s="29" t="s">
        <v>38</v>
      </c>
      <c r="V245" s="114">
        <v>0</v>
      </c>
      <c r="W245" s="114">
        <f>$V$253*$K$253</f>
        <v>0</v>
      </c>
      <c r="X245" s="114">
        <v>0</v>
      </c>
      <c r="Y245" s="114">
        <f>$X$253*$K$253</f>
        <v>0</v>
      </c>
      <c r="Z245" s="114">
        <v>0</v>
      </c>
      <c r="AA245" s="115">
        <f>$Z$253*$K$253</f>
        <v>0</v>
      </c>
      <c r="AR245" s="9" t="s">
        <v>336</v>
      </c>
      <c r="AT245" s="9" t="s">
        <v>125</v>
      </c>
      <c r="AU245" s="9" t="s">
        <v>20</v>
      </c>
      <c r="AY245" s="9" t="s">
        <v>124</v>
      </c>
      <c r="BE245" s="116">
        <f>IF($U$253="základní",$N$253,0)</f>
        <v>0</v>
      </c>
      <c r="BF245" s="116">
        <f>IF($U$253="snížená",$N$253,0)</f>
        <v>0</v>
      </c>
      <c r="BG245" s="116">
        <f>IF($U$253="zákl. přenesená",$N$253,0)</f>
        <v>0</v>
      </c>
      <c r="BH245" s="116">
        <f>IF($U$253="sníž. přenesená",$N$253,0)</f>
        <v>0</v>
      </c>
      <c r="BI245" s="116">
        <f>IF($U$253="nulová",$N$253,0)</f>
        <v>0</v>
      </c>
      <c r="BJ245" s="9" t="s">
        <v>20</v>
      </c>
      <c r="BK245" s="116">
        <f>ROUND($L$253*$K$253,2)</f>
        <v>0</v>
      </c>
      <c r="BL245" s="9" t="s">
        <v>336</v>
      </c>
      <c r="BM245" s="9" t="s">
        <v>426</v>
      </c>
    </row>
    <row r="246" spans="2:63" s="100" customFormat="1" ht="37.5" customHeight="1">
      <c r="B246" s="101"/>
      <c r="D246" s="102" t="s">
        <v>166</v>
      </c>
      <c r="E246" s="102"/>
      <c r="F246" s="102"/>
      <c r="G246" s="102"/>
      <c r="H246" s="102"/>
      <c r="I246" s="102"/>
      <c r="J246" s="102"/>
      <c r="K246" s="102"/>
      <c r="L246" s="102"/>
      <c r="M246" s="102"/>
      <c r="N246" s="238"/>
      <c r="O246" s="238"/>
      <c r="P246" s="238"/>
      <c r="Q246" s="238"/>
      <c r="R246" s="103"/>
      <c r="T246" s="104"/>
      <c r="W246" s="105" t="e">
        <f>SUM($W$247:$W$257)</f>
        <v>#REF!</v>
      </c>
      <c r="Y246" s="105" t="e">
        <f>SUM($Y$247:$Y$257)</f>
        <v>#REF!</v>
      </c>
      <c r="AA246" s="106" t="e">
        <f>SUM($AA$247:$AA$257)</f>
        <v>#REF!</v>
      </c>
      <c r="AR246" s="107" t="s">
        <v>20</v>
      </c>
      <c r="AT246" s="107" t="s">
        <v>72</v>
      </c>
      <c r="AU246" s="107" t="s">
        <v>73</v>
      </c>
      <c r="AY246" s="107" t="s">
        <v>124</v>
      </c>
      <c r="BK246" s="108" t="e">
        <f>SUM($BK$247:$BK$257)</f>
        <v>#REF!</v>
      </c>
    </row>
    <row r="247" spans="2:65" s="9" customFormat="1" ht="15" customHeight="1">
      <c r="B247" s="23"/>
      <c r="C247" s="109">
        <v>115</v>
      </c>
      <c r="D247" s="109" t="s">
        <v>125</v>
      </c>
      <c r="E247" s="110" t="s">
        <v>427</v>
      </c>
      <c r="F247" s="236" t="s">
        <v>428</v>
      </c>
      <c r="G247" s="236"/>
      <c r="H247" s="236"/>
      <c r="I247" s="236"/>
      <c r="J247" s="111" t="s">
        <v>201</v>
      </c>
      <c r="K247" s="112">
        <v>1</v>
      </c>
      <c r="L247" s="237"/>
      <c r="M247" s="237"/>
      <c r="N247" s="237">
        <f>K247*L247</f>
        <v>0</v>
      </c>
      <c r="O247" s="237"/>
      <c r="P247" s="237"/>
      <c r="Q247" s="237"/>
      <c r="R247" s="24"/>
      <c r="T247" s="113"/>
      <c r="U247" s="29" t="s">
        <v>38</v>
      </c>
      <c r="V247" s="114">
        <v>0</v>
      </c>
      <c r="W247" s="114">
        <f>$V$247*$K$247</f>
        <v>0</v>
      </c>
      <c r="X247" s="114">
        <v>0</v>
      </c>
      <c r="Y247" s="114">
        <f>$X$247*$K$247</f>
        <v>0</v>
      </c>
      <c r="Z247" s="114">
        <v>0</v>
      </c>
      <c r="AA247" s="115">
        <f>$Z$247*$K$247</f>
        <v>0</v>
      </c>
      <c r="AR247" s="9" t="s">
        <v>336</v>
      </c>
      <c r="AT247" s="9" t="s">
        <v>125</v>
      </c>
      <c r="AU247" s="9" t="s">
        <v>20</v>
      </c>
      <c r="AY247" s="9" t="s">
        <v>124</v>
      </c>
      <c r="BE247" s="116">
        <f>IF($U$247="základní",$N$247,0)</f>
        <v>0</v>
      </c>
      <c r="BF247" s="116">
        <f>IF($U$247="snížená",$N$247,0)</f>
        <v>0</v>
      </c>
      <c r="BG247" s="116">
        <f>IF($U$247="zákl. přenesená",$N$247,0)</f>
        <v>0</v>
      </c>
      <c r="BH247" s="116">
        <f>IF($U$247="sníž. přenesená",$N$247,0)</f>
        <v>0</v>
      </c>
      <c r="BI247" s="116">
        <f>IF($U$247="nulová",$N$247,0)</f>
        <v>0</v>
      </c>
      <c r="BJ247" s="9" t="s">
        <v>20</v>
      </c>
      <c r="BK247" s="116">
        <f>ROUND($L$247*$K$247,2)</f>
        <v>0</v>
      </c>
      <c r="BL247" s="9" t="s">
        <v>336</v>
      </c>
      <c r="BM247" s="9" t="s">
        <v>412</v>
      </c>
    </row>
    <row r="248" spans="2:65" s="9" customFormat="1" ht="27" customHeight="1">
      <c r="B248" s="23"/>
      <c r="C248" s="109">
        <v>116</v>
      </c>
      <c r="D248" s="109" t="s">
        <v>125</v>
      </c>
      <c r="E248" s="110" t="s">
        <v>429</v>
      </c>
      <c r="F248" s="236" t="s">
        <v>430</v>
      </c>
      <c r="G248" s="236"/>
      <c r="H248" s="236"/>
      <c r="I248" s="236"/>
      <c r="J248" s="111" t="s">
        <v>247</v>
      </c>
      <c r="K248" s="112">
        <v>24.5</v>
      </c>
      <c r="L248" s="237"/>
      <c r="M248" s="237"/>
      <c r="N248" s="237">
        <f aca="true" t="shared" si="7" ref="N248:N257">K248*L248</f>
        <v>0</v>
      </c>
      <c r="O248" s="237"/>
      <c r="P248" s="237"/>
      <c r="Q248" s="237"/>
      <c r="R248" s="24"/>
      <c r="T248" s="113"/>
      <c r="U248" s="29" t="s">
        <v>38</v>
      </c>
      <c r="V248" s="114">
        <v>0</v>
      </c>
      <c r="W248" s="114">
        <f>$V$248*$K$248</f>
        <v>0</v>
      </c>
      <c r="X248" s="114">
        <v>0</v>
      </c>
      <c r="Y248" s="114">
        <f>$X$248*$K$248</f>
        <v>0</v>
      </c>
      <c r="Z248" s="114">
        <v>0</v>
      </c>
      <c r="AA248" s="115">
        <f>$Z$248*$K$248</f>
        <v>0</v>
      </c>
      <c r="AR248" s="9" t="s">
        <v>336</v>
      </c>
      <c r="AT248" s="9" t="s">
        <v>125</v>
      </c>
      <c r="AU248" s="9" t="s">
        <v>20</v>
      </c>
      <c r="AY248" s="9" t="s">
        <v>124</v>
      </c>
      <c r="BE248" s="116">
        <f>IF($U$248="základní",$N$248,0)</f>
        <v>0</v>
      </c>
      <c r="BF248" s="116">
        <f>IF($U$248="snížená",$N$248,0)</f>
        <v>0</v>
      </c>
      <c r="BG248" s="116">
        <f>IF($U$248="zákl. přenesená",$N$248,0)</f>
        <v>0</v>
      </c>
      <c r="BH248" s="116">
        <f>IF($U$248="sníž. přenesená",$N$248,0)</f>
        <v>0</v>
      </c>
      <c r="BI248" s="116">
        <f>IF($U$248="nulová",$N$248,0)</f>
        <v>0</v>
      </c>
      <c r="BJ248" s="9" t="s">
        <v>20</v>
      </c>
      <c r="BK248" s="116">
        <f>ROUND($L$248*$K$248,2)</f>
        <v>0</v>
      </c>
      <c r="BL248" s="9" t="s">
        <v>336</v>
      </c>
      <c r="BM248" s="9" t="s">
        <v>414</v>
      </c>
    </row>
    <row r="249" spans="2:65" s="9" customFormat="1" ht="18" customHeight="1">
      <c r="B249" s="23"/>
      <c r="C249" s="109">
        <v>117</v>
      </c>
      <c r="D249" s="109" t="s">
        <v>125</v>
      </c>
      <c r="E249" s="110" t="s">
        <v>431</v>
      </c>
      <c r="F249" s="236" t="s">
        <v>432</v>
      </c>
      <c r="G249" s="236"/>
      <c r="H249" s="236"/>
      <c r="I249" s="236"/>
      <c r="J249" s="111" t="s">
        <v>201</v>
      </c>
      <c r="K249" s="112">
        <v>6</v>
      </c>
      <c r="L249" s="237"/>
      <c r="M249" s="237"/>
      <c r="N249" s="237">
        <f>K249*L249</f>
        <v>0</v>
      </c>
      <c r="O249" s="237"/>
      <c r="P249" s="237"/>
      <c r="Q249" s="237"/>
      <c r="R249" s="24"/>
      <c r="T249" s="113"/>
      <c r="U249" s="29" t="s">
        <v>38</v>
      </c>
      <c r="V249" s="114">
        <v>0</v>
      </c>
      <c r="W249" s="114">
        <f>$V$249*$K$249</f>
        <v>0</v>
      </c>
      <c r="X249" s="114">
        <v>0</v>
      </c>
      <c r="Y249" s="114">
        <f>$X$249*$K$249</f>
        <v>0</v>
      </c>
      <c r="Z249" s="114">
        <v>0</v>
      </c>
      <c r="AA249" s="115">
        <f>$Z$249*$K$249</f>
        <v>0</v>
      </c>
      <c r="AR249" s="9" t="s">
        <v>336</v>
      </c>
      <c r="AT249" s="9" t="s">
        <v>125</v>
      </c>
      <c r="AU249" s="9" t="s">
        <v>20</v>
      </c>
      <c r="AY249" s="9" t="s">
        <v>124</v>
      </c>
      <c r="BE249" s="116">
        <f>IF($U$249="základní",$N$249,0)</f>
        <v>0</v>
      </c>
      <c r="BF249" s="116">
        <f>IF($U$249="snížená",$N$249,0)</f>
        <v>0</v>
      </c>
      <c r="BG249" s="116">
        <f>IF($U$249="zákl. přenesená",$N$249,0)</f>
        <v>0</v>
      </c>
      <c r="BH249" s="116">
        <f>IF($U$249="sníž. přenesená",$N$249,0)</f>
        <v>0</v>
      </c>
      <c r="BI249" s="116">
        <f>IF($U$249="nulová",$N$249,0)</f>
        <v>0</v>
      </c>
      <c r="BJ249" s="9" t="s">
        <v>20</v>
      </c>
      <c r="BK249" s="116">
        <f>ROUND($L$249*$K$249,2)</f>
        <v>0</v>
      </c>
      <c r="BL249" s="9" t="s">
        <v>336</v>
      </c>
      <c r="BM249" s="9" t="s">
        <v>416</v>
      </c>
    </row>
    <row r="250" spans="2:65" s="9" customFormat="1" ht="15.75" customHeight="1">
      <c r="B250" s="23"/>
      <c r="C250" s="109">
        <v>118</v>
      </c>
      <c r="D250" s="109" t="s">
        <v>125</v>
      </c>
      <c r="E250" s="110" t="s">
        <v>433</v>
      </c>
      <c r="F250" s="236" t="s">
        <v>434</v>
      </c>
      <c r="G250" s="236"/>
      <c r="H250" s="236"/>
      <c r="I250" s="236"/>
      <c r="J250" s="111" t="s">
        <v>247</v>
      </c>
      <c r="K250" s="112">
        <v>7.6</v>
      </c>
      <c r="L250" s="237"/>
      <c r="M250" s="237"/>
      <c r="N250" s="237">
        <f t="shared" si="7"/>
        <v>0</v>
      </c>
      <c r="O250" s="237"/>
      <c r="P250" s="237"/>
      <c r="Q250" s="237"/>
      <c r="R250" s="24"/>
      <c r="T250" s="113"/>
      <c r="U250" s="29" t="s">
        <v>38</v>
      </c>
      <c r="V250" s="114">
        <v>0</v>
      </c>
      <c r="W250" s="114">
        <f>$V$250*$K$250</f>
        <v>0</v>
      </c>
      <c r="X250" s="114">
        <v>0</v>
      </c>
      <c r="Y250" s="114">
        <f>$X$250*$K$250</f>
        <v>0</v>
      </c>
      <c r="Z250" s="114">
        <v>0</v>
      </c>
      <c r="AA250" s="115">
        <f>$Z$250*$K$250</f>
        <v>0</v>
      </c>
      <c r="AR250" s="9" t="s">
        <v>336</v>
      </c>
      <c r="AT250" s="9" t="s">
        <v>125</v>
      </c>
      <c r="AU250" s="9" t="s">
        <v>20</v>
      </c>
      <c r="AY250" s="9" t="s">
        <v>124</v>
      </c>
      <c r="BE250" s="116">
        <f>IF($U$250="základní",$N$250,0)</f>
        <v>0</v>
      </c>
      <c r="BF250" s="116">
        <f>IF($U$250="snížená",$N$250,0)</f>
        <v>0</v>
      </c>
      <c r="BG250" s="116">
        <f>IF($U$250="zákl. přenesená",$N$250,0)</f>
        <v>0</v>
      </c>
      <c r="BH250" s="116">
        <f>IF($U$250="sníž. přenesená",$N$250,0)</f>
        <v>0</v>
      </c>
      <c r="BI250" s="116">
        <f>IF($U$250="nulová",$N$250,0)</f>
        <v>0</v>
      </c>
      <c r="BJ250" s="9" t="s">
        <v>20</v>
      </c>
      <c r="BK250" s="116">
        <f>ROUND($L$250*$K$250,2)</f>
        <v>0</v>
      </c>
      <c r="BL250" s="9" t="s">
        <v>336</v>
      </c>
      <c r="BM250" s="9" t="s">
        <v>418</v>
      </c>
    </row>
    <row r="251" spans="2:65" s="9" customFormat="1" ht="28.5" customHeight="1">
      <c r="B251" s="23"/>
      <c r="C251" s="109">
        <v>119</v>
      </c>
      <c r="D251" s="109" t="s">
        <v>125</v>
      </c>
      <c r="E251" s="110" t="s">
        <v>435</v>
      </c>
      <c r="F251" s="236" t="s">
        <v>436</v>
      </c>
      <c r="G251" s="236"/>
      <c r="H251" s="236"/>
      <c r="I251" s="236"/>
      <c r="J251" s="111" t="s">
        <v>247</v>
      </c>
      <c r="K251" s="112">
        <v>7.6</v>
      </c>
      <c r="L251" s="237"/>
      <c r="M251" s="237"/>
      <c r="N251" s="237">
        <f t="shared" si="7"/>
        <v>0</v>
      </c>
      <c r="O251" s="237"/>
      <c r="P251" s="237"/>
      <c r="Q251" s="237"/>
      <c r="R251" s="24"/>
      <c r="T251" s="113"/>
      <c r="U251" s="29" t="s">
        <v>38</v>
      </c>
      <c r="V251" s="114">
        <v>0</v>
      </c>
      <c r="W251" s="114">
        <f>$V$251*$K$251</f>
        <v>0</v>
      </c>
      <c r="X251" s="114">
        <v>0</v>
      </c>
      <c r="Y251" s="114">
        <f>$X$251*$K$251</f>
        <v>0</v>
      </c>
      <c r="Z251" s="114">
        <v>0</v>
      </c>
      <c r="AA251" s="115">
        <f>$Z$251*$K$251</f>
        <v>0</v>
      </c>
      <c r="AR251" s="9" t="s">
        <v>336</v>
      </c>
      <c r="AT251" s="9" t="s">
        <v>125</v>
      </c>
      <c r="AU251" s="9" t="s">
        <v>20</v>
      </c>
      <c r="AY251" s="9" t="s">
        <v>124</v>
      </c>
      <c r="BE251" s="116">
        <f>IF($U$251="základní",$N$251,0)</f>
        <v>0</v>
      </c>
      <c r="BF251" s="116">
        <f>IF($U$251="snížená",$N$251,0)</f>
        <v>0</v>
      </c>
      <c r="BG251" s="116">
        <f>IF($U$251="zákl. přenesená",$N$251,0)</f>
        <v>0</v>
      </c>
      <c r="BH251" s="116">
        <f>IF($U$251="sníž. přenesená",$N$251,0)</f>
        <v>0</v>
      </c>
      <c r="BI251" s="116">
        <f>IF($U$251="nulová",$N$251,0)</f>
        <v>0</v>
      </c>
      <c r="BJ251" s="9" t="s">
        <v>20</v>
      </c>
      <c r="BK251" s="116">
        <f>ROUND($L$251*$K$251,2)</f>
        <v>0</v>
      </c>
      <c r="BL251" s="9" t="s">
        <v>336</v>
      </c>
      <c r="BM251" s="9" t="s">
        <v>420</v>
      </c>
    </row>
    <row r="252" spans="2:65" s="9" customFormat="1" ht="26.25" customHeight="1">
      <c r="B252" s="23"/>
      <c r="C252" s="109">
        <v>120</v>
      </c>
      <c r="D252" s="109" t="s">
        <v>125</v>
      </c>
      <c r="E252" s="110" t="s">
        <v>437</v>
      </c>
      <c r="F252" s="236" t="s">
        <v>438</v>
      </c>
      <c r="G252" s="236"/>
      <c r="H252" s="236"/>
      <c r="I252" s="236"/>
      <c r="J252" s="111" t="s">
        <v>247</v>
      </c>
      <c r="K252" s="112">
        <v>4</v>
      </c>
      <c r="L252" s="237"/>
      <c r="M252" s="237"/>
      <c r="N252" s="237">
        <f>K252*L252</f>
        <v>0</v>
      </c>
      <c r="O252" s="237"/>
      <c r="P252" s="237"/>
      <c r="Q252" s="237"/>
      <c r="R252" s="24"/>
      <c r="T252" s="113"/>
      <c r="U252" s="29" t="s">
        <v>38</v>
      </c>
      <c r="V252" s="114">
        <v>0</v>
      </c>
      <c r="W252" s="114">
        <f>$V$252*$K$252</f>
        <v>0</v>
      </c>
      <c r="X252" s="114">
        <v>0</v>
      </c>
      <c r="Y252" s="114">
        <f>$X$252*$K$252</f>
        <v>0</v>
      </c>
      <c r="Z252" s="114">
        <v>0</v>
      </c>
      <c r="AA252" s="115">
        <f>$Z$252*$K$252</f>
        <v>0</v>
      </c>
      <c r="AR252" s="9" t="s">
        <v>336</v>
      </c>
      <c r="AT252" s="9" t="s">
        <v>125</v>
      </c>
      <c r="AU252" s="9" t="s">
        <v>20</v>
      </c>
      <c r="AY252" s="9" t="s">
        <v>124</v>
      </c>
      <c r="BE252" s="116">
        <f>IF($U$252="základní",$N$252,0)</f>
        <v>0</v>
      </c>
      <c r="BF252" s="116">
        <f>IF($U$252="snížená",$N$252,0)</f>
        <v>0</v>
      </c>
      <c r="BG252" s="116">
        <f>IF($U$252="zákl. přenesená",$N$252,0)</f>
        <v>0</v>
      </c>
      <c r="BH252" s="116">
        <f>IF($U$252="sníž. přenesená",$N$252,0)</f>
        <v>0</v>
      </c>
      <c r="BI252" s="116">
        <f>IF($U$252="nulová",$N$252,0)</f>
        <v>0</v>
      </c>
      <c r="BJ252" s="9" t="s">
        <v>20</v>
      </c>
      <c r="BK252" s="116">
        <f>ROUND($L$252*$K$252,2)</f>
        <v>0</v>
      </c>
      <c r="BL252" s="9" t="s">
        <v>336</v>
      </c>
      <c r="BM252" s="9" t="s">
        <v>422</v>
      </c>
    </row>
    <row r="253" spans="2:65" s="9" customFormat="1" ht="36" customHeight="1">
      <c r="B253" s="23"/>
      <c r="C253" s="109">
        <v>121</v>
      </c>
      <c r="D253" s="109" t="s">
        <v>125</v>
      </c>
      <c r="E253" s="110" t="s">
        <v>439</v>
      </c>
      <c r="F253" s="236" t="s">
        <v>440</v>
      </c>
      <c r="G253" s="236"/>
      <c r="H253" s="236"/>
      <c r="I253" s="236"/>
      <c r="J253" s="111" t="s">
        <v>201</v>
      </c>
      <c r="K253" s="112">
        <v>1</v>
      </c>
      <c r="L253" s="237"/>
      <c r="M253" s="237"/>
      <c r="N253" s="237">
        <f t="shared" si="7"/>
        <v>0</v>
      </c>
      <c r="O253" s="237"/>
      <c r="P253" s="237"/>
      <c r="Q253" s="237"/>
      <c r="R253" s="24"/>
      <c r="T253" s="113"/>
      <c r="U253" s="29" t="s">
        <v>38</v>
      </c>
      <c r="V253" s="114">
        <v>0</v>
      </c>
      <c r="W253" s="114">
        <f>$V$253*$K$253</f>
        <v>0</v>
      </c>
      <c r="X253" s="114">
        <v>0</v>
      </c>
      <c r="Y253" s="114">
        <f>$X$253*$K$253</f>
        <v>0</v>
      </c>
      <c r="Z253" s="114">
        <v>0</v>
      </c>
      <c r="AA253" s="115">
        <f>$Z$253*$K$253</f>
        <v>0</v>
      </c>
      <c r="AR253" s="9" t="s">
        <v>336</v>
      </c>
      <c r="AT253" s="9" t="s">
        <v>125</v>
      </c>
      <c r="AU253" s="9" t="s">
        <v>20</v>
      </c>
      <c r="AY253" s="9" t="s">
        <v>124</v>
      </c>
      <c r="BE253" s="116">
        <f>IF($U$253="základní",$N$253,0)</f>
        <v>0</v>
      </c>
      <c r="BF253" s="116">
        <f>IF($U$253="snížená",$N$253,0)</f>
        <v>0</v>
      </c>
      <c r="BG253" s="116">
        <f>IF($U$253="zákl. přenesená",$N$253,0)</f>
        <v>0</v>
      </c>
      <c r="BH253" s="116">
        <f>IF($U$253="sníž. přenesená",$N$253,0)</f>
        <v>0</v>
      </c>
      <c r="BI253" s="116">
        <f>IF($U$253="nulová",$N$253,0)</f>
        <v>0</v>
      </c>
      <c r="BJ253" s="9" t="s">
        <v>20</v>
      </c>
      <c r="BK253" s="116">
        <f>ROUND($L$253*$K$253,2)</f>
        <v>0</v>
      </c>
      <c r="BL253" s="9" t="s">
        <v>336</v>
      </c>
      <c r="BM253" s="9" t="s">
        <v>426</v>
      </c>
    </row>
    <row r="254" spans="2:63" s="9" customFormat="1" ht="28.5" customHeight="1">
      <c r="B254" s="23"/>
      <c r="C254" s="109">
        <v>122</v>
      </c>
      <c r="D254" s="109"/>
      <c r="E254" s="110" t="s">
        <v>441</v>
      </c>
      <c r="F254" s="236" t="s">
        <v>442</v>
      </c>
      <c r="G254" s="236"/>
      <c r="H254" s="236"/>
      <c r="I254" s="236"/>
      <c r="J254" s="111" t="s">
        <v>201</v>
      </c>
      <c r="K254" s="112">
        <v>4</v>
      </c>
      <c r="L254" s="237"/>
      <c r="M254" s="237"/>
      <c r="N254" s="237">
        <f>K254*L254</f>
        <v>0</v>
      </c>
      <c r="O254" s="237"/>
      <c r="P254" s="237"/>
      <c r="Q254" s="237"/>
      <c r="R254" s="24"/>
      <c r="T254" s="113"/>
      <c r="U254" s="29"/>
      <c r="V254" s="114"/>
      <c r="W254" s="114"/>
      <c r="X254" s="114"/>
      <c r="Y254" s="114"/>
      <c r="Z254" s="114"/>
      <c r="AA254" s="115"/>
      <c r="BE254" s="116"/>
      <c r="BF254" s="116"/>
      <c r="BG254" s="116"/>
      <c r="BH254" s="116"/>
      <c r="BI254" s="116"/>
      <c r="BK254" s="116"/>
    </row>
    <row r="255" spans="2:65" s="9" customFormat="1" ht="27" customHeight="1">
      <c r="B255" s="23"/>
      <c r="C255" s="109">
        <v>123</v>
      </c>
      <c r="D255" s="109" t="s">
        <v>125</v>
      </c>
      <c r="E255" s="110" t="s">
        <v>443</v>
      </c>
      <c r="F255" s="236" t="s">
        <v>444</v>
      </c>
      <c r="G255" s="236"/>
      <c r="H255" s="236"/>
      <c r="I255" s="236"/>
      <c r="J255" s="111" t="s">
        <v>201</v>
      </c>
      <c r="K255" s="112">
        <v>3</v>
      </c>
      <c r="L255" s="237"/>
      <c r="M255" s="237"/>
      <c r="N255" s="237">
        <f>K255*L255</f>
        <v>0</v>
      </c>
      <c r="O255" s="237"/>
      <c r="P255" s="237"/>
      <c r="Q255" s="237"/>
      <c r="R255" s="24"/>
      <c r="T255" s="113"/>
      <c r="U255" s="29" t="s">
        <v>38</v>
      </c>
      <c r="V255" s="114">
        <v>0</v>
      </c>
      <c r="W255" s="114">
        <f>$V$256*$K$256</f>
        <v>0</v>
      </c>
      <c r="X255" s="114">
        <v>0</v>
      </c>
      <c r="Y255" s="114">
        <f>$X$256*$K$256</f>
        <v>0</v>
      </c>
      <c r="Z255" s="114">
        <v>0</v>
      </c>
      <c r="AA255" s="115">
        <f>$Z$256*$K$256</f>
        <v>0</v>
      </c>
      <c r="AR255" s="9" t="s">
        <v>336</v>
      </c>
      <c r="AT255" s="9" t="s">
        <v>125</v>
      </c>
      <c r="AU255" s="9" t="s">
        <v>20</v>
      </c>
      <c r="AY255" s="9" t="s">
        <v>124</v>
      </c>
      <c r="BE255" s="116">
        <f>IF($U$256="základní",$N$256,0)</f>
        <v>0</v>
      </c>
      <c r="BF255" s="116">
        <f>IF($U$256="snížená",$N$256,0)</f>
        <v>0</v>
      </c>
      <c r="BG255" s="116">
        <f>IF($U$256="zákl. přenesená",$N$256,0)</f>
        <v>0</v>
      </c>
      <c r="BH255" s="116">
        <f>IF($U$256="sníž. přenesená",$N$256,0)</f>
        <v>0</v>
      </c>
      <c r="BI255" s="116">
        <f>IF($U$256="nulová",$N$256,0)</f>
        <v>0</v>
      </c>
      <c r="BJ255" s="9" t="s">
        <v>20</v>
      </c>
      <c r="BK255" s="116">
        <f>ROUND($L$256*$K$256,2)</f>
        <v>0</v>
      </c>
      <c r="BL255" s="9" t="s">
        <v>336</v>
      </c>
      <c r="BM255" s="9" t="s">
        <v>445</v>
      </c>
    </row>
    <row r="256" spans="2:65" s="9" customFormat="1" ht="27" customHeight="1">
      <c r="B256" s="23"/>
      <c r="C256" s="109">
        <v>124</v>
      </c>
      <c r="D256" s="109" t="s">
        <v>125</v>
      </c>
      <c r="E256" s="110" t="s">
        <v>446</v>
      </c>
      <c r="F256" s="236" t="s">
        <v>447</v>
      </c>
      <c r="G256" s="236"/>
      <c r="H256" s="236"/>
      <c r="I256" s="236"/>
      <c r="J256" s="111" t="s">
        <v>201</v>
      </c>
      <c r="K256" s="112">
        <v>6</v>
      </c>
      <c r="L256" s="237"/>
      <c r="M256" s="237"/>
      <c r="N256" s="237">
        <f t="shared" si="7"/>
        <v>0</v>
      </c>
      <c r="O256" s="237"/>
      <c r="P256" s="237"/>
      <c r="Q256" s="237"/>
      <c r="R256" s="24"/>
      <c r="T256" s="113"/>
      <c r="U256" s="29" t="s">
        <v>38</v>
      </c>
      <c r="V256" s="114">
        <v>0</v>
      </c>
      <c r="W256" s="114">
        <f>$V$256*$K$256</f>
        <v>0</v>
      </c>
      <c r="X256" s="114">
        <v>0</v>
      </c>
      <c r="Y256" s="114">
        <f>$X$256*$K$256</f>
        <v>0</v>
      </c>
      <c r="Z256" s="114">
        <v>0</v>
      </c>
      <c r="AA256" s="115">
        <f>$Z$256*$K$256</f>
        <v>0</v>
      </c>
      <c r="AR256" s="9" t="s">
        <v>336</v>
      </c>
      <c r="AT256" s="9" t="s">
        <v>125</v>
      </c>
      <c r="AU256" s="9" t="s">
        <v>20</v>
      </c>
      <c r="AY256" s="9" t="s">
        <v>124</v>
      </c>
      <c r="BE256" s="116">
        <f>IF($U$256="základní",$N$256,0)</f>
        <v>0</v>
      </c>
      <c r="BF256" s="116">
        <f>IF($U$256="snížená",$N$256,0)</f>
        <v>0</v>
      </c>
      <c r="BG256" s="116">
        <f>IF($U$256="zákl. přenesená",$N$256,0)</f>
        <v>0</v>
      </c>
      <c r="BH256" s="116">
        <f>IF($U$256="sníž. přenesená",$N$256,0)</f>
        <v>0</v>
      </c>
      <c r="BI256" s="116">
        <f>IF($U$256="nulová",$N$256,0)</f>
        <v>0</v>
      </c>
      <c r="BJ256" s="9" t="s">
        <v>20</v>
      </c>
      <c r="BK256" s="116">
        <f>ROUND($L$256*$K$256,2)</f>
        <v>0</v>
      </c>
      <c r="BL256" s="9" t="s">
        <v>336</v>
      </c>
      <c r="BM256" s="9" t="s">
        <v>445</v>
      </c>
    </row>
    <row r="257" spans="2:65" s="9" customFormat="1" ht="27" customHeight="1">
      <c r="B257" s="23"/>
      <c r="C257" s="109">
        <v>125</v>
      </c>
      <c r="D257" s="109" t="s">
        <v>125</v>
      </c>
      <c r="E257" s="110" t="s">
        <v>448</v>
      </c>
      <c r="F257" s="236" t="s">
        <v>449</v>
      </c>
      <c r="G257" s="236"/>
      <c r="H257" s="236"/>
      <c r="I257" s="236"/>
      <c r="J257" s="111" t="s">
        <v>363</v>
      </c>
      <c r="K257" s="112">
        <f>SUM(N247:Q256)/100</f>
        <v>0</v>
      </c>
      <c r="L257" s="237"/>
      <c r="M257" s="237"/>
      <c r="N257" s="237">
        <f t="shared" si="7"/>
        <v>0</v>
      </c>
      <c r="O257" s="237"/>
      <c r="P257" s="237"/>
      <c r="Q257" s="237"/>
      <c r="R257" s="24"/>
      <c r="T257" s="113"/>
      <c r="U257" s="29" t="s">
        <v>38</v>
      </c>
      <c r="V257" s="114">
        <v>0</v>
      </c>
      <c r="W257" s="114" t="e">
        <f>#REF!*#REF!</f>
        <v>#REF!</v>
      </c>
      <c r="X257" s="114">
        <v>0</v>
      </c>
      <c r="Y257" s="114" t="e">
        <f>#REF!*#REF!</f>
        <v>#REF!</v>
      </c>
      <c r="Z257" s="114">
        <v>0</v>
      </c>
      <c r="AA257" s="115" t="e">
        <f>#REF!*#REF!</f>
        <v>#REF!</v>
      </c>
      <c r="AR257" s="9" t="s">
        <v>336</v>
      </c>
      <c r="AT257" s="9" t="s">
        <v>125</v>
      </c>
      <c r="AU257" s="9" t="s">
        <v>20</v>
      </c>
      <c r="AY257" s="9" t="s">
        <v>124</v>
      </c>
      <c r="BE257" s="116" t="e">
        <f>IF(#REF!="základní",#REF!,0)</f>
        <v>#REF!</v>
      </c>
      <c r="BF257" s="116" t="e">
        <f>IF(#REF!="snížená",#REF!,0)</f>
        <v>#REF!</v>
      </c>
      <c r="BG257" s="116" t="e">
        <f>IF(#REF!="zákl. přenesená",#REF!,0)</f>
        <v>#REF!</v>
      </c>
      <c r="BH257" s="116" t="e">
        <f>IF(#REF!="sníž. přenesená",#REF!,0)</f>
        <v>#REF!</v>
      </c>
      <c r="BI257" s="116" t="e">
        <f>IF(#REF!="nulová",#REF!,0)</f>
        <v>#REF!</v>
      </c>
      <c r="BJ257" s="9" t="s">
        <v>20</v>
      </c>
      <c r="BK257" s="116" t="e">
        <f>ROUND(#REF!*#REF!,2)</f>
        <v>#REF!</v>
      </c>
      <c r="BL257" s="9" t="s">
        <v>336</v>
      </c>
      <c r="BM257" s="9" t="s">
        <v>450</v>
      </c>
    </row>
    <row r="258" spans="2:63" s="100" customFormat="1" ht="37.5" customHeight="1">
      <c r="B258" s="101"/>
      <c r="D258" s="102" t="s">
        <v>167</v>
      </c>
      <c r="E258" s="102"/>
      <c r="F258" s="102"/>
      <c r="G258" s="102"/>
      <c r="H258" s="102"/>
      <c r="I258" s="102"/>
      <c r="J258" s="102"/>
      <c r="K258" s="102"/>
      <c r="L258" s="102"/>
      <c r="M258" s="102"/>
      <c r="N258" s="238"/>
      <c r="O258" s="238"/>
      <c r="P258" s="238"/>
      <c r="Q258" s="238"/>
      <c r="R258" s="103"/>
      <c r="T258" s="104"/>
      <c r="W258" s="105" t="e">
        <f>SUM($W$259:$W$267)</f>
        <v>#REF!</v>
      </c>
      <c r="Y258" s="105" t="e">
        <f>SUM($Y$259:$Y$267)</f>
        <v>#REF!</v>
      </c>
      <c r="AA258" s="106" t="e">
        <f>SUM($AA$259:$AA$267)</f>
        <v>#REF!</v>
      </c>
      <c r="AR258" s="107" t="s">
        <v>20</v>
      </c>
      <c r="AT258" s="107" t="s">
        <v>72</v>
      </c>
      <c r="AU258" s="107" t="s">
        <v>73</v>
      </c>
      <c r="AY258" s="107" t="s">
        <v>124</v>
      </c>
      <c r="BK258" s="108" t="e">
        <f>SUM($BK$259:$BK$267)</f>
        <v>#REF!</v>
      </c>
    </row>
    <row r="259" spans="2:65" s="9" customFormat="1" ht="27" customHeight="1">
      <c r="B259" s="23"/>
      <c r="C259" s="109">
        <v>125</v>
      </c>
      <c r="D259" s="109" t="s">
        <v>125</v>
      </c>
      <c r="E259" s="110" t="s">
        <v>451</v>
      </c>
      <c r="F259" s="236" t="s">
        <v>452</v>
      </c>
      <c r="G259" s="236"/>
      <c r="H259" s="236"/>
      <c r="I259" s="236"/>
      <c r="J259" s="111" t="s">
        <v>247</v>
      </c>
      <c r="K259" s="112">
        <v>5.1</v>
      </c>
      <c r="L259" s="237"/>
      <c r="M259" s="237"/>
      <c r="N259" s="237">
        <f>K259*L259</f>
        <v>0</v>
      </c>
      <c r="O259" s="237"/>
      <c r="P259" s="237"/>
      <c r="Q259" s="237"/>
      <c r="R259" s="24"/>
      <c r="T259" s="113"/>
      <c r="U259" s="29" t="s">
        <v>38</v>
      </c>
      <c r="V259" s="114">
        <v>0</v>
      </c>
      <c r="W259" s="114">
        <f>$V$259*$K$259</f>
        <v>0</v>
      </c>
      <c r="X259" s="114">
        <v>0</v>
      </c>
      <c r="Y259" s="114">
        <f>$X$259*$K$259</f>
        <v>0</v>
      </c>
      <c r="Z259" s="114">
        <v>0</v>
      </c>
      <c r="AA259" s="115">
        <f>$Z$259*$K$259</f>
        <v>0</v>
      </c>
      <c r="AR259" s="9" t="s">
        <v>336</v>
      </c>
      <c r="AT259" s="9" t="s">
        <v>125</v>
      </c>
      <c r="AU259" s="9" t="s">
        <v>20</v>
      </c>
      <c r="AY259" s="9" t="s">
        <v>124</v>
      </c>
      <c r="BE259" s="116">
        <f>IF($U$259="základní",$N$259,0)</f>
        <v>0</v>
      </c>
      <c r="BF259" s="116">
        <f>IF($U$259="snížená",$N$259,0)</f>
        <v>0</v>
      </c>
      <c r="BG259" s="116">
        <f>IF($U$259="zákl. přenesená",$N$259,0)</f>
        <v>0</v>
      </c>
      <c r="BH259" s="116">
        <f>IF($U$259="sníž. přenesená",$N$259,0)</f>
        <v>0</v>
      </c>
      <c r="BI259" s="116">
        <f>IF($U$259="nulová",$N$259,0)</f>
        <v>0</v>
      </c>
      <c r="BJ259" s="9" t="s">
        <v>20</v>
      </c>
      <c r="BK259" s="116">
        <f>ROUND($L$259*$K$259,2)</f>
        <v>0</v>
      </c>
      <c r="BL259" s="9" t="s">
        <v>336</v>
      </c>
      <c r="BM259" s="9" t="s">
        <v>453</v>
      </c>
    </row>
    <row r="260" spans="2:65" s="9" customFormat="1" ht="27" customHeight="1">
      <c r="B260" s="23"/>
      <c r="C260" s="109">
        <v>126</v>
      </c>
      <c r="D260" s="109" t="s">
        <v>125</v>
      </c>
      <c r="E260" s="110" t="s">
        <v>454</v>
      </c>
      <c r="F260" s="236" t="s">
        <v>455</v>
      </c>
      <c r="G260" s="236"/>
      <c r="H260" s="236"/>
      <c r="I260" s="236"/>
      <c r="J260" s="111" t="s">
        <v>247</v>
      </c>
      <c r="K260" s="112">
        <v>5.1</v>
      </c>
      <c r="L260" s="237"/>
      <c r="M260" s="237"/>
      <c r="N260" s="237">
        <f aca="true" t="shared" si="8" ref="N260:N267">K260*L260</f>
        <v>0</v>
      </c>
      <c r="O260" s="237"/>
      <c r="P260" s="237"/>
      <c r="Q260" s="237"/>
      <c r="R260" s="24"/>
      <c r="T260" s="113"/>
      <c r="U260" s="29" t="s">
        <v>38</v>
      </c>
      <c r="V260" s="114">
        <v>0</v>
      </c>
      <c r="W260" s="114">
        <f>$V$260*$K$260</f>
        <v>0</v>
      </c>
      <c r="X260" s="114">
        <v>0</v>
      </c>
      <c r="Y260" s="114">
        <f>$X$260*$K$260</f>
        <v>0</v>
      </c>
      <c r="Z260" s="114">
        <v>0</v>
      </c>
      <c r="AA260" s="115">
        <f>$Z$260*$K$260</f>
        <v>0</v>
      </c>
      <c r="AR260" s="9" t="s">
        <v>336</v>
      </c>
      <c r="AT260" s="9" t="s">
        <v>125</v>
      </c>
      <c r="AU260" s="9" t="s">
        <v>20</v>
      </c>
      <c r="AY260" s="9" t="s">
        <v>124</v>
      </c>
      <c r="BE260" s="116">
        <f>IF($U$260="základní",$N$260,0)</f>
        <v>0</v>
      </c>
      <c r="BF260" s="116">
        <f>IF($U$260="snížená",$N$260,0)</f>
        <v>0</v>
      </c>
      <c r="BG260" s="116">
        <f>IF($U$260="zákl. přenesená",$N$260,0)</f>
        <v>0</v>
      </c>
      <c r="BH260" s="116">
        <f>IF($U$260="sníž. přenesená",$N$260,0)</f>
        <v>0</v>
      </c>
      <c r="BI260" s="116">
        <f>IF($U$260="nulová",$N$260,0)</f>
        <v>0</v>
      </c>
      <c r="BJ260" s="9" t="s">
        <v>20</v>
      </c>
      <c r="BK260" s="116">
        <f>ROUND($L$260*$K$260,2)</f>
        <v>0</v>
      </c>
      <c r="BL260" s="9" t="s">
        <v>336</v>
      </c>
      <c r="BM260" s="9" t="s">
        <v>456</v>
      </c>
    </row>
    <row r="261" spans="2:65" s="9" customFormat="1" ht="27" customHeight="1">
      <c r="B261" s="23"/>
      <c r="C261" s="109">
        <v>127</v>
      </c>
      <c r="D261" s="109" t="s">
        <v>125</v>
      </c>
      <c r="E261" s="110" t="s">
        <v>457</v>
      </c>
      <c r="F261" s="236" t="s">
        <v>458</v>
      </c>
      <c r="G261" s="236"/>
      <c r="H261" s="236"/>
      <c r="I261" s="236"/>
      <c r="J261" s="111" t="s">
        <v>173</v>
      </c>
      <c r="K261" s="112">
        <v>134.13</v>
      </c>
      <c r="L261" s="237"/>
      <c r="M261" s="237"/>
      <c r="N261" s="237">
        <f t="shared" si="8"/>
        <v>0</v>
      </c>
      <c r="O261" s="237"/>
      <c r="P261" s="237"/>
      <c r="Q261" s="237"/>
      <c r="R261" s="24"/>
      <c r="T261" s="113"/>
      <c r="U261" s="29" t="s">
        <v>38</v>
      </c>
      <c r="V261" s="114">
        <v>0</v>
      </c>
      <c r="W261" s="114">
        <f>$V$261*$K$261</f>
        <v>0</v>
      </c>
      <c r="X261" s="114">
        <v>0</v>
      </c>
      <c r="Y261" s="114">
        <f>$X$261*$K$261</f>
        <v>0</v>
      </c>
      <c r="Z261" s="114">
        <v>0</v>
      </c>
      <c r="AA261" s="115">
        <f>$Z$261*$K$261</f>
        <v>0</v>
      </c>
      <c r="AR261" s="9" t="s">
        <v>336</v>
      </c>
      <c r="AT261" s="9" t="s">
        <v>125</v>
      </c>
      <c r="AU261" s="9" t="s">
        <v>20</v>
      </c>
      <c r="AY261" s="9" t="s">
        <v>124</v>
      </c>
      <c r="BE261" s="116">
        <f>IF($U$261="základní",$N$261,0)</f>
        <v>0</v>
      </c>
      <c r="BF261" s="116">
        <f>IF($U$261="snížená",$N$261,0)</f>
        <v>0</v>
      </c>
      <c r="BG261" s="116">
        <f>IF($U$261="zákl. přenesená",$N$261,0)</f>
        <v>0</v>
      </c>
      <c r="BH261" s="116">
        <f>IF($U$261="sníž. přenesená",$N$261,0)</f>
        <v>0</v>
      </c>
      <c r="BI261" s="116">
        <f>IF($U$261="nulová",$N$261,0)</f>
        <v>0</v>
      </c>
      <c r="BJ261" s="9" t="s">
        <v>20</v>
      </c>
      <c r="BK261" s="116">
        <f>ROUND($L$261*$K$261,2)</f>
        <v>0</v>
      </c>
      <c r="BL261" s="9" t="s">
        <v>336</v>
      </c>
      <c r="BM261" s="9" t="s">
        <v>459</v>
      </c>
    </row>
    <row r="262" spans="2:65" s="9" customFormat="1" ht="39" customHeight="1">
      <c r="B262" s="23"/>
      <c r="C262" s="109">
        <v>129</v>
      </c>
      <c r="D262" s="109" t="s">
        <v>125</v>
      </c>
      <c r="E262" s="110" t="s">
        <v>460</v>
      </c>
      <c r="F262" s="236" t="s">
        <v>461</v>
      </c>
      <c r="G262" s="236"/>
      <c r="H262" s="236"/>
      <c r="I262" s="236"/>
      <c r="J262" s="111" t="s">
        <v>173</v>
      </c>
      <c r="K262" s="112">
        <v>132.6</v>
      </c>
      <c r="L262" s="237"/>
      <c r="M262" s="237"/>
      <c r="N262" s="237">
        <f t="shared" si="8"/>
        <v>0</v>
      </c>
      <c r="O262" s="237"/>
      <c r="P262" s="237"/>
      <c r="Q262" s="237"/>
      <c r="R262" s="24"/>
      <c r="T262" s="113"/>
      <c r="U262" s="29" t="s">
        <v>38</v>
      </c>
      <c r="V262" s="114">
        <v>0</v>
      </c>
      <c r="W262" s="114">
        <f>$V$262*$K$262</f>
        <v>0</v>
      </c>
      <c r="X262" s="114">
        <v>0</v>
      </c>
      <c r="Y262" s="114">
        <f>$X$262*$K$262</f>
        <v>0</v>
      </c>
      <c r="Z262" s="114">
        <v>0</v>
      </c>
      <c r="AA262" s="115">
        <f>$Z$262*$K$262</f>
        <v>0</v>
      </c>
      <c r="AR262" s="9" t="s">
        <v>336</v>
      </c>
      <c r="AT262" s="9" t="s">
        <v>125</v>
      </c>
      <c r="AU262" s="9" t="s">
        <v>20</v>
      </c>
      <c r="AY262" s="9" t="s">
        <v>124</v>
      </c>
      <c r="BE262" s="116">
        <f>IF($U$262="základní",$N$262,0)</f>
        <v>0</v>
      </c>
      <c r="BF262" s="116">
        <f>IF($U$262="snížená",$N$262,0)</f>
        <v>0</v>
      </c>
      <c r="BG262" s="116">
        <f>IF($U$262="zákl. přenesená",$N$262,0)</f>
        <v>0</v>
      </c>
      <c r="BH262" s="116">
        <f>IF($U$262="sníž. přenesená",$N$262,0)</f>
        <v>0</v>
      </c>
      <c r="BI262" s="116">
        <f>IF($U$262="nulová",$N$262,0)</f>
        <v>0</v>
      </c>
      <c r="BJ262" s="9" t="s">
        <v>20</v>
      </c>
      <c r="BK262" s="116">
        <f>ROUND($L$262*$K$262,2)</f>
        <v>0</v>
      </c>
      <c r="BL262" s="9" t="s">
        <v>336</v>
      </c>
      <c r="BM262" s="9" t="s">
        <v>462</v>
      </c>
    </row>
    <row r="263" spans="2:63" s="120" customFormat="1" ht="31.5" customHeight="1">
      <c r="B263" s="121"/>
      <c r="C263" s="109">
        <v>130</v>
      </c>
      <c r="D263" s="122" t="s">
        <v>220</v>
      </c>
      <c r="E263" s="123" t="s">
        <v>463</v>
      </c>
      <c r="F263" s="248" t="s">
        <v>464</v>
      </c>
      <c r="G263" s="248"/>
      <c r="H263" s="248"/>
      <c r="I263" s="248"/>
      <c r="J263" s="124" t="s">
        <v>173</v>
      </c>
      <c r="K263" s="125">
        <v>1.683</v>
      </c>
      <c r="L263" s="249"/>
      <c r="M263" s="249"/>
      <c r="N263" s="249">
        <f t="shared" si="8"/>
        <v>0</v>
      </c>
      <c r="O263" s="249"/>
      <c r="P263" s="249"/>
      <c r="Q263" s="249"/>
      <c r="R263" s="126"/>
      <c r="T263" s="127"/>
      <c r="U263" s="128"/>
      <c r="V263" s="129"/>
      <c r="W263" s="129"/>
      <c r="X263" s="129"/>
      <c r="Y263" s="129"/>
      <c r="Z263" s="129"/>
      <c r="AA263" s="130"/>
      <c r="BE263" s="131"/>
      <c r="BF263" s="131"/>
      <c r="BG263" s="131"/>
      <c r="BH263" s="131"/>
      <c r="BI263" s="131"/>
      <c r="BK263" s="131"/>
    </row>
    <row r="264" spans="2:65" s="120" customFormat="1" ht="27" customHeight="1">
      <c r="B264" s="121"/>
      <c r="C264" s="109">
        <v>131</v>
      </c>
      <c r="D264" s="122" t="s">
        <v>220</v>
      </c>
      <c r="E264" s="123" t="s">
        <v>465</v>
      </c>
      <c r="F264" s="248" t="s">
        <v>466</v>
      </c>
      <c r="G264" s="248"/>
      <c r="H264" s="248"/>
      <c r="I264" s="248"/>
      <c r="J264" s="124" t="s">
        <v>173</v>
      </c>
      <c r="K264" s="125">
        <v>147.543</v>
      </c>
      <c r="L264" s="249"/>
      <c r="M264" s="249"/>
      <c r="N264" s="249">
        <f t="shared" si="8"/>
        <v>0</v>
      </c>
      <c r="O264" s="249"/>
      <c r="P264" s="249"/>
      <c r="Q264" s="249"/>
      <c r="R264" s="126"/>
      <c r="T264" s="127"/>
      <c r="U264" s="128" t="s">
        <v>38</v>
      </c>
      <c r="V264" s="129">
        <v>0</v>
      </c>
      <c r="W264" s="129" t="e">
        <f>#REF!*#REF!</f>
        <v>#REF!</v>
      </c>
      <c r="X264" s="129">
        <v>0</v>
      </c>
      <c r="Y264" s="129" t="e">
        <f>#REF!*#REF!</f>
        <v>#REF!</v>
      </c>
      <c r="Z264" s="129">
        <v>0</v>
      </c>
      <c r="AA264" s="130" t="e">
        <f>#REF!*#REF!</f>
        <v>#REF!</v>
      </c>
      <c r="AR264" s="120" t="s">
        <v>336</v>
      </c>
      <c r="AT264" s="120" t="s">
        <v>125</v>
      </c>
      <c r="AU264" s="120" t="s">
        <v>20</v>
      </c>
      <c r="AY264" s="120" t="s">
        <v>124</v>
      </c>
      <c r="BE264" s="131" t="e">
        <f>IF(#REF!="základní",#REF!,0)</f>
        <v>#REF!</v>
      </c>
      <c r="BF264" s="131" t="e">
        <f>IF(#REF!="snížená",#REF!,0)</f>
        <v>#REF!</v>
      </c>
      <c r="BG264" s="131" t="e">
        <f>IF(#REF!="zákl. přenesená",#REF!,0)</f>
        <v>#REF!</v>
      </c>
      <c r="BH264" s="131" t="e">
        <f>IF(#REF!="sníž. přenesená",#REF!,0)</f>
        <v>#REF!</v>
      </c>
      <c r="BI264" s="131" t="e">
        <f>IF(#REF!="nulová",#REF!,0)</f>
        <v>#REF!</v>
      </c>
      <c r="BJ264" s="120" t="s">
        <v>20</v>
      </c>
      <c r="BK264" s="131" t="e">
        <f>ROUND(#REF!*#REF!,2)</f>
        <v>#REF!</v>
      </c>
      <c r="BL264" s="120" t="s">
        <v>336</v>
      </c>
      <c r="BM264" s="120" t="s">
        <v>467</v>
      </c>
    </row>
    <row r="265" spans="2:65" s="9" customFormat="1" ht="27" customHeight="1">
      <c r="B265" s="23"/>
      <c r="C265" s="109">
        <v>132</v>
      </c>
      <c r="D265" s="109" t="s">
        <v>125</v>
      </c>
      <c r="E265" s="110" t="s">
        <v>468</v>
      </c>
      <c r="F265" s="236" t="s">
        <v>469</v>
      </c>
      <c r="G265" s="236"/>
      <c r="H265" s="236"/>
      <c r="I265" s="236"/>
      <c r="J265" s="111" t="s">
        <v>247</v>
      </c>
      <c r="K265" s="112">
        <v>19</v>
      </c>
      <c r="L265" s="237"/>
      <c r="M265" s="237"/>
      <c r="N265" s="237">
        <f t="shared" si="8"/>
        <v>0</v>
      </c>
      <c r="O265" s="237"/>
      <c r="P265" s="237"/>
      <c r="Q265" s="237"/>
      <c r="R265" s="24"/>
      <c r="T265" s="113"/>
      <c r="U265" s="29" t="s">
        <v>38</v>
      </c>
      <c r="V265" s="114">
        <v>0</v>
      </c>
      <c r="W265" s="114">
        <f>$V$265*$K$265</f>
        <v>0</v>
      </c>
      <c r="X265" s="114">
        <v>0</v>
      </c>
      <c r="Y265" s="114">
        <f>$X$265*$K$265</f>
        <v>0</v>
      </c>
      <c r="Z265" s="114">
        <v>0</v>
      </c>
      <c r="AA265" s="115">
        <f>$Z$265*$K$265</f>
        <v>0</v>
      </c>
      <c r="AR265" s="9" t="s">
        <v>336</v>
      </c>
      <c r="AT265" s="9" t="s">
        <v>125</v>
      </c>
      <c r="AU265" s="9" t="s">
        <v>20</v>
      </c>
      <c r="AY265" s="9" t="s">
        <v>124</v>
      </c>
      <c r="BE265" s="116">
        <f>IF($U$265="základní",$N$265,0)</f>
        <v>0</v>
      </c>
      <c r="BF265" s="116">
        <f>IF($U$265="snížená",$N$265,0)</f>
        <v>0</v>
      </c>
      <c r="BG265" s="116">
        <f>IF($U$265="zákl. přenesená",$N$265,0)</f>
        <v>0</v>
      </c>
      <c r="BH265" s="116">
        <f>IF($U$265="sníž. přenesená",$N$265,0)</f>
        <v>0</v>
      </c>
      <c r="BI265" s="116">
        <f>IF($U$265="nulová",$N$265,0)</f>
        <v>0</v>
      </c>
      <c r="BJ265" s="9" t="s">
        <v>20</v>
      </c>
      <c r="BK265" s="116">
        <f>ROUND($L$265*$K$265,2)</f>
        <v>0</v>
      </c>
      <c r="BL265" s="9" t="s">
        <v>336</v>
      </c>
      <c r="BM265" s="9" t="s">
        <v>470</v>
      </c>
    </row>
    <row r="266" spans="2:65" s="120" customFormat="1" ht="15.75" customHeight="1">
      <c r="B266" s="121"/>
      <c r="C266" s="109">
        <v>133</v>
      </c>
      <c r="D266" s="122" t="s">
        <v>220</v>
      </c>
      <c r="E266" s="123" t="s">
        <v>471</v>
      </c>
      <c r="F266" s="248" t="s">
        <v>472</v>
      </c>
      <c r="G266" s="248"/>
      <c r="H266" s="248"/>
      <c r="I266" s="248"/>
      <c r="J266" s="124" t="s">
        <v>247</v>
      </c>
      <c r="K266" s="125">
        <v>22.5</v>
      </c>
      <c r="L266" s="249"/>
      <c r="M266" s="249"/>
      <c r="N266" s="249">
        <f t="shared" si="8"/>
        <v>0</v>
      </c>
      <c r="O266" s="249"/>
      <c r="P266" s="249"/>
      <c r="Q266" s="249"/>
      <c r="R266" s="126"/>
      <c r="T266" s="127"/>
      <c r="U266" s="128" t="s">
        <v>38</v>
      </c>
      <c r="V266" s="129">
        <v>0</v>
      </c>
      <c r="W266" s="129">
        <f>$V$266*$K$266</f>
        <v>0</v>
      </c>
      <c r="X266" s="129">
        <v>0</v>
      </c>
      <c r="Y266" s="129">
        <f>$X$266*$K$266</f>
        <v>0</v>
      </c>
      <c r="Z266" s="129">
        <v>0</v>
      </c>
      <c r="AA266" s="130">
        <f>$Z$266*$K$266</f>
        <v>0</v>
      </c>
      <c r="AR266" s="120" t="s">
        <v>336</v>
      </c>
      <c r="AT266" s="120" t="s">
        <v>125</v>
      </c>
      <c r="AU266" s="120" t="s">
        <v>20</v>
      </c>
      <c r="AY266" s="120" t="s">
        <v>124</v>
      </c>
      <c r="BE266" s="131">
        <f>IF($U$266="základní",$N$266,0)</f>
        <v>0</v>
      </c>
      <c r="BF266" s="131">
        <f>IF($U$266="snížená",$N$266,0)</f>
        <v>0</v>
      </c>
      <c r="BG266" s="131">
        <f>IF($U$266="zákl. přenesená",$N$266,0)</f>
        <v>0</v>
      </c>
      <c r="BH266" s="131">
        <f>IF($U$266="sníž. přenesená",$N$266,0)</f>
        <v>0</v>
      </c>
      <c r="BI266" s="131">
        <f>IF($U$266="nulová",$N$266,0)</f>
        <v>0</v>
      </c>
      <c r="BJ266" s="120" t="s">
        <v>20</v>
      </c>
      <c r="BK266" s="131">
        <f>ROUND($L$266*$K$266,2)</f>
        <v>0</v>
      </c>
      <c r="BL266" s="120" t="s">
        <v>336</v>
      </c>
      <c r="BM266" s="120" t="s">
        <v>473</v>
      </c>
    </row>
    <row r="267" spans="2:65" s="9" customFormat="1" ht="27" customHeight="1">
      <c r="B267" s="23"/>
      <c r="C267" s="109">
        <v>134</v>
      </c>
      <c r="D267" s="109" t="s">
        <v>125</v>
      </c>
      <c r="E267" s="110" t="s">
        <v>474</v>
      </c>
      <c r="F267" s="236" t="s">
        <v>475</v>
      </c>
      <c r="G267" s="236"/>
      <c r="H267" s="236"/>
      <c r="I267" s="236"/>
      <c r="J267" s="111" t="s">
        <v>363</v>
      </c>
      <c r="K267" s="112">
        <f>SUM(N259:Q266)/100</f>
        <v>0</v>
      </c>
      <c r="L267" s="237"/>
      <c r="M267" s="237"/>
      <c r="N267" s="237">
        <f t="shared" si="8"/>
        <v>0</v>
      </c>
      <c r="O267" s="237"/>
      <c r="P267" s="237"/>
      <c r="Q267" s="237"/>
      <c r="R267" s="24"/>
      <c r="T267" s="113"/>
      <c r="U267" s="29" t="s">
        <v>38</v>
      </c>
      <c r="V267" s="114">
        <v>0</v>
      </c>
      <c r="W267" s="114">
        <f>$V$267*$K$267</f>
        <v>0</v>
      </c>
      <c r="X267" s="114">
        <v>0</v>
      </c>
      <c r="Y267" s="114">
        <f>$X$267*$K$267</f>
        <v>0</v>
      </c>
      <c r="Z267" s="114">
        <v>0</v>
      </c>
      <c r="AA267" s="115">
        <f>$Z$267*$K$267</f>
        <v>0</v>
      </c>
      <c r="AR267" s="9" t="s">
        <v>336</v>
      </c>
      <c r="AT267" s="9" t="s">
        <v>125</v>
      </c>
      <c r="AU267" s="9" t="s">
        <v>20</v>
      </c>
      <c r="AY267" s="9" t="s">
        <v>124</v>
      </c>
      <c r="BE267" s="116">
        <f>IF($U$267="základní",$N$267,0)</f>
        <v>0</v>
      </c>
      <c r="BF267" s="116">
        <f>IF($U$267="snížená",$N$267,0)</f>
        <v>0</v>
      </c>
      <c r="BG267" s="116">
        <f>IF($U$267="zákl. přenesená",$N$267,0)</f>
        <v>0</v>
      </c>
      <c r="BH267" s="116">
        <f>IF($U$267="sníž. přenesená",$N$267,0)</f>
        <v>0</v>
      </c>
      <c r="BI267" s="116">
        <f>IF($U$267="nulová",$N$267,0)</f>
        <v>0</v>
      </c>
      <c r="BJ267" s="9" t="s">
        <v>20</v>
      </c>
      <c r="BK267" s="116">
        <f>ROUND($L$267*$K$267,2)</f>
        <v>0</v>
      </c>
      <c r="BL267" s="9" t="s">
        <v>336</v>
      </c>
      <c r="BM267" s="9" t="s">
        <v>476</v>
      </c>
    </row>
    <row r="268" spans="2:63" s="100" customFormat="1" ht="37.5" customHeight="1">
      <c r="B268" s="101"/>
      <c r="D268" s="102" t="s">
        <v>168</v>
      </c>
      <c r="E268" s="102"/>
      <c r="F268" s="102"/>
      <c r="G268" s="102"/>
      <c r="H268" s="102"/>
      <c r="I268" s="102"/>
      <c r="J268" s="102"/>
      <c r="K268" s="102"/>
      <c r="L268" s="102"/>
      <c r="M268" s="102"/>
      <c r="N268" s="238">
        <f>N269+N270</f>
        <v>0</v>
      </c>
      <c r="O268" s="238"/>
      <c r="P268" s="238"/>
      <c r="Q268" s="238"/>
      <c r="R268" s="103"/>
      <c r="T268" s="104"/>
      <c r="W268" s="105">
        <f>SUM($W$272:$W$272)</f>
        <v>0</v>
      </c>
      <c r="Y268" s="105">
        <f>SUM($Y$272:$Y$272)</f>
        <v>0</v>
      </c>
      <c r="AA268" s="106">
        <f>SUM($AA$272:$AA$272)</f>
        <v>0</v>
      </c>
      <c r="AR268" s="107" t="s">
        <v>20</v>
      </c>
      <c r="AT268" s="107" t="s">
        <v>72</v>
      </c>
      <c r="AU268" s="107" t="s">
        <v>73</v>
      </c>
      <c r="AY268" s="107" t="s">
        <v>124</v>
      </c>
      <c r="BK268" s="108">
        <f>SUM($BK$272:$BK$272)</f>
        <v>0</v>
      </c>
    </row>
    <row r="269" spans="2:65" s="9" customFormat="1" ht="27" customHeight="1">
      <c r="B269" s="23"/>
      <c r="C269" s="109">
        <v>131</v>
      </c>
      <c r="D269" s="109" t="s">
        <v>125</v>
      </c>
      <c r="E269" s="110" t="s">
        <v>477</v>
      </c>
      <c r="F269" s="236" t="s">
        <v>478</v>
      </c>
      <c r="G269" s="236"/>
      <c r="H269" s="236"/>
      <c r="I269" s="236"/>
      <c r="J269" s="111" t="s">
        <v>277</v>
      </c>
      <c r="K269" s="112">
        <v>1918.23</v>
      </c>
      <c r="L269" s="237"/>
      <c r="M269" s="237"/>
      <c r="N269" s="237">
        <f>K269*L269</f>
        <v>0</v>
      </c>
      <c r="O269" s="237"/>
      <c r="P269" s="237"/>
      <c r="Q269" s="237"/>
      <c r="R269" s="24"/>
      <c r="T269" s="113"/>
      <c r="U269" s="29" t="s">
        <v>38</v>
      </c>
      <c r="V269" s="114">
        <v>0</v>
      </c>
      <c r="W269" s="114">
        <f>$V$272*$K$272</f>
        <v>0</v>
      </c>
      <c r="X269" s="114">
        <v>0</v>
      </c>
      <c r="Y269" s="114">
        <f>$X$272*$K$272</f>
        <v>0</v>
      </c>
      <c r="Z269" s="114">
        <v>0</v>
      </c>
      <c r="AA269" s="115">
        <f>$Z$272*$K$272</f>
        <v>0</v>
      </c>
      <c r="AR269" s="9" t="s">
        <v>336</v>
      </c>
      <c r="AT269" s="9" t="s">
        <v>125</v>
      </c>
      <c r="AU269" s="9" t="s">
        <v>20</v>
      </c>
      <c r="AY269" s="9" t="s">
        <v>124</v>
      </c>
      <c r="BE269" s="116">
        <f>IF($U$272="základní",$N$272,0)</f>
        <v>0</v>
      </c>
      <c r="BF269" s="116">
        <f>IF($U$272="snížená",$N$272,0)</f>
        <v>0</v>
      </c>
      <c r="BG269" s="116">
        <f>IF($U$272="zákl. přenesená",$N$272,0)</f>
        <v>0</v>
      </c>
      <c r="BH269" s="116">
        <f>IF($U$272="sníž. přenesená",$N$272,0)</f>
        <v>0</v>
      </c>
      <c r="BI269" s="116">
        <f>IF($U$272="nulová",$N$272,0)</f>
        <v>0</v>
      </c>
      <c r="BJ269" s="9" t="s">
        <v>20</v>
      </c>
      <c r="BK269" s="116">
        <f>ROUND($L$272*$K$272,2)</f>
        <v>0</v>
      </c>
      <c r="BL269" s="9" t="s">
        <v>336</v>
      </c>
      <c r="BM269" s="9" t="s">
        <v>479</v>
      </c>
    </row>
    <row r="270" spans="2:65" s="9" customFormat="1" ht="33" customHeight="1">
      <c r="B270" s="23"/>
      <c r="C270" s="109">
        <v>132</v>
      </c>
      <c r="D270" s="109" t="s">
        <v>125</v>
      </c>
      <c r="E270" s="110" t="s">
        <v>480</v>
      </c>
      <c r="F270" s="236" t="s">
        <v>481</v>
      </c>
      <c r="G270" s="236"/>
      <c r="H270" s="236"/>
      <c r="I270" s="236"/>
      <c r="J270" s="111" t="s">
        <v>277</v>
      </c>
      <c r="K270" s="112">
        <v>1918.23</v>
      </c>
      <c r="L270" s="237"/>
      <c r="M270" s="237"/>
      <c r="N270" s="237">
        <f>K270*L270</f>
        <v>0</v>
      </c>
      <c r="O270" s="237"/>
      <c r="P270" s="237"/>
      <c r="Q270" s="237"/>
      <c r="R270" s="24"/>
      <c r="T270" s="113"/>
      <c r="U270" s="29" t="s">
        <v>38</v>
      </c>
      <c r="V270" s="114">
        <v>0</v>
      </c>
      <c r="W270" s="114" t="e">
        <f>#REF!*#REF!</f>
        <v>#REF!</v>
      </c>
      <c r="X270" s="114">
        <v>0</v>
      </c>
      <c r="Y270" s="114" t="e">
        <f>#REF!*#REF!</f>
        <v>#REF!</v>
      </c>
      <c r="Z270" s="114">
        <v>0</v>
      </c>
      <c r="AA270" s="115" t="e">
        <f>#REF!*#REF!</f>
        <v>#REF!</v>
      </c>
      <c r="AR270" s="9" t="s">
        <v>336</v>
      </c>
      <c r="AT270" s="9" t="s">
        <v>125</v>
      </c>
      <c r="AU270" s="9" t="s">
        <v>20</v>
      </c>
      <c r="AY270" s="9" t="s">
        <v>124</v>
      </c>
      <c r="BE270" s="116" t="e">
        <f>IF(#REF!="základní",#REF!,0)</f>
        <v>#REF!</v>
      </c>
      <c r="BF270" s="116" t="e">
        <f>IF(#REF!="snížená",#REF!,0)</f>
        <v>#REF!</v>
      </c>
      <c r="BG270" s="116" t="e">
        <f>IF(#REF!="zákl. přenesená",#REF!,0)</f>
        <v>#REF!</v>
      </c>
      <c r="BH270" s="116" t="e">
        <f>IF(#REF!="sníž. přenesená",#REF!,0)</f>
        <v>#REF!</v>
      </c>
      <c r="BI270" s="116" t="e">
        <f>IF(#REF!="nulová",#REF!,0)</f>
        <v>#REF!</v>
      </c>
      <c r="BJ270" s="9" t="s">
        <v>20</v>
      </c>
      <c r="BK270" s="116" t="e">
        <f>ROUND(#REF!*#REF!,2)</f>
        <v>#REF!</v>
      </c>
      <c r="BL270" s="9" t="s">
        <v>336</v>
      </c>
      <c r="BM270" s="9" t="s">
        <v>482</v>
      </c>
    </row>
    <row r="271" spans="2:63" s="100" customFormat="1" ht="37.5" customHeight="1">
      <c r="B271" s="101"/>
      <c r="D271" s="102" t="s">
        <v>169</v>
      </c>
      <c r="E271" s="102"/>
      <c r="F271" s="102"/>
      <c r="G271" s="102"/>
      <c r="H271" s="102"/>
      <c r="I271" s="102"/>
      <c r="J271" s="102"/>
      <c r="K271" s="102"/>
      <c r="L271" s="102"/>
      <c r="M271" s="102"/>
      <c r="N271" s="238">
        <f>N272</f>
        <v>0</v>
      </c>
      <c r="O271" s="238"/>
      <c r="P271" s="238"/>
      <c r="Q271" s="238"/>
      <c r="R271" s="103"/>
      <c r="T271" s="104"/>
      <c r="W271" s="105">
        <f>SUM($W$272:$W$272)</f>
        <v>0</v>
      </c>
      <c r="Y271" s="105">
        <f>SUM($Y$272:$Y$272)</f>
        <v>0</v>
      </c>
      <c r="AA271" s="106">
        <f>SUM($AA$272:$AA$272)</f>
        <v>0</v>
      </c>
      <c r="AR271" s="107" t="s">
        <v>20</v>
      </c>
      <c r="AT271" s="107" t="s">
        <v>72</v>
      </c>
      <c r="AU271" s="107" t="s">
        <v>73</v>
      </c>
      <c r="AY271" s="107" t="s">
        <v>124</v>
      </c>
      <c r="BK271" s="108">
        <f>SUM($BK$272:$BK$272)</f>
        <v>0</v>
      </c>
    </row>
    <row r="272" spans="2:65" s="9" customFormat="1" ht="27" customHeight="1">
      <c r="B272" s="23"/>
      <c r="C272" s="109">
        <v>131</v>
      </c>
      <c r="D272" s="109" t="s">
        <v>125</v>
      </c>
      <c r="E272" s="110" t="s">
        <v>483</v>
      </c>
      <c r="F272" s="236" t="s">
        <v>484</v>
      </c>
      <c r="G272" s="236"/>
      <c r="H272" s="236"/>
      <c r="I272" s="236"/>
      <c r="J272" s="111" t="s">
        <v>277</v>
      </c>
      <c r="K272" s="112">
        <v>92.43</v>
      </c>
      <c r="L272" s="237"/>
      <c r="M272" s="237"/>
      <c r="N272" s="237">
        <f>K272*L272</f>
        <v>0</v>
      </c>
      <c r="O272" s="237"/>
      <c r="P272" s="237"/>
      <c r="Q272" s="237"/>
      <c r="R272" s="24"/>
      <c r="T272" s="113"/>
      <c r="U272" s="29" t="s">
        <v>38</v>
      </c>
      <c r="V272" s="114">
        <v>0</v>
      </c>
      <c r="W272" s="114">
        <f>$V$272*$K$272</f>
        <v>0</v>
      </c>
      <c r="X272" s="114">
        <v>0</v>
      </c>
      <c r="Y272" s="114">
        <f>$X$272*$K$272</f>
        <v>0</v>
      </c>
      <c r="Z272" s="114">
        <v>0</v>
      </c>
      <c r="AA272" s="115">
        <f>$Z$272*$K$272</f>
        <v>0</v>
      </c>
      <c r="AR272" s="9" t="s">
        <v>336</v>
      </c>
      <c r="AT272" s="9" t="s">
        <v>125</v>
      </c>
      <c r="AU272" s="9" t="s">
        <v>20</v>
      </c>
      <c r="AY272" s="9" t="s">
        <v>124</v>
      </c>
      <c r="BE272" s="116">
        <f>IF($U$272="základní",$N$272,0)</f>
        <v>0</v>
      </c>
      <c r="BF272" s="116">
        <f>IF($U$272="snížená",$N$272,0)</f>
        <v>0</v>
      </c>
      <c r="BG272" s="116">
        <f>IF($U$272="zákl. přenesená",$N$272,0)</f>
        <v>0</v>
      </c>
      <c r="BH272" s="116">
        <f>IF($U$272="sníž. přenesená",$N$272,0)</f>
        <v>0</v>
      </c>
      <c r="BI272" s="116">
        <f>IF($U$272="nulová",$N$272,0)</f>
        <v>0</v>
      </c>
      <c r="BJ272" s="9" t="s">
        <v>20</v>
      </c>
      <c r="BK272" s="116">
        <f>ROUND($L$272*$K$272,2)</f>
        <v>0</v>
      </c>
      <c r="BL272" s="9" t="s">
        <v>336</v>
      </c>
      <c r="BM272" s="9" t="s">
        <v>479</v>
      </c>
    </row>
    <row r="273" spans="2:63" s="9" customFormat="1" ht="33" customHeight="1">
      <c r="B273" s="23"/>
      <c r="C273" s="100"/>
      <c r="D273" s="102" t="s">
        <v>485</v>
      </c>
      <c r="E273" s="102"/>
      <c r="F273" s="102"/>
      <c r="G273" s="102"/>
      <c r="H273" s="102"/>
      <c r="I273" s="102"/>
      <c r="J273" s="102"/>
      <c r="K273" s="102"/>
      <c r="L273" s="102"/>
      <c r="M273" s="102"/>
      <c r="N273" s="238">
        <f>N274+N275+N278+N279+N276+N277</f>
        <v>0</v>
      </c>
      <c r="O273" s="238"/>
      <c r="P273" s="238"/>
      <c r="Q273" s="238"/>
      <c r="R273" s="24"/>
      <c r="T273" s="135"/>
      <c r="U273" s="29"/>
      <c r="V273" s="114"/>
      <c r="W273" s="114"/>
      <c r="X273" s="114"/>
      <c r="Y273" s="114"/>
      <c r="Z273" s="114"/>
      <c r="AA273" s="136"/>
      <c r="BE273" s="116"/>
      <c r="BF273" s="116"/>
      <c r="BG273" s="116"/>
      <c r="BH273" s="116"/>
      <c r="BI273" s="116"/>
      <c r="BK273" s="116"/>
    </row>
    <row r="274" spans="2:63" s="9" customFormat="1" ht="27" customHeight="1">
      <c r="B274" s="23"/>
      <c r="C274" s="109">
        <v>133</v>
      </c>
      <c r="D274" s="109" t="s">
        <v>220</v>
      </c>
      <c r="E274" s="110" t="s">
        <v>486</v>
      </c>
      <c r="F274" s="236" t="s">
        <v>608</v>
      </c>
      <c r="G274" s="236"/>
      <c r="H274" s="236"/>
      <c r="I274" s="236"/>
      <c r="J274" s="111" t="s">
        <v>178</v>
      </c>
      <c r="K274" s="112">
        <v>1</v>
      </c>
      <c r="L274" s="237"/>
      <c r="M274" s="237"/>
      <c r="N274" s="237">
        <f aca="true" t="shared" si="9" ref="N274:N279">K274*L274</f>
        <v>0</v>
      </c>
      <c r="O274" s="237"/>
      <c r="P274" s="237"/>
      <c r="Q274" s="237"/>
      <c r="R274" s="24"/>
      <c r="T274" s="135"/>
      <c r="U274" s="29"/>
      <c r="V274" s="114"/>
      <c r="W274" s="114"/>
      <c r="X274" s="114"/>
      <c r="Y274" s="114"/>
      <c r="Z274" s="114"/>
      <c r="AA274" s="136"/>
      <c r="BE274" s="116"/>
      <c r="BF274" s="116"/>
      <c r="BG274" s="116"/>
      <c r="BH274" s="116"/>
      <c r="BI274" s="116"/>
      <c r="BK274" s="116"/>
    </row>
    <row r="275" spans="2:63" s="9" customFormat="1" ht="29.25" customHeight="1">
      <c r="B275" s="23"/>
      <c r="C275" s="109">
        <v>135</v>
      </c>
      <c r="D275" s="109" t="s">
        <v>220</v>
      </c>
      <c r="E275" s="110" t="s">
        <v>487</v>
      </c>
      <c r="F275" s="236" t="s">
        <v>488</v>
      </c>
      <c r="G275" s="236"/>
      <c r="H275" s="236"/>
      <c r="I275" s="236"/>
      <c r="J275" s="111" t="s">
        <v>201</v>
      </c>
      <c r="K275" s="112">
        <v>8</v>
      </c>
      <c r="L275" s="237"/>
      <c r="M275" s="237"/>
      <c r="N275" s="237">
        <f t="shared" si="9"/>
        <v>0</v>
      </c>
      <c r="O275" s="237"/>
      <c r="P275" s="237"/>
      <c r="Q275" s="237"/>
      <c r="R275" s="24"/>
      <c r="T275" s="135"/>
      <c r="U275" s="29"/>
      <c r="V275" s="114"/>
      <c r="W275" s="114"/>
      <c r="X275" s="114"/>
      <c r="Y275" s="114"/>
      <c r="Z275" s="114"/>
      <c r="AA275" s="136"/>
      <c r="BE275" s="116"/>
      <c r="BF275" s="116"/>
      <c r="BG275" s="116"/>
      <c r="BH275" s="116"/>
      <c r="BI275" s="116"/>
      <c r="BK275" s="116"/>
    </row>
    <row r="276" spans="2:63" s="9" customFormat="1" ht="33" customHeight="1">
      <c r="B276" s="23"/>
      <c r="C276" s="109">
        <v>136</v>
      </c>
      <c r="D276" s="109" t="s">
        <v>220</v>
      </c>
      <c r="E276" s="110" t="s">
        <v>489</v>
      </c>
      <c r="F276" s="236" t="s">
        <v>490</v>
      </c>
      <c r="G276" s="236"/>
      <c r="H276" s="236"/>
      <c r="I276" s="236"/>
      <c r="J276" s="111" t="s">
        <v>247</v>
      </c>
      <c r="K276" s="112">
        <v>97</v>
      </c>
      <c r="L276" s="237"/>
      <c r="M276" s="237"/>
      <c r="N276" s="237">
        <f t="shared" si="9"/>
        <v>0</v>
      </c>
      <c r="O276" s="237"/>
      <c r="P276" s="237"/>
      <c r="Q276" s="237"/>
      <c r="R276" s="24"/>
      <c r="T276" s="135"/>
      <c r="U276" s="29"/>
      <c r="V276" s="114"/>
      <c r="W276" s="114"/>
      <c r="X276" s="114"/>
      <c r="Y276" s="114"/>
      <c r="Z276" s="114"/>
      <c r="AA276" s="136"/>
      <c r="BE276" s="116"/>
      <c r="BF276" s="116"/>
      <c r="BG276" s="116"/>
      <c r="BH276" s="116"/>
      <c r="BI276" s="116"/>
      <c r="BK276" s="116"/>
    </row>
    <row r="277" spans="2:63" s="9" customFormat="1" ht="12" customHeight="1">
      <c r="B277" s="23"/>
      <c r="C277" s="109">
        <v>137</v>
      </c>
      <c r="D277" s="109" t="s">
        <v>220</v>
      </c>
      <c r="E277" s="110" t="s">
        <v>491</v>
      </c>
      <c r="F277" s="236" t="s">
        <v>609</v>
      </c>
      <c r="G277" s="236"/>
      <c r="H277" s="236"/>
      <c r="I277" s="236"/>
      <c r="J277" s="111" t="s">
        <v>178</v>
      </c>
      <c r="K277" s="112">
        <v>1</v>
      </c>
      <c r="L277" s="237">
        <f>elektro!H46</f>
        <v>0</v>
      </c>
      <c r="M277" s="237"/>
      <c r="N277" s="237">
        <f t="shared" si="9"/>
        <v>0</v>
      </c>
      <c r="O277" s="237"/>
      <c r="P277" s="237"/>
      <c r="Q277" s="237"/>
      <c r="R277" s="24"/>
      <c r="T277" s="135"/>
      <c r="U277" s="29"/>
      <c r="V277" s="114"/>
      <c r="W277" s="114"/>
      <c r="X277" s="114"/>
      <c r="Y277" s="114"/>
      <c r="Z277" s="114"/>
      <c r="AA277" s="136"/>
      <c r="BE277" s="116"/>
      <c r="BF277" s="116"/>
      <c r="BG277" s="116"/>
      <c r="BH277" s="116"/>
      <c r="BI277" s="116"/>
      <c r="BK277" s="116"/>
    </row>
    <row r="278" spans="2:63" s="9" customFormat="1" ht="33" customHeight="1">
      <c r="B278" s="23"/>
      <c r="C278" s="109">
        <v>138</v>
      </c>
      <c r="D278" s="109" t="s">
        <v>220</v>
      </c>
      <c r="E278" s="110" t="s">
        <v>492</v>
      </c>
      <c r="F278" s="236" t="s">
        <v>493</v>
      </c>
      <c r="G278" s="236"/>
      <c r="H278" s="236"/>
      <c r="I278" s="236"/>
      <c r="J278" s="111" t="s">
        <v>201</v>
      </c>
      <c r="K278" s="112">
        <v>3</v>
      </c>
      <c r="L278" s="237"/>
      <c r="M278" s="237"/>
      <c r="N278" s="237">
        <f t="shared" si="9"/>
        <v>0</v>
      </c>
      <c r="O278" s="237"/>
      <c r="P278" s="237"/>
      <c r="Q278" s="237"/>
      <c r="R278" s="24"/>
      <c r="T278" s="135"/>
      <c r="U278" s="29"/>
      <c r="V278" s="114"/>
      <c r="W278" s="114"/>
      <c r="X278" s="114"/>
      <c r="Y278" s="114"/>
      <c r="Z278" s="114"/>
      <c r="AA278" s="136"/>
      <c r="BE278" s="116"/>
      <c r="BF278" s="116"/>
      <c r="BG278" s="116"/>
      <c r="BH278" s="116"/>
      <c r="BI278" s="116"/>
      <c r="BK278" s="116"/>
    </row>
    <row r="279" spans="2:63" s="9" customFormat="1" ht="18" customHeight="1">
      <c r="B279" s="23"/>
      <c r="C279" s="109">
        <v>139</v>
      </c>
      <c r="D279" s="109" t="s">
        <v>220</v>
      </c>
      <c r="E279" s="110" t="s">
        <v>494</v>
      </c>
      <c r="F279" s="236" t="s">
        <v>495</v>
      </c>
      <c r="G279" s="236"/>
      <c r="H279" s="236"/>
      <c r="I279" s="236"/>
      <c r="J279" s="111" t="s">
        <v>201</v>
      </c>
      <c r="K279" s="112">
        <v>1</v>
      </c>
      <c r="L279" s="237"/>
      <c r="M279" s="237"/>
      <c r="N279" s="237">
        <f t="shared" si="9"/>
        <v>0</v>
      </c>
      <c r="O279" s="237"/>
      <c r="P279" s="237"/>
      <c r="Q279" s="237"/>
      <c r="R279" s="24"/>
      <c r="T279" s="135"/>
      <c r="U279" s="29"/>
      <c r="V279" s="114"/>
      <c r="W279" s="114"/>
      <c r="X279" s="114"/>
      <c r="Y279" s="114"/>
      <c r="Z279" s="114"/>
      <c r="AA279" s="136"/>
      <c r="BE279" s="116"/>
      <c r="BF279" s="116"/>
      <c r="BG279" s="116"/>
      <c r="BH279" s="116"/>
      <c r="BI279" s="116"/>
      <c r="BK279" s="116"/>
    </row>
    <row r="280" spans="2:46" s="9" customFormat="1" ht="7.5" customHeight="1">
      <c r="B280" s="44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6"/>
      <c r="AT280" s="1"/>
    </row>
  </sheetData>
  <sheetProtection selectLockedCells="1" selectUnlockedCells="1"/>
  <mergeCells count="484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39:Q139"/>
    <mergeCell ref="F140:I140"/>
    <mergeCell ref="L140:M140"/>
    <mergeCell ref="N140:Q140"/>
    <mergeCell ref="F141:I141"/>
    <mergeCell ref="L141:M141"/>
    <mergeCell ref="N141:Q141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75:I175"/>
    <mergeCell ref="L175:M175"/>
    <mergeCell ref="N175:Q175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N200:Q200"/>
    <mergeCell ref="F201:I201"/>
    <mergeCell ref="L201:M201"/>
    <mergeCell ref="N201:Q201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N220:Q220"/>
    <mergeCell ref="F221:I221"/>
    <mergeCell ref="L221:M221"/>
    <mergeCell ref="N221:Q221"/>
    <mergeCell ref="N222:Q222"/>
    <mergeCell ref="F223:I223"/>
    <mergeCell ref="L223:M223"/>
    <mergeCell ref="N223:Q223"/>
    <mergeCell ref="N224:Q224"/>
    <mergeCell ref="F225:I225"/>
    <mergeCell ref="L225:M225"/>
    <mergeCell ref="N225:Q225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N268:Q268"/>
    <mergeCell ref="F269:I269"/>
    <mergeCell ref="L269:M269"/>
    <mergeCell ref="N269:Q269"/>
    <mergeCell ref="F270:I270"/>
    <mergeCell ref="L270:M270"/>
    <mergeCell ref="N270:Q270"/>
    <mergeCell ref="N271:Q271"/>
    <mergeCell ref="F272:I272"/>
    <mergeCell ref="L272:M272"/>
    <mergeCell ref="N272:Q272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9:I279"/>
    <mergeCell ref="L279:M279"/>
    <mergeCell ref="N279:Q279"/>
    <mergeCell ref="F277:I277"/>
    <mergeCell ref="L277:M277"/>
    <mergeCell ref="N277:Q277"/>
    <mergeCell ref="F278:I278"/>
    <mergeCell ref="L278:M278"/>
    <mergeCell ref="N278:Q278"/>
  </mergeCells>
  <hyperlinks>
    <hyperlink ref="F1" location="C2" display="1) Krycí list rozpočtu"/>
    <hyperlink ref="H1" location="C86" display="2) Rekapitulace rozpočtu"/>
    <hyperlink ref="L1" location="C139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showGridLines="0" zoomScalePageLayoutView="0" workbookViewId="0" topLeftCell="A45">
      <selection activeCell="C66" sqref="C66"/>
    </sheetView>
  </sheetViews>
  <sheetFormatPr defaultColWidth="10.33203125" defaultRowHeight="12" customHeight="1"/>
  <cols>
    <col min="1" max="1" width="9.16015625" style="137" customWidth="1"/>
    <col min="2" max="2" width="12.83203125" style="138" customWidth="1"/>
    <col min="3" max="3" width="72.66015625" style="138" customWidth="1"/>
    <col min="4" max="4" width="8.16015625" style="139" customWidth="1"/>
    <col min="5" max="5" width="15.33203125" style="140" customWidth="1"/>
    <col min="6" max="6" width="18.16015625" style="140" customWidth="1"/>
    <col min="7" max="7" width="15.16015625" style="140" customWidth="1"/>
    <col min="8" max="8" width="15" style="140" customWidth="1"/>
    <col min="9" max="16384" width="10.33203125" style="141" customWidth="1"/>
  </cols>
  <sheetData>
    <row r="1" ht="12" customHeight="1">
      <c r="H1" s="142"/>
    </row>
    <row r="2" spans="1:8" s="146" customFormat="1" ht="17.25" customHeight="1">
      <c r="A2" s="143" t="s">
        <v>496</v>
      </c>
      <c r="B2" s="144"/>
      <c r="C2" s="144"/>
      <c r="D2" s="145"/>
      <c r="E2" s="144"/>
      <c r="F2" s="144"/>
      <c r="G2" s="144"/>
      <c r="H2" s="144"/>
    </row>
    <row r="3" spans="1:8" s="146" customFormat="1" ht="17.25" customHeight="1">
      <c r="A3" s="143"/>
      <c r="B3" s="144"/>
      <c r="C3" s="144"/>
      <c r="D3" s="145"/>
      <c r="E3" s="144"/>
      <c r="F3" s="144"/>
      <c r="G3" s="144"/>
      <c r="H3" s="144"/>
    </row>
    <row r="4" spans="1:8" s="146" customFormat="1" ht="17.25" customHeight="1">
      <c r="A4" s="143" t="s">
        <v>497</v>
      </c>
      <c r="B4" s="144"/>
      <c r="C4" s="144"/>
      <c r="D4" s="145"/>
      <c r="E4" s="144"/>
      <c r="F4" s="144"/>
      <c r="G4" s="144"/>
      <c r="H4" s="144"/>
    </row>
    <row r="5" spans="1:8" s="146" customFormat="1" ht="17.25" customHeight="1">
      <c r="A5" s="143" t="s">
        <v>498</v>
      </c>
      <c r="B5" s="144"/>
      <c r="C5" s="144"/>
      <c r="D5" s="145"/>
      <c r="E5" s="144"/>
      <c r="F5" s="144"/>
      <c r="G5" s="144"/>
      <c r="H5" s="144"/>
    </row>
    <row r="6" spans="1:11" s="146" customFormat="1" ht="17.25" customHeight="1">
      <c r="A6" s="143"/>
      <c r="B6" s="144"/>
      <c r="C6" s="144"/>
      <c r="D6" s="145"/>
      <c r="E6" s="144"/>
      <c r="F6" s="144"/>
      <c r="G6" s="144"/>
      <c r="H6" s="144"/>
      <c r="K6" s="147"/>
    </row>
    <row r="7" spans="1:256" s="146" customFormat="1" ht="28.5" customHeight="1">
      <c r="A7" s="148" t="s">
        <v>499</v>
      </c>
      <c r="B7" s="148" t="s">
        <v>500</v>
      </c>
      <c r="C7" s="148" t="s">
        <v>112</v>
      </c>
      <c r="D7" s="148" t="s">
        <v>113</v>
      </c>
      <c r="E7" s="149" t="s">
        <v>501</v>
      </c>
      <c r="F7" s="150" t="s">
        <v>502</v>
      </c>
      <c r="G7" s="151" t="s">
        <v>503</v>
      </c>
      <c r="H7" s="150" t="s">
        <v>504</v>
      </c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256" s="146" customFormat="1" ht="12.75" customHeight="1">
      <c r="A8" s="148" t="s">
        <v>20</v>
      </c>
      <c r="B8" s="148" t="s">
        <v>139</v>
      </c>
      <c r="C8" s="148" t="s">
        <v>143</v>
      </c>
      <c r="D8" s="148" t="s">
        <v>129</v>
      </c>
      <c r="E8" s="153" t="s">
        <v>134</v>
      </c>
      <c r="F8" s="154">
        <v>6</v>
      </c>
      <c r="G8" s="155">
        <v>7</v>
      </c>
      <c r="H8" s="150">
        <v>8</v>
      </c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8" s="146" customFormat="1" ht="19.5" customHeight="1">
      <c r="A9" s="156"/>
      <c r="B9" s="157" t="s">
        <v>505</v>
      </c>
      <c r="C9" s="158" t="s">
        <v>506</v>
      </c>
      <c r="D9" s="159"/>
      <c r="E9" s="160"/>
      <c r="F9" s="160"/>
      <c r="G9" s="160"/>
      <c r="H9" s="161"/>
    </row>
    <row r="10" spans="1:256" s="146" customFormat="1" ht="15" customHeight="1">
      <c r="A10" s="162">
        <v>1</v>
      </c>
      <c r="B10" s="163">
        <v>42370</v>
      </c>
      <c r="C10" s="164" t="s">
        <v>507</v>
      </c>
      <c r="D10" s="165" t="s">
        <v>178</v>
      </c>
      <c r="E10" s="166">
        <v>3</v>
      </c>
      <c r="F10" s="166"/>
      <c r="G10" s="166">
        <f>E10*F10</f>
        <v>0</v>
      </c>
      <c r="H10" s="166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68" customFormat="1" ht="15" customHeight="1">
      <c r="A11" s="162"/>
      <c r="B11" s="165"/>
      <c r="C11" s="164" t="s">
        <v>508</v>
      </c>
      <c r="D11" s="165"/>
      <c r="E11" s="166"/>
      <c r="F11" s="166"/>
      <c r="G11" s="166"/>
      <c r="H11" s="166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s="168" customFormat="1" ht="15" customHeight="1">
      <c r="A12" s="162"/>
      <c r="B12" s="163"/>
      <c r="C12" s="164" t="s">
        <v>509</v>
      </c>
      <c r="D12" s="165"/>
      <c r="E12" s="166"/>
      <c r="F12" s="166"/>
      <c r="G12" s="166"/>
      <c r="H12" s="166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s="168" customFormat="1" ht="15" customHeight="1">
      <c r="A13" s="162"/>
      <c r="B13" s="165"/>
      <c r="C13" s="164" t="s">
        <v>510</v>
      </c>
      <c r="D13" s="165"/>
      <c r="E13" s="166"/>
      <c r="F13" s="166"/>
      <c r="G13" s="166"/>
      <c r="H13" s="166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s="168" customFormat="1" ht="15" customHeight="1">
      <c r="A14" s="162"/>
      <c r="B14" s="165"/>
      <c r="C14" s="164" t="s">
        <v>511</v>
      </c>
      <c r="D14" s="165"/>
      <c r="E14" s="166"/>
      <c r="F14" s="166"/>
      <c r="G14" s="166"/>
      <c r="H14" s="166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s="168" customFormat="1" ht="15" customHeight="1">
      <c r="A15" s="162"/>
      <c r="B15" s="163">
        <v>42401</v>
      </c>
      <c r="C15" s="164" t="s">
        <v>512</v>
      </c>
      <c r="D15" s="165" t="s">
        <v>513</v>
      </c>
      <c r="E15" s="166">
        <v>15</v>
      </c>
      <c r="F15" s="166">
        <f>G10</f>
        <v>0</v>
      </c>
      <c r="G15" s="166"/>
      <c r="H15" s="166">
        <f>E15*F15/100</f>
        <v>0</v>
      </c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  <c r="IV15" s="171"/>
    </row>
    <row r="16" spans="1:256" s="168" customFormat="1" ht="15" customHeight="1">
      <c r="A16" s="162">
        <v>2</v>
      </c>
      <c r="B16" s="163">
        <v>42430</v>
      </c>
      <c r="C16" s="164" t="s">
        <v>514</v>
      </c>
      <c r="D16" s="165" t="s">
        <v>178</v>
      </c>
      <c r="E16" s="166">
        <v>6</v>
      </c>
      <c r="F16" s="166"/>
      <c r="G16" s="166">
        <f>E16*F16</f>
        <v>0</v>
      </c>
      <c r="H16" s="166"/>
      <c r="II16" s="172"/>
      <c r="IJ16" s="172"/>
      <c r="IK16" s="172"/>
      <c r="IL16" s="172"/>
      <c r="IM16" s="172"/>
      <c r="IN16" s="172"/>
      <c r="IO16" s="172"/>
      <c r="IP16" s="172"/>
      <c r="IQ16" s="172"/>
      <c r="IR16" s="172"/>
      <c r="IS16" s="172"/>
      <c r="IT16" s="172"/>
      <c r="IU16" s="172"/>
      <c r="IV16" s="172"/>
    </row>
    <row r="17" spans="1:256" s="168" customFormat="1" ht="15" customHeight="1">
      <c r="A17" s="162"/>
      <c r="B17" s="163">
        <v>42461</v>
      </c>
      <c r="C17" s="164" t="s">
        <v>512</v>
      </c>
      <c r="D17" s="165" t="s">
        <v>363</v>
      </c>
      <c r="E17" s="166">
        <v>20</v>
      </c>
      <c r="F17" s="166"/>
      <c r="G17" s="166"/>
      <c r="H17" s="166">
        <f>E17*F17/100</f>
        <v>0</v>
      </c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s="168" customFormat="1" ht="15" customHeight="1">
      <c r="A18" s="162">
        <v>3</v>
      </c>
      <c r="B18" s="163">
        <v>42491</v>
      </c>
      <c r="C18" s="164" t="s">
        <v>515</v>
      </c>
      <c r="D18" s="165" t="s">
        <v>201</v>
      </c>
      <c r="E18" s="166">
        <v>24</v>
      </c>
      <c r="F18" s="166"/>
      <c r="G18" s="166">
        <f>E18*F18</f>
        <v>0</v>
      </c>
      <c r="H18" s="166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68" customFormat="1" ht="15" customHeight="1">
      <c r="A19" s="162"/>
      <c r="B19" s="163">
        <v>42522</v>
      </c>
      <c r="C19" s="164" t="s">
        <v>516</v>
      </c>
      <c r="D19" s="165" t="s">
        <v>201</v>
      </c>
      <c r="E19" s="166">
        <v>18</v>
      </c>
      <c r="F19" s="166"/>
      <c r="G19" s="166">
        <f>E19*F19</f>
        <v>0</v>
      </c>
      <c r="H19" s="166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s="168" customFormat="1" ht="15" customHeight="1">
      <c r="A20" s="162"/>
      <c r="B20" s="163">
        <v>42552</v>
      </c>
      <c r="C20" s="164" t="s">
        <v>512</v>
      </c>
      <c r="D20" s="165" t="s">
        <v>363</v>
      </c>
      <c r="E20" s="166">
        <v>20</v>
      </c>
      <c r="F20" s="166"/>
      <c r="G20" s="166"/>
      <c r="H20" s="166">
        <f>E20*F20/100</f>
        <v>0</v>
      </c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8" s="168" customFormat="1" ht="15" customHeight="1">
      <c r="A21" s="162">
        <v>4</v>
      </c>
      <c r="B21" s="163">
        <v>42583</v>
      </c>
      <c r="C21" s="164" t="s">
        <v>517</v>
      </c>
      <c r="D21" s="165" t="s">
        <v>201</v>
      </c>
      <c r="E21" s="166">
        <v>8</v>
      </c>
      <c r="F21" s="166"/>
      <c r="G21" s="166">
        <f>E21*F21</f>
        <v>0</v>
      </c>
      <c r="H21" s="166"/>
    </row>
    <row r="22" spans="1:256" s="168" customFormat="1" ht="15" customHeight="1">
      <c r="A22" s="162"/>
      <c r="B22" s="163">
        <v>42614</v>
      </c>
      <c r="C22" s="164" t="s">
        <v>512</v>
      </c>
      <c r="D22" s="165" t="s">
        <v>363</v>
      </c>
      <c r="E22" s="166">
        <v>30</v>
      </c>
      <c r="F22" s="166"/>
      <c r="G22" s="166"/>
      <c r="H22" s="166">
        <f>E22*F22/100</f>
        <v>0</v>
      </c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8" s="168" customFormat="1" ht="15" customHeight="1">
      <c r="A23" s="162">
        <v>5</v>
      </c>
      <c r="B23" s="163" t="s">
        <v>4</v>
      </c>
      <c r="C23" s="164" t="s">
        <v>518</v>
      </c>
      <c r="D23" s="165" t="s">
        <v>173</v>
      </c>
      <c r="E23" s="166">
        <v>28</v>
      </c>
      <c r="F23" s="166"/>
      <c r="G23" s="166">
        <f>E23*F23</f>
        <v>0</v>
      </c>
      <c r="H23" s="166"/>
    </row>
    <row r="24" spans="1:8" s="168" customFormat="1" ht="15" customHeight="1">
      <c r="A24" s="162"/>
      <c r="B24" s="163">
        <v>42371</v>
      </c>
      <c r="C24" s="164" t="s">
        <v>512</v>
      </c>
      <c r="D24" s="165" t="s">
        <v>363</v>
      </c>
      <c r="E24" s="166">
        <v>30</v>
      </c>
      <c r="F24" s="166"/>
      <c r="G24" s="166"/>
      <c r="H24" s="166">
        <f>E24*F24/100</f>
        <v>0</v>
      </c>
    </row>
    <row r="25" spans="1:8" s="168" customFormat="1" ht="15" customHeight="1">
      <c r="A25" s="162">
        <v>6</v>
      </c>
      <c r="B25" s="163">
        <v>42402</v>
      </c>
      <c r="C25" s="164" t="s">
        <v>519</v>
      </c>
      <c r="D25" s="165" t="s">
        <v>520</v>
      </c>
      <c r="E25" s="166">
        <v>96</v>
      </c>
      <c r="F25" s="166"/>
      <c r="G25" s="166">
        <f>E25*F25</f>
        <v>0</v>
      </c>
      <c r="H25" s="166"/>
    </row>
    <row r="26" spans="1:8" s="168" customFormat="1" ht="15" customHeight="1">
      <c r="A26" s="162"/>
      <c r="B26" s="163">
        <v>42431</v>
      </c>
      <c r="C26" s="164" t="s">
        <v>521</v>
      </c>
      <c r="D26" s="165" t="s">
        <v>520</v>
      </c>
      <c r="E26" s="166">
        <v>45</v>
      </c>
      <c r="F26" s="166"/>
      <c r="G26" s="166">
        <f>E26*F26</f>
        <v>0</v>
      </c>
      <c r="H26" s="166"/>
    </row>
    <row r="27" spans="1:256" s="168" customFormat="1" ht="15" customHeight="1">
      <c r="A27" s="174"/>
      <c r="B27" s="175">
        <v>42462</v>
      </c>
      <c r="C27" s="164" t="s">
        <v>512</v>
      </c>
      <c r="D27" s="176" t="s">
        <v>363</v>
      </c>
      <c r="E27" s="177">
        <v>30</v>
      </c>
      <c r="F27" s="177"/>
      <c r="G27" s="177"/>
      <c r="H27" s="166">
        <f>E27*F27/100</f>
        <v>0</v>
      </c>
      <c r="FV27" s="178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s="168" customFormat="1" ht="15" customHeight="1">
      <c r="A28" s="174"/>
      <c r="B28" s="179" t="s">
        <v>522</v>
      </c>
      <c r="C28" s="164" t="s">
        <v>523</v>
      </c>
      <c r="D28" s="176" t="s">
        <v>524</v>
      </c>
      <c r="E28" s="177">
        <v>35</v>
      </c>
      <c r="F28" s="177"/>
      <c r="G28" s="177"/>
      <c r="H28" s="177">
        <f>E28*F28</f>
        <v>0</v>
      </c>
      <c r="FV28" s="178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s="168" customFormat="1" ht="15" customHeight="1">
      <c r="A29" s="174">
        <v>7</v>
      </c>
      <c r="B29" s="175">
        <v>42372</v>
      </c>
      <c r="C29" s="180" t="s">
        <v>525</v>
      </c>
      <c r="D29" s="181"/>
      <c r="E29" s="182"/>
      <c r="F29" s="182"/>
      <c r="G29" s="182">
        <f>SUM(G10:G28)</f>
        <v>0</v>
      </c>
      <c r="H29" s="182"/>
      <c r="FV29" s="178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s="168" customFormat="1" ht="15" customHeight="1">
      <c r="A30" s="174">
        <v>8</v>
      </c>
      <c r="B30" s="175">
        <v>42403</v>
      </c>
      <c r="C30" s="180" t="s">
        <v>526</v>
      </c>
      <c r="D30" s="181"/>
      <c r="E30" s="182"/>
      <c r="F30" s="182"/>
      <c r="G30" s="182"/>
      <c r="H30" s="183">
        <f>SUM(H15:H29)</f>
        <v>0</v>
      </c>
      <c r="FV30" s="178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s="168" customFormat="1" ht="19.5" customHeight="1">
      <c r="A31" s="174">
        <v>9</v>
      </c>
      <c r="B31" s="175">
        <v>42432</v>
      </c>
      <c r="C31" s="184" t="s">
        <v>527</v>
      </c>
      <c r="D31" s="181"/>
      <c r="E31" s="182"/>
      <c r="F31" s="185">
        <f>G29+H30</f>
        <v>0</v>
      </c>
      <c r="G31" s="182"/>
      <c r="H31" s="182"/>
      <c r="FV31" s="178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s="168" customFormat="1" ht="15" customHeight="1">
      <c r="A32" s="174"/>
      <c r="B32" s="179"/>
      <c r="C32" s="164"/>
      <c r="D32" s="176"/>
      <c r="E32" s="177"/>
      <c r="F32" s="177"/>
      <c r="G32" s="177"/>
      <c r="H32" s="177"/>
      <c r="FV32" s="178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8" s="146" customFormat="1" ht="19.5" customHeight="1">
      <c r="A33" s="156"/>
      <c r="B33" s="157">
        <v>730</v>
      </c>
      <c r="C33" s="158" t="s">
        <v>528</v>
      </c>
      <c r="D33" s="159"/>
      <c r="E33" s="160"/>
      <c r="F33" s="160"/>
      <c r="G33" s="160"/>
      <c r="H33" s="161"/>
    </row>
    <row r="34" spans="1:256" s="168" customFormat="1" ht="15" customHeight="1">
      <c r="A34" s="174">
        <v>11</v>
      </c>
      <c r="B34" s="175">
        <v>42373</v>
      </c>
      <c r="C34" s="186" t="s">
        <v>529</v>
      </c>
      <c r="D34" s="176"/>
      <c r="E34" s="177"/>
      <c r="F34" s="177"/>
      <c r="G34" s="177"/>
      <c r="H34" s="177"/>
      <c r="FV34" s="178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s="168" customFormat="1" ht="15" customHeight="1">
      <c r="A35" s="174"/>
      <c r="B35" s="187"/>
      <c r="C35" s="186" t="s">
        <v>530</v>
      </c>
      <c r="D35" s="176" t="s">
        <v>178</v>
      </c>
      <c r="E35" s="177">
        <v>2</v>
      </c>
      <c r="F35" s="177"/>
      <c r="G35" s="166">
        <f>E35*F35</f>
        <v>0</v>
      </c>
      <c r="H35" s="177"/>
      <c r="FV35" s="178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s="168" customFormat="1" ht="15" customHeight="1">
      <c r="A36" s="174"/>
      <c r="B36" s="175">
        <v>42404</v>
      </c>
      <c r="C36" s="186" t="s">
        <v>531</v>
      </c>
      <c r="D36" s="176" t="s">
        <v>178</v>
      </c>
      <c r="E36" s="177">
        <v>2</v>
      </c>
      <c r="F36" s="177"/>
      <c r="G36" s="166">
        <f aca="true" t="shared" si="0" ref="G36:G50">E36*F36</f>
        <v>0</v>
      </c>
      <c r="H36" s="177"/>
      <c r="FV36" s="178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s="168" customFormat="1" ht="15" customHeight="1">
      <c r="A37" s="174"/>
      <c r="B37" s="175">
        <v>42433</v>
      </c>
      <c r="C37" s="186" t="s">
        <v>532</v>
      </c>
      <c r="D37" s="176" t="s">
        <v>178</v>
      </c>
      <c r="E37" s="177">
        <v>2</v>
      </c>
      <c r="F37" s="177"/>
      <c r="G37" s="166">
        <f t="shared" si="0"/>
        <v>0</v>
      </c>
      <c r="H37" s="177"/>
      <c r="FV37" s="178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s="168" customFormat="1" ht="15" customHeight="1">
      <c r="A38" s="174"/>
      <c r="B38" s="175">
        <v>42464</v>
      </c>
      <c r="C38" s="186" t="s">
        <v>533</v>
      </c>
      <c r="D38" s="176" t="s">
        <v>178</v>
      </c>
      <c r="E38" s="177">
        <v>2</v>
      </c>
      <c r="F38" s="177"/>
      <c r="G38" s="166">
        <f t="shared" si="0"/>
        <v>0</v>
      </c>
      <c r="H38" s="177"/>
      <c r="FV38" s="178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s="168" customFormat="1" ht="15" customHeight="1">
      <c r="A39" s="174"/>
      <c r="B39" s="175">
        <v>42494</v>
      </c>
      <c r="C39" s="186" t="s">
        <v>534</v>
      </c>
      <c r="D39" s="176" t="s">
        <v>178</v>
      </c>
      <c r="E39" s="177">
        <v>2</v>
      </c>
      <c r="F39" s="177"/>
      <c r="G39" s="166">
        <f t="shared" si="0"/>
        <v>0</v>
      </c>
      <c r="H39" s="177"/>
      <c r="FV39" s="178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s="168" customFormat="1" ht="15" customHeight="1">
      <c r="A40" s="174"/>
      <c r="B40" s="175">
        <v>42525</v>
      </c>
      <c r="C40" s="186" t="s">
        <v>535</v>
      </c>
      <c r="D40" s="176" t="s">
        <v>178</v>
      </c>
      <c r="E40" s="177">
        <v>1</v>
      </c>
      <c r="F40" s="177"/>
      <c r="G40" s="166">
        <f t="shared" si="0"/>
        <v>0</v>
      </c>
      <c r="H40" s="177"/>
      <c r="FV40" s="178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s="168" customFormat="1" ht="15" customHeight="1">
      <c r="A41" s="174"/>
      <c r="B41" s="175">
        <v>42555</v>
      </c>
      <c r="C41" s="186" t="s">
        <v>536</v>
      </c>
      <c r="D41" s="176" t="s">
        <v>178</v>
      </c>
      <c r="E41" s="177">
        <v>2</v>
      </c>
      <c r="F41" s="177"/>
      <c r="G41" s="166">
        <f t="shared" si="0"/>
        <v>0</v>
      </c>
      <c r="H41" s="177"/>
      <c r="FV41" s="178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s="168" customFormat="1" ht="15" customHeight="1">
      <c r="A42" s="174"/>
      <c r="B42" s="175">
        <v>42586</v>
      </c>
      <c r="C42" s="186" t="s">
        <v>537</v>
      </c>
      <c r="D42" s="176" t="s">
        <v>178</v>
      </c>
      <c r="E42" s="177">
        <v>1</v>
      </c>
      <c r="F42" s="177"/>
      <c r="G42" s="166">
        <f t="shared" si="0"/>
        <v>0</v>
      </c>
      <c r="H42" s="177"/>
      <c r="FV42" s="178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s="168" customFormat="1" ht="15" customHeight="1">
      <c r="A43" s="174"/>
      <c r="B43" s="175">
        <v>42617</v>
      </c>
      <c r="C43" s="186" t="s">
        <v>538</v>
      </c>
      <c r="D43" s="176" t="s">
        <v>178</v>
      </c>
      <c r="E43" s="177">
        <v>2</v>
      </c>
      <c r="F43" s="177"/>
      <c r="G43" s="166">
        <f t="shared" si="0"/>
        <v>0</v>
      </c>
      <c r="H43" s="177"/>
      <c r="FV43" s="178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s="168" customFormat="1" ht="15" customHeight="1">
      <c r="A44" s="174"/>
      <c r="B44" s="175" t="s">
        <v>539</v>
      </c>
      <c r="C44" s="186" t="s">
        <v>540</v>
      </c>
      <c r="D44" s="176" t="s">
        <v>178</v>
      </c>
      <c r="E44" s="177">
        <v>2</v>
      </c>
      <c r="F44" s="177"/>
      <c r="G44" s="166">
        <f t="shared" si="0"/>
        <v>0</v>
      </c>
      <c r="H44" s="177"/>
      <c r="FV44" s="178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s="168" customFormat="1" ht="15" customHeight="1">
      <c r="A45" s="174"/>
      <c r="B45" s="175">
        <v>42374</v>
      </c>
      <c r="C45" s="186" t="s">
        <v>541</v>
      </c>
      <c r="D45" s="176" t="s">
        <v>178</v>
      </c>
      <c r="E45" s="177">
        <v>2</v>
      </c>
      <c r="F45" s="177"/>
      <c r="G45" s="166">
        <f t="shared" si="0"/>
        <v>0</v>
      </c>
      <c r="H45" s="177"/>
      <c r="FV45" s="178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s="168" customFormat="1" ht="15" customHeight="1">
      <c r="A46" s="174"/>
      <c r="B46" s="175">
        <v>42405</v>
      </c>
      <c r="C46" s="186" t="s">
        <v>542</v>
      </c>
      <c r="D46" s="176" t="s">
        <v>178</v>
      </c>
      <c r="E46" s="177">
        <v>2</v>
      </c>
      <c r="F46" s="177"/>
      <c r="G46" s="166">
        <f t="shared" si="0"/>
        <v>0</v>
      </c>
      <c r="H46" s="177"/>
      <c r="FV46" s="178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s="168" customFormat="1" ht="15" customHeight="1">
      <c r="A47" s="174"/>
      <c r="B47" s="175">
        <v>42434</v>
      </c>
      <c r="C47" s="186" t="s">
        <v>543</v>
      </c>
      <c r="D47" s="176" t="s">
        <v>178</v>
      </c>
      <c r="E47" s="177">
        <v>2</v>
      </c>
      <c r="F47" s="177"/>
      <c r="G47" s="166">
        <f t="shared" si="0"/>
        <v>0</v>
      </c>
      <c r="H47" s="177"/>
      <c r="FV47" s="178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s="168" customFormat="1" ht="15" customHeight="1">
      <c r="A48" s="174"/>
      <c r="B48" s="175">
        <v>42465</v>
      </c>
      <c r="C48" s="186" t="s">
        <v>544</v>
      </c>
      <c r="D48" s="176" t="s">
        <v>178</v>
      </c>
      <c r="E48" s="177">
        <v>4</v>
      </c>
      <c r="F48" s="177"/>
      <c r="G48" s="166">
        <f t="shared" si="0"/>
        <v>0</v>
      </c>
      <c r="H48" s="177"/>
      <c r="FV48" s="178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s="168" customFormat="1" ht="15" customHeight="1">
      <c r="A49" s="174"/>
      <c r="B49" s="175">
        <v>42495</v>
      </c>
      <c r="C49" s="186" t="s">
        <v>545</v>
      </c>
      <c r="D49" s="176" t="s">
        <v>178</v>
      </c>
      <c r="E49" s="177">
        <v>2</v>
      </c>
      <c r="F49" s="177"/>
      <c r="G49" s="166">
        <f t="shared" si="0"/>
        <v>0</v>
      </c>
      <c r="H49" s="177"/>
      <c r="FV49" s="178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s="168" customFormat="1" ht="15" customHeight="1">
      <c r="A50" s="174"/>
      <c r="B50" s="175">
        <v>42526</v>
      </c>
      <c r="C50" s="186" t="s">
        <v>546</v>
      </c>
      <c r="D50" s="176" t="s">
        <v>178</v>
      </c>
      <c r="E50" s="177">
        <v>2</v>
      </c>
      <c r="F50" s="177"/>
      <c r="G50" s="166">
        <f t="shared" si="0"/>
        <v>0</v>
      </c>
      <c r="H50" s="177"/>
      <c r="FV50" s="178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s="168" customFormat="1" ht="15" customHeight="1">
      <c r="A51" s="174"/>
      <c r="B51" s="175">
        <v>42556</v>
      </c>
      <c r="C51" s="186" t="s">
        <v>512</v>
      </c>
      <c r="D51" s="176" t="s">
        <v>363</v>
      </c>
      <c r="E51" s="177">
        <v>15</v>
      </c>
      <c r="F51" s="177"/>
      <c r="G51" s="177"/>
      <c r="H51" s="166">
        <f>E51*F51/100</f>
        <v>0</v>
      </c>
      <c r="FV51" s="178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s="168" customFormat="1" ht="15" customHeight="1">
      <c r="A52" s="174">
        <v>12</v>
      </c>
      <c r="B52" s="175">
        <v>42587</v>
      </c>
      <c r="C52" s="186" t="s">
        <v>547</v>
      </c>
      <c r="D52" s="176" t="s">
        <v>201</v>
      </c>
      <c r="E52" s="177">
        <v>2</v>
      </c>
      <c r="F52" s="177"/>
      <c r="G52" s="166">
        <f>E52*F52</f>
        <v>0</v>
      </c>
      <c r="H52" s="177"/>
      <c r="FV52" s="178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s="168" customFormat="1" ht="15" customHeight="1">
      <c r="A53" s="174"/>
      <c r="B53" s="175">
        <v>42618</v>
      </c>
      <c r="C53" s="186" t="s">
        <v>548</v>
      </c>
      <c r="D53" s="176" t="s">
        <v>201</v>
      </c>
      <c r="E53" s="177">
        <v>4</v>
      </c>
      <c r="F53" s="177"/>
      <c r="G53" s="166">
        <f>E53*F53</f>
        <v>0</v>
      </c>
      <c r="H53" s="177"/>
      <c r="FV53" s="178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s="168" customFormat="1" ht="15" customHeight="1">
      <c r="A54" s="174"/>
      <c r="B54" s="175">
        <v>42375</v>
      </c>
      <c r="C54" s="186" t="s">
        <v>549</v>
      </c>
      <c r="D54" s="176" t="s">
        <v>201</v>
      </c>
      <c r="E54" s="177">
        <v>2</v>
      </c>
      <c r="F54" s="177"/>
      <c r="G54" s="166">
        <f>E54*F54</f>
        <v>0</v>
      </c>
      <c r="H54" s="177"/>
      <c r="FV54" s="178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s="168" customFormat="1" ht="15" customHeight="1">
      <c r="A55" s="174"/>
      <c r="B55" s="175">
        <v>42406</v>
      </c>
      <c r="C55" s="186" t="s">
        <v>550</v>
      </c>
      <c r="D55" s="176" t="s">
        <v>201</v>
      </c>
      <c r="E55" s="177">
        <v>8</v>
      </c>
      <c r="F55" s="177"/>
      <c r="G55" s="166">
        <f>E55*F55</f>
        <v>0</v>
      </c>
      <c r="H55" s="177"/>
      <c r="FV55" s="178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s="168" customFormat="1" ht="15" customHeight="1">
      <c r="A56" s="174"/>
      <c r="B56" s="175">
        <v>42435</v>
      </c>
      <c r="C56" s="186" t="s">
        <v>551</v>
      </c>
      <c r="D56" s="176" t="s">
        <v>178</v>
      </c>
      <c r="E56" s="177">
        <v>2</v>
      </c>
      <c r="F56" s="177"/>
      <c r="G56" s="166">
        <f>E56*F56</f>
        <v>0</v>
      </c>
      <c r="H56" s="177"/>
      <c r="FV56" s="178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s="168" customFormat="1" ht="15" customHeight="1">
      <c r="A57" s="174"/>
      <c r="B57" s="175">
        <v>42466</v>
      </c>
      <c r="C57" s="186" t="s">
        <v>552</v>
      </c>
      <c r="D57" s="176" t="s">
        <v>363</v>
      </c>
      <c r="E57" s="177">
        <v>20</v>
      </c>
      <c r="F57" s="177">
        <f>SUM(G52:G56)</f>
        <v>0</v>
      </c>
      <c r="G57" s="177"/>
      <c r="H57" s="166">
        <f>E57*F57/100</f>
        <v>0</v>
      </c>
      <c r="FV57" s="178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s="168" customFormat="1" ht="15" customHeight="1">
      <c r="A58" s="174">
        <v>13</v>
      </c>
      <c r="B58" s="175">
        <v>42496</v>
      </c>
      <c r="C58" s="186" t="s">
        <v>553</v>
      </c>
      <c r="D58" s="176" t="s">
        <v>520</v>
      </c>
      <c r="E58" s="177">
        <v>10</v>
      </c>
      <c r="F58" s="177"/>
      <c r="G58" s="166">
        <f>E58*F58</f>
        <v>0</v>
      </c>
      <c r="H58" s="177"/>
      <c r="FV58" s="178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s="168" customFormat="1" ht="15" customHeight="1">
      <c r="A59" s="174"/>
      <c r="B59" s="175">
        <v>42527</v>
      </c>
      <c r="C59" s="186" t="s">
        <v>554</v>
      </c>
      <c r="D59" s="176" t="s">
        <v>520</v>
      </c>
      <c r="E59" s="177">
        <v>20</v>
      </c>
      <c r="F59" s="177"/>
      <c r="G59" s="166">
        <f>E59*F59</f>
        <v>0</v>
      </c>
      <c r="H59" s="177"/>
      <c r="FV59" s="178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s="168" customFormat="1" ht="15" customHeight="1">
      <c r="A60" s="174">
        <v>14</v>
      </c>
      <c r="B60" s="175">
        <v>42557</v>
      </c>
      <c r="C60" s="186" t="s">
        <v>555</v>
      </c>
      <c r="D60" s="176" t="s">
        <v>520</v>
      </c>
      <c r="E60" s="177">
        <v>30</v>
      </c>
      <c r="F60" s="177"/>
      <c r="G60" s="166">
        <f>E60*F60</f>
        <v>0</v>
      </c>
      <c r="H60" s="177"/>
      <c r="FV60" s="178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s="168" customFormat="1" ht="15" customHeight="1">
      <c r="A61" s="174"/>
      <c r="B61" s="175">
        <v>42588</v>
      </c>
      <c r="C61" s="186" t="s">
        <v>556</v>
      </c>
      <c r="D61" s="176" t="s">
        <v>363</v>
      </c>
      <c r="E61" s="177">
        <v>30</v>
      </c>
      <c r="F61" s="177"/>
      <c r="G61" s="177"/>
      <c r="H61" s="166">
        <f>E61*F61/100</f>
        <v>0</v>
      </c>
      <c r="FV61" s="178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s="168" customFormat="1" ht="15" customHeight="1">
      <c r="A62" s="174"/>
      <c r="B62" s="175" t="s">
        <v>557</v>
      </c>
      <c r="C62" s="186" t="s">
        <v>523</v>
      </c>
      <c r="D62" s="176" t="s">
        <v>524</v>
      </c>
      <c r="E62" s="177">
        <v>35</v>
      </c>
      <c r="F62" s="177"/>
      <c r="G62" s="177"/>
      <c r="H62" s="177">
        <f>E62*F62</f>
        <v>0</v>
      </c>
      <c r="FV62" s="178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s="168" customFormat="1" ht="15" customHeight="1">
      <c r="A63" s="174">
        <v>15</v>
      </c>
      <c r="B63" s="175">
        <v>42376</v>
      </c>
      <c r="C63" s="180" t="s">
        <v>525</v>
      </c>
      <c r="D63" s="181"/>
      <c r="E63" s="182"/>
      <c r="F63" s="182"/>
      <c r="G63" s="182">
        <f>SUM(G35:G62)</f>
        <v>0</v>
      </c>
      <c r="H63" s="182"/>
      <c r="FV63" s="178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s="168" customFormat="1" ht="15" customHeight="1">
      <c r="A64" s="188">
        <v>16</v>
      </c>
      <c r="B64" s="189">
        <v>42407</v>
      </c>
      <c r="C64" s="190" t="s">
        <v>526</v>
      </c>
      <c r="D64" s="191"/>
      <c r="E64" s="192"/>
      <c r="F64" s="192"/>
      <c r="G64" s="192"/>
      <c r="H64" s="193">
        <f>SUM(H49:H63)</f>
        <v>0</v>
      </c>
      <c r="FV64" s="194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  <c r="IU64" s="172"/>
      <c r="IV64" s="172"/>
    </row>
    <row r="65" spans="1:256" s="168" customFormat="1" ht="19.5" customHeight="1">
      <c r="A65" s="174">
        <v>17</v>
      </c>
      <c r="B65" s="175">
        <v>42436</v>
      </c>
      <c r="C65" s="184" t="s">
        <v>527</v>
      </c>
      <c r="D65" s="181"/>
      <c r="E65" s="182"/>
      <c r="F65" s="185">
        <f>G63+H64</f>
        <v>0</v>
      </c>
      <c r="G65" s="182"/>
      <c r="H65" s="182"/>
      <c r="FV65" s="194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</row>
    <row r="66" ht="15" customHeight="1"/>
    <row r="67" ht="1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22">
      <selection activeCell="F43" sqref="F43"/>
    </sheetView>
  </sheetViews>
  <sheetFormatPr defaultColWidth="9.33203125" defaultRowHeight="13.5"/>
  <cols>
    <col min="2" max="2" width="54.66015625" style="0" customWidth="1"/>
    <col min="4" max="4" width="6.83203125" style="0" customWidth="1"/>
    <col min="5" max="6" width="12.16015625" style="0" customWidth="1"/>
    <col min="7" max="8" width="13.33203125" style="0" customWidth="1"/>
  </cols>
  <sheetData>
    <row r="1" spans="1:8" ht="15">
      <c r="A1" s="196" t="s">
        <v>558</v>
      </c>
      <c r="B1" s="195"/>
      <c r="C1" s="195"/>
      <c r="D1" s="195"/>
      <c r="E1" s="195"/>
      <c r="F1" s="195"/>
      <c r="G1" s="195"/>
      <c r="H1" s="197" t="s">
        <v>559</v>
      </c>
    </row>
    <row r="2" spans="1:8" ht="15">
      <c r="A2" s="196"/>
      <c r="B2" s="195"/>
      <c r="C2" s="195"/>
      <c r="D2" s="195"/>
      <c r="E2" s="195"/>
      <c r="F2" s="195"/>
      <c r="G2" s="195"/>
      <c r="H2" s="195"/>
    </row>
    <row r="4" spans="1:8" ht="15">
      <c r="A4" s="198" t="s">
        <v>560</v>
      </c>
      <c r="B4" s="195"/>
      <c r="C4" s="195"/>
      <c r="D4" s="195"/>
      <c r="E4" s="195"/>
      <c r="F4" s="195"/>
      <c r="G4" s="195"/>
      <c r="H4" s="195"/>
    </row>
    <row r="5" spans="1:8" ht="14.25" thickBot="1">
      <c r="A5" s="199" t="s">
        <v>561</v>
      </c>
      <c r="B5" s="199" t="s">
        <v>562</v>
      </c>
      <c r="C5" s="199" t="s">
        <v>114</v>
      </c>
      <c r="D5" s="199" t="s">
        <v>113</v>
      </c>
      <c r="E5" s="200" t="s">
        <v>563</v>
      </c>
      <c r="F5" s="200" t="s">
        <v>564</v>
      </c>
      <c r="G5" s="199" t="s">
        <v>565</v>
      </c>
      <c r="H5" s="199" t="s">
        <v>566</v>
      </c>
    </row>
    <row r="6" spans="1:8" ht="15" customHeight="1" thickTop="1">
      <c r="A6" s="201">
        <v>1</v>
      </c>
      <c r="B6" s="202" t="s">
        <v>567</v>
      </c>
      <c r="C6" s="203">
        <v>80</v>
      </c>
      <c r="D6" s="204" t="s">
        <v>247</v>
      </c>
      <c r="E6" s="205"/>
      <c r="F6" s="205"/>
      <c r="G6" s="205">
        <f>C6*E6</f>
        <v>0</v>
      </c>
      <c r="H6" s="205">
        <f>C6*F6</f>
        <v>0</v>
      </c>
    </row>
    <row r="7" spans="1:8" ht="15" customHeight="1">
      <c r="A7" s="201">
        <v>2</v>
      </c>
      <c r="B7" s="202" t="s">
        <v>568</v>
      </c>
      <c r="C7" s="203">
        <v>21</v>
      </c>
      <c r="D7" s="204" t="s">
        <v>201</v>
      </c>
      <c r="E7" s="205"/>
      <c r="F7" s="205"/>
      <c r="G7" s="205">
        <f aca="true" t="shared" si="0" ref="G7:G43">C7*E7</f>
        <v>0</v>
      </c>
      <c r="H7" s="205">
        <f aca="true" t="shared" si="1" ref="H7:H43">C7*F7</f>
        <v>0</v>
      </c>
    </row>
    <row r="8" spans="1:8" ht="15" customHeight="1">
      <c r="A8" s="201">
        <v>3</v>
      </c>
      <c r="B8" s="202" t="s">
        <v>569</v>
      </c>
      <c r="C8" s="203">
        <v>18</v>
      </c>
      <c r="D8" s="204" t="s">
        <v>201</v>
      </c>
      <c r="E8" s="205"/>
      <c r="F8" s="205"/>
      <c r="G8" s="205">
        <f t="shared" si="0"/>
        <v>0</v>
      </c>
      <c r="H8" s="205">
        <f t="shared" si="1"/>
        <v>0</v>
      </c>
    </row>
    <row r="9" spans="1:8" ht="15" customHeight="1">
      <c r="A9" s="201">
        <v>4</v>
      </c>
      <c r="B9" s="202" t="s">
        <v>570</v>
      </c>
      <c r="C9" s="203">
        <v>18</v>
      </c>
      <c r="D9" s="204" t="s">
        <v>201</v>
      </c>
      <c r="E9" s="205"/>
      <c r="F9" s="205"/>
      <c r="G9" s="205">
        <f t="shared" si="0"/>
        <v>0</v>
      </c>
      <c r="H9" s="205">
        <f t="shared" si="1"/>
        <v>0</v>
      </c>
    </row>
    <row r="10" spans="1:8" ht="15" customHeight="1">
      <c r="A10" s="201">
        <v>5</v>
      </c>
      <c r="B10" s="202" t="s">
        <v>571</v>
      </c>
      <c r="C10" s="203">
        <v>7</v>
      </c>
      <c r="D10" s="204" t="s">
        <v>201</v>
      </c>
      <c r="E10" s="205"/>
      <c r="F10" s="205"/>
      <c r="G10" s="205">
        <f t="shared" si="0"/>
        <v>0</v>
      </c>
      <c r="H10" s="205">
        <f t="shared" si="1"/>
        <v>0</v>
      </c>
    </row>
    <row r="11" spans="1:8" ht="15" customHeight="1">
      <c r="A11" s="201">
        <v>6</v>
      </c>
      <c r="B11" s="202" t="s">
        <v>572</v>
      </c>
      <c r="C11" s="203">
        <v>3</v>
      </c>
      <c r="D11" s="204" t="s">
        <v>201</v>
      </c>
      <c r="E11" s="205"/>
      <c r="F11" s="205"/>
      <c r="G11" s="205">
        <f t="shared" si="0"/>
        <v>0</v>
      </c>
      <c r="H11" s="205">
        <f t="shared" si="1"/>
        <v>0</v>
      </c>
    </row>
    <row r="12" spans="1:8" ht="15" customHeight="1">
      <c r="A12" s="201">
        <v>7</v>
      </c>
      <c r="B12" s="202" t="s">
        <v>573</v>
      </c>
      <c r="C12" s="203">
        <v>1</v>
      </c>
      <c r="D12" s="204" t="s">
        <v>201</v>
      </c>
      <c r="E12" s="205"/>
      <c r="F12" s="205"/>
      <c r="G12" s="205">
        <f t="shared" si="0"/>
        <v>0</v>
      </c>
      <c r="H12" s="205">
        <f t="shared" si="1"/>
        <v>0</v>
      </c>
    </row>
    <row r="13" spans="1:8" ht="15" customHeight="1">
      <c r="A13" s="201">
        <v>8</v>
      </c>
      <c r="B13" s="202" t="s">
        <v>574</v>
      </c>
      <c r="C13" s="203">
        <v>1</v>
      </c>
      <c r="D13" s="204" t="s">
        <v>201</v>
      </c>
      <c r="E13" s="205"/>
      <c r="F13" s="205"/>
      <c r="G13" s="205">
        <f t="shared" si="0"/>
        <v>0</v>
      </c>
      <c r="H13" s="205">
        <f t="shared" si="1"/>
        <v>0</v>
      </c>
    </row>
    <row r="14" spans="1:8" ht="15" customHeight="1">
      <c r="A14" s="201">
        <v>9</v>
      </c>
      <c r="B14" s="202" t="s">
        <v>575</v>
      </c>
      <c r="C14" s="203">
        <v>230</v>
      </c>
      <c r="D14" s="204" t="s">
        <v>247</v>
      </c>
      <c r="E14" s="205"/>
      <c r="F14" s="205"/>
      <c r="G14" s="205">
        <f t="shared" si="0"/>
        <v>0</v>
      </c>
      <c r="H14" s="205">
        <f t="shared" si="1"/>
        <v>0</v>
      </c>
    </row>
    <row r="15" spans="1:8" ht="15" customHeight="1">
      <c r="A15" s="201">
        <v>10</v>
      </c>
      <c r="B15" s="202" t="s">
        <v>576</v>
      </c>
      <c r="C15" s="203">
        <v>8</v>
      </c>
      <c r="D15" s="204" t="s">
        <v>201</v>
      </c>
      <c r="E15" s="205"/>
      <c r="F15" s="205"/>
      <c r="G15" s="205">
        <f t="shared" si="0"/>
        <v>0</v>
      </c>
      <c r="H15" s="205">
        <f t="shared" si="1"/>
        <v>0</v>
      </c>
    </row>
    <row r="16" spans="1:8" ht="15" customHeight="1">
      <c r="A16" s="201">
        <v>11</v>
      </c>
      <c r="B16" s="202" t="s">
        <v>577</v>
      </c>
      <c r="C16" s="203">
        <v>235</v>
      </c>
      <c r="D16" s="204" t="s">
        <v>247</v>
      </c>
      <c r="E16" s="205"/>
      <c r="F16" s="205"/>
      <c r="G16" s="205">
        <f t="shared" si="0"/>
        <v>0</v>
      </c>
      <c r="H16" s="205">
        <f t="shared" si="1"/>
        <v>0</v>
      </c>
    </row>
    <row r="17" spans="1:8" ht="15" customHeight="1">
      <c r="A17" s="201">
        <v>12</v>
      </c>
      <c r="B17" s="202" t="s">
        <v>578</v>
      </c>
      <c r="C17" s="203">
        <v>25</v>
      </c>
      <c r="D17" s="204" t="s">
        <v>201</v>
      </c>
      <c r="E17" s="205"/>
      <c r="F17" s="205"/>
      <c r="G17" s="205">
        <f t="shared" si="0"/>
        <v>0</v>
      </c>
      <c r="H17" s="205">
        <f t="shared" si="1"/>
        <v>0</v>
      </c>
    </row>
    <row r="18" spans="1:8" ht="15" customHeight="1">
      <c r="A18" s="201">
        <v>13</v>
      </c>
      <c r="B18" s="202" t="s">
        <v>579</v>
      </c>
      <c r="C18" s="203">
        <v>25</v>
      </c>
      <c r="D18" s="204" t="s">
        <v>201</v>
      </c>
      <c r="E18" s="205"/>
      <c r="F18" s="205"/>
      <c r="G18" s="205">
        <f t="shared" si="0"/>
        <v>0</v>
      </c>
      <c r="H18" s="205">
        <f t="shared" si="1"/>
        <v>0</v>
      </c>
    </row>
    <row r="19" spans="1:8" ht="15" customHeight="1">
      <c r="A19" s="201">
        <v>14</v>
      </c>
      <c r="B19" s="202" t="s">
        <v>580</v>
      </c>
      <c r="C19" s="203">
        <v>3</v>
      </c>
      <c r="D19" s="204" t="s">
        <v>201</v>
      </c>
      <c r="E19" s="205"/>
      <c r="F19" s="205"/>
      <c r="G19" s="205">
        <f t="shared" si="0"/>
        <v>0</v>
      </c>
      <c r="H19" s="205">
        <f t="shared" si="1"/>
        <v>0</v>
      </c>
    </row>
    <row r="20" spans="1:8" ht="15" customHeight="1">
      <c r="A20" s="201">
        <v>15</v>
      </c>
      <c r="B20" s="202" t="s">
        <v>581</v>
      </c>
      <c r="C20" s="203">
        <v>203</v>
      </c>
      <c r="D20" s="204" t="s">
        <v>201</v>
      </c>
      <c r="E20" s="205"/>
      <c r="F20" s="205"/>
      <c r="G20" s="205">
        <f t="shared" si="0"/>
        <v>0</v>
      </c>
      <c r="H20" s="205">
        <f t="shared" si="1"/>
        <v>0</v>
      </c>
    </row>
    <row r="21" spans="1:8" ht="15" customHeight="1">
      <c r="A21" s="201">
        <v>16</v>
      </c>
      <c r="B21" s="202" t="s">
        <v>582</v>
      </c>
      <c r="C21" s="203">
        <v>2</v>
      </c>
      <c r="D21" s="204" t="s">
        <v>201</v>
      </c>
      <c r="E21" s="205"/>
      <c r="F21" s="205"/>
      <c r="G21" s="205">
        <f t="shared" si="0"/>
        <v>0</v>
      </c>
      <c r="H21" s="205">
        <f t="shared" si="1"/>
        <v>0</v>
      </c>
    </row>
    <row r="22" spans="1:8" ht="15" customHeight="1">
      <c r="A22" s="201">
        <v>17</v>
      </c>
      <c r="B22" s="202" t="s">
        <v>583</v>
      </c>
      <c r="C22" s="203">
        <v>16</v>
      </c>
      <c r="D22" s="204" t="s">
        <v>201</v>
      </c>
      <c r="E22" s="205"/>
      <c r="F22" s="205"/>
      <c r="G22" s="205">
        <f t="shared" si="0"/>
        <v>0</v>
      </c>
      <c r="H22" s="205">
        <f t="shared" si="1"/>
        <v>0</v>
      </c>
    </row>
    <row r="23" spans="1:8" ht="15" customHeight="1">
      <c r="A23" s="201">
        <v>18</v>
      </c>
      <c r="B23" s="202" t="s">
        <v>584</v>
      </c>
      <c r="C23" s="203">
        <v>55</v>
      </c>
      <c r="D23" s="204" t="s">
        <v>201</v>
      </c>
      <c r="E23" s="205"/>
      <c r="F23" s="205"/>
      <c r="G23" s="205">
        <f t="shared" si="0"/>
        <v>0</v>
      </c>
      <c r="H23" s="205">
        <f t="shared" si="1"/>
        <v>0</v>
      </c>
    </row>
    <row r="24" spans="1:8" ht="15" customHeight="1">
      <c r="A24" s="201">
        <v>19</v>
      </c>
      <c r="B24" s="202" t="s">
        <v>585</v>
      </c>
      <c r="C24" s="203">
        <v>12</v>
      </c>
      <c r="D24" s="204" t="s">
        <v>201</v>
      </c>
      <c r="E24" s="205"/>
      <c r="F24" s="205"/>
      <c r="G24" s="205">
        <f t="shared" si="0"/>
        <v>0</v>
      </c>
      <c r="H24" s="205">
        <f t="shared" si="1"/>
        <v>0</v>
      </c>
    </row>
    <row r="25" spans="1:8" ht="15" customHeight="1">
      <c r="A25" s="201">
        <v>20</v>
      </c>
      <c r="B25" s="202" t="s">
        <v>586</v>
      </c>
      <c r="C25" s="203">
        <v>16</v>
      </c>
      <c r="D25" s="204" t="s">
        <v>201</v>
      </c>
      <c r="E25" s="205"/>
      <c r="F25" s="205"/>
      <c r="G25" s="205">
        <f t="shared" si="0"/>
        <v>0</v>
      </c>
      <c r="H25" s="205">
        <f t="shared" si="1"/>
        <v>0</v>
      </c>
    </row>
    <row r="26" spans="1:8" ht="15" customHeight="1">
      <c r="A26" s="201">
        <v>21</v>
      </c>
      <c r="B26" s="202" t="s">
        <v>587</v>
      </c>
      <c r="C26" s="203">
        <v>95</v>
      </c>
      <c r="D26" s="204" t="s">
        <v>201</v>
      </c>
      <c r="E26" s="205"/>
      <c r="F26" s="205"/>
      <c r="G26" s="205">
        <f t="shared" si="0"/>
        <v>0</v>
      </c>
      <c r="H26" s="205">
        <f t="shared" si="1"/>
        <v>0</v>
      </c>
    </row>
    <row r="27" spans="1:8" ht="15" customHeight="1">
      <c r="A27" s="201">
        <v>22</v>
      </c>
      <c r="B27" s="202" t="s">
        <v>588</v>
      </c>
      <c r="C27" s="203">
        <v>180</v>
      </c>
      <c r="D27" s="204" t="s">
        <v>201</v>
      </c>
      <c r="E27" s="205"/>
      <c r="F27" s="205"/>
      <c r="G27" s="205">
        <f t="shared" si="0"/>
        <v>0</v>
      </c>
      <c r="H27" s="205">
        <f t="shared" si="1"/>
        <v>0</v>
      </c>
    </row>
    <row r="28" spans="1:8" ht="15" customHeight="1">
      <c r="A28" s="201">
        <v>23</v>
      </c>
      <c r="B28" s="202" t="s">
        <v>589</v>
      </c>
      <c r="C28" s="203">
        <v>240</v>
      </c>
      <c r="D28" s="204" t="s">
        <v>201</v>
      </c>
      <c r="E28" s="205"/>
      <c r="F28" s="205"/>
      <c r="G28" s="205">
        <f t="shared" si="0"/>
        <v>0</v>
      </c>
      <c r="H28" s="205">
        <f t="shared" si="1"/>
        <v>0</v>
      </c>
    </row>
    <row r="29" spans="1:8" ht="15" customHeight="1">
      <c r="A29" s="201">
        <v>24</v>
      </c>
      <c r="B29" s="202" t="s">
        <v>590</v>
      </c>
      <c r="C29" s="203">
        <v>16</v>
      </c>
      <c r="D29" s="204" t="s">
        <v>201</v>
      </c>
      <c r="E29" s="205"/>
      <c r="F29" s="205"/>
      <c r="G29" s="205">
        <f t="shared" si="0"/>
        <v>0</v>
      </c>
      <c r="H29" s="205">
        <f t="shared" si="1"/>
        <v>0</v>
      </c>
    </row>
    <row r="30" spans="1:8" ht="15" customHeight="1">
      <c r="A30" s="201">
        <v>25</v>
      </c>
      <c r="B30" s="202" t="s">
        <v>591</v>
      </c>
      <c r="C30" s="203">
        <v>75</v>
      </c>
      <c r="D30" s="204" t="s">
        <v>247</v>
      </c>
      <c r="E30" s="205"/>
      <c r="F30" s="205"/>
      <c r="G30" s="205">
        <f t="shared" si="0"/>
        <v>0</v>
      </c>
      <c r="H30" s="205">
        <f t="shared" si="1"/>
        <v>0</v>
      </c>
    </row>
    <row r="31" spans="1:8" ht="15" customHeight="1">
      <c r="A31" s="201">
        <v>26</v>
      </c>
      <c r="B31" s="202" t="s">
        <v>592</v>
      </c>
      <c r="C31" s="203">
        <v>160</v>
      </c>
      <c r="D31" s="204" t="s">
        <v>247</v>
      </c>
      <c r="E31" s="205"/>
      <c r="F31" s="205"/>
      <c r="G31" s="205">
        <f t="shared" si="0"/>
        <v>0</v>
      </c>
      <c r="H31" s="205">
        <f t="shared" si="1"/>
        <v>0</v>
      </c>
    </row>
    <row r="32" spans="1:8" ht="15" customHeight="1">
      <c r="A32" s="201">
        <v>27</v>
      </c>
      <c r="B32" s="202" t="s">
        <v>593</v>
      </c>
      <c r="C32" s="203">
        <v>45</v>
      </c>
      <c r="D32" s="204" t="s">
        <v>247</v>
      </c>
      <c r="E32" s="205"/>
      <c r="F32" s="205"/>
      <c r="G32" s="205">
        <f t="shared" si="0"/>
        <v>0</v>
      </c>
      <c r="H32" s="205">
        <f t="shared" si="1"/>
        <v>0</v>
      </c>
    </row>
    <row r="33" spans="1:8" ht="15" customHeight="1">
      <c r="A33" s="201">
        <v>28</v>
      </c>
      <c r="B33" s="202" t="s">
        <v>594</v>
      </c>
      <c r="C33" s="203">
        <v>60</v>
      </c>
      <c r="D33" s="204" t="s">
        <v>247</v>
      </c>
      <c r="E33" s="205"/>
      <c r="F33" s="205"/>
      <c r="G33" s="205">
        <f t="shared" si="0"/>
        <v>0</v>
      </c>
      <c r="H33" s="205">
        <f t="shared" si="1"/>
        <v>0</v>
      </c>
    </row>
    <row r="34" spans="1:8" ht="15" customHeight="1">
      <c r="A34" s="201">
        <v>29</v>
      </c>
      <c r="B34" s="202" t="s">
        <v>595</v>
      </c>
      <c r="C34" s="203">
        <v>80</v>
      </c>
      <c r="D34" s="204" t="s">
        <v>247</v>
      </c>
      <c r="E34" s="205"/>
      <c r="F34" s="205"/>
      <c r="G34" s="205">
        <f t="shared" si="0"/>
        <v>0</v>
      </c>
      <c r="H34" s="205">
        <f t="shared" si="1"/>
        <v>0</v>
      </c>
    </row>
    <row r="35" spans="1:8" ht="15" customHeight="1">
      <c r="A35" s="201">
        <v>30</v>
      </c>
      <c r="B35" s="202" t="s">
        <v>596</v>
      </c>
      <c r="C35" s="203">
        <v>50</v>
      </c>
      <c r="D35" s="204" t="s">
        <v>247</v>
      </c>
      <c r="E35" s="205"/>
      <c r="F35" s="205"/>
      <c r="G35" s="205">
        <f t="shared" si="0"/>
        <v>0</v>
      </c>
      <c r="H35" s="205">
        <f t="shared" si="1"/>
        <v>0</v>
      </c>
    </row>
    <row r="36" spans="1:8" ht="15" customHeight="1">
      <c r="A36" s="201">
        <v>31</v>
      </c>
      <c r="B36" s="202" t="s">
        <v>597</v>
      </c>
      <c r="C36" s="203">
        <v>10</v>
      </c>
      <c r="D36" s="204" t="s">
        <v>247</v>
      </c>
      <c r="E36" s="205"/>
      <c r="F36" s="205"/>
      <c r="G36" s="205">
        <f t="shared" si="0"/>
        <v>0</v>
      </c>
      <c r="H36" s="205">
        <f t="shared" si="1"/>
        <v>0</v>
      </c>
    </row>
    <row r="37" spans="1:8" ht="15" customHeight="1">
      <c r="A37" s="201">
        <v>32</v>
      </c>
      <c r="B37" s="202" t="s">
        <v>598</v>
      </c>
      <c r="C37" s="203">
        <v>1</v>
      </c>
      <c r="D37" s="204" t="s">
        <v>201</v>
      </c>
      <c r="E37" s="205"/>
      <c r="F37" s="205"/>
      <c r="G37" s="205">
        <f t="shared" si="0"/>
        <v>0</v>
      </c>
      <c r="H37" s="205">
        <f t="shared" si="1"/>
        <v>0</v>
      </c>
    </row>
    <row r="38" spans="1:8" ht="15" customHeight="1">
      <c r="A38" s="201">
        <v>33</v>
      </c>
      <c r="B38" s="202" t="s">
        <v>599</v>
      </c>
      <c r="C38" s="203">
        <v>1</v>
      </c>
      <c r="D38" s="204" t="s">
        <v>201</v>
      </c>
      <c r="E38" s="205"/>
      <c r="F38" s="205"/>
      <c r="G38" s="205">
        <f t="shared" si="0"/>
        <v>0</v>
      </c>
      <c r="H38" s="205">
        <f t="shared" si="1"/>
        <v>0</v>
      </c>
    </row>
    <row r="39" spans="1:8" ht="15" customHeight="1">
      <c r="A39" s="201">
        <v>34</v>
      </c>
      <c r="B39" s="202" t="s">
        <v>600</v>
      </c>
      <c r="C39" s="203">
        <v>10</v>
      </c>
      <c r="D39" s="204" t="s">
        <v>601</v>
      </c>
      <c r="E39" s="205">
        <v>0</v>
      </c>
      <c r="F39" s="205"/>
      <c r="G39" s="205">
        <f t="shared" si="0"/>
        <v>0</v>
      </c>
      <c r="H39" s="205">
        <f t="shared" si="1"/>
        <v>0</v>
      </c>
    </row>
    <row r="40" spans="1:8" ht="15" customHeight="1">
      <c r="A40" s="201">
        <v>35</v>
      </c>
      <c r="B40" s="202" t="s">
        <v>602</v>
      </c>
      <c r="C40" s="203">
        <v>24</v>
      </c>
      <c r="D40" s="204" t="s">
        <v>186</v>
      </c>
      <c r="E40" s="205">
        <v>0</v>
      </c>
      <c r="F40" s="205"/>
      <c r="G40" s="205">
        <f t="shared" si="0"/>
        <v>0</v>
      </c>
      <c r="H40" s="205">
        <f t="shared" si="1"/>
        <v>0</v>
      </c>
    </row>
    <row r="41" spans="1:8" ht="15" customHeight="1">
      <c r="A41" s="201">
        <v>36</v>
      </c>
      <c r="B41" s="202" t="s">
        <v>603</v>
      </c>
      <c r="C41" s="203">
        <v>60</v>
      </c>
      <c r="D41" s="204" t="s">
        <v>601</v>
      </c>
      <c r="E41" s="205">
        <v>0</v>
      </c>
      <c r="F41" s="205"/>
      <c r="G41" s="205">
        <f t="shared" si="0"/>
        <v>0</v>
      </c>
      <c r="H41" s="205">
        <f t="shared" si="1"/>
        <v>0</v>
      </c>
    </row>
    <row r="42" spans="1:8" ht="15" customHeight="1">
      <c r="A42" s="201">
        <v>37</v>
      </c>
      <c r="B42" s="202" t="s">
        <v>604</v>
      </c>
      <c r="C42" s="203">
        <v>1</v>
      </c>
      <c r="D42" s="204" t="s">
        <v>201</v>
      </c>
      <c r="E42" s="205">
        <v>0</v>
      </c>
      <c r="F42" s="205"/>
      <c r="G42" s="205">
        <f t="shared" si="0"/>
        <v>0</v>
      </c>
      <c r="H42" s="205">
        <f t="shared" si="1"/>
        <v>0</v>
      </c>
    </row>
    <row r="43" spans="1:8" ht="15" customHeight="1">
      <c r="A43" s="201">
        <v>38</v>
      </c>
      <c r="B43" s="202" t="s">
        <v>605</v>
      </c>
      <c r="C43" s="203">
        <v>1</v>
      </c>
      <c r="D43" s="204" t="s">
        <v>201</v>
      </c>
      <c r="E43" s="205">
        <v>0</v>
      </c>
      <c r="F43" s="205"/>
      <c r="G43" s="205">
        <f t="shared" si="0"/>
        <v>0</v>
      </c>
      <c r="H43" s="205">
        <f t="shared" si="1"/>
        <v>0</v>
      </c>
    </row>
    <row r="45" spans="1:8" ht="17.25" customHeight="1">
      <c r="A45" s="195"/>
      <c r="B45" s="206" t="s">
        <v>606</v>
      </c>
      <c r="C45" s="207"/>
      <c r="D45" s="208"/>
      <c r="E45" s="209"/>
      <c r="F45" s="210"/>
      <c r="G45" s="211">
        <f>SUM(G6:G43)</f>
        <v>0</v>
      </c>
      <c r="H45" s="211">
        <f>SUM(H6:H43)</f>
        <v>0</v>
      </c>
    </row>
    <row r="46" spans="1:8" ht="17.25" customHeight="1">
      <c r="A46" s="195"/>
      <c r="B46" s="206" t="s">
        <v>607</v>
      </c>
      <c r="C46" s="207"/>
      <c r="D46" s="208"/>
      <c r="E46" s="209"/>
      <c r="F46" s="210"/>
      <c r="G46" s="211"/>
      <c r="H46" s="211">
        <f>G45+H45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>Sádlová Ilona</cp:lastModifiedBy>
  <cp:lastPrinted>2017-08-07T06:51:15Z</cp:lastPrinted>
  <dcterms:created xsi:type="dcterms:W3CDTF">2017-08-08T14:02:19Z</dcterms:created>
  <dcterms:modified xsi:type="dcterms:W3CDTF">2018-11-19T15:08:04Z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