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16380" windowHeight="8190" activeTab="0"/>
  </bookViews>
  <sheets>
    <sheet name="REKAPITULACE" sheetId="5" r:id="rId1"/>
    <sheet name="byt 2_9" sheetId="1" r:id="rId2"/>
    <sheet name="byt 3_17" sheetId="3" r:id="rId3"/>
    <sheet name="byt 17_10" sheetId="4" r:id="rId4"/>
  </sheets>
  <definedNames>
    <definedName name="_xlnm.Print_Area" localSheetId="3">'byt 17_10'!$A$1:$H$124</definedName>
    <definedName name="_xlnm.Print_Area" localSheetId="1">'byt 2_9'!$A$1:$H$93</definedName>
    <definedName name="_xlnm.Print_Area" localSheetId="2">'byt 3_17'!$A$1:$H$34</definedName>
  </definedNames>
  <calcPr calcId="125725"/>
</workbook>
</file>

<file path=xl/sharedStrings.xml><?xml version="1.0" encoding="utf-8"?>
<sst xmlns="http://schemas.openxmlformats.org/spreadsheetml/2006/main" count="739" uniqueCount="305">
  <si>
    <t>původní výměra</t>
  </si>
  <si>
    <t>nová výměra</t>
  </si>
  <si>
    <t>jc</t>
  </si>
  <si>
    <t>rozdíl proti sod</t>
  </si>
  <si>
    <t>ŠVÉDSKÁ 39 OPRAVA BYTU č. 2/9 v 1.NP</t>
  </si>
  <si>
    <t>OPRAVY</t>
  </si>
  <si>
    <t>Díl:</t>
  </si>
  <si>
    <t>63</t>
  </si>
  <si>
    <t>Podlahy a podlahové konstrukce</t>
  </si>
  <si>
    <t>631312611RT2</t>
  </si>
  <si>
    <t>Mazanina betonová tl. 5 - 8 cm C 16/20, vyztužená ocelovými vlákny 20 kg / m3</t>
  </si>
  <si>
    <t>m3</t>
  </si>
  <si>
    <t>3,79*0,05</t>
  </si>
  <si>
    <t>631591211R00</t>
  </si>
  <si>
    <t>Násyp pod podlahy FERMACELL do 100 mm</t>
  </si>
  <si>
    <t>96</t>
  </si>
  <si>
    <t>Bourání konstrukcí</t>
  </si>
  <si>
    <t>965042131RT2</t>
  </si>
  <si>
    <t>Bourání mazanin betonových  tl. 10 cm, pl. 4 m2, ručně tl. mazaniny 8 - 10 cm</t>
  </si>
  <si>
    <t>3,79*0,1</t>
  </si>
  <si>
    <t>965043331RT1</t>
  </si>
  <si>
    <t>Bourání podkladů bet., potěr tl. 10 cm, pl. 4 m2 , mazanina tl. 5 - 8 cm s potěrem</t>
  </si>
  <si>
    <t xml:space="preserve">m3    </t>
  </si>
  <si>
    <t>735</t>
  </si>
  <si>
    <t>Otopná tělesa</t>
  </si>
  <si>
    <t>735111810R00</t>
  </si>
  <si>
    <t>Demontáž těles otopných litinových článkových</t>
  </si>
  <si>
    <t>m2</t>
  </si>
  <si>
    <t>735494811R00</t>
  </si>
  <si>
    <t>Vypuštění vody z otopných těles</t>
  </si>
  <si>
    <t>735890802R00</t>
  </si>
  <si>
    <t>Přemístění demont. hmot - otop. těles, H 6 - 12 m</t>
  </si>
  <si>
    <t>t</t>
  </si>
  <si>
    <t>998735102R00</t>
  </si>
  <si>
    <t>Přesun hmot pro otopná tělesa, výšky do 12 m</t>
  </si>
  <si>
    <t>771</t>
  </si>
  <si>
    <t>Podlahy z dlaždic a obklady</t>
  </si>
  <si>
    <t>771101210RT2</t>
  </si>
  <si>
    <t>Penetrace podkladu pod dlažby penetrační nátěr , ASO-Unigrund K</t>
  </si>
  <si>
    <t>NAVÍC VSTUP 1,32*1,16</t>
  </si>
  <si>
    <t>771575107RT2</t>
  </si>
  <si>
    <t>Montáž podlah keram.,režné hladké, tmel, 20x20 cm , Monoflex (lepidlo), ASO-Flexfuge (spár. hmota)</t>
  </si>
  <si>
    <t>775</t>
  </si>
  <si>
    <t>Podlahy vlysové a parketové</t>
  </si>
  <si>
    <t>775599200R00</t>
  </si>
  <si>
    <t>Vyleštění dřevěných podlah</t>
  </si>
  <si>
    <t>nová</t>
  </si>
  <si>
    <t>775592000</t>
  </si>
  <si>
    <t>Broušení dřevěných podlah hrubé+střední+jemné</t>
  </si>
  <si>
    <t>775599130</t>
  </si>
  <si>
    <t>Celoplošné tmelení</t>
  </si>
  <si>
    <t>775599141R00</t>
  </si>
  <si>
    <t>Lak dřevěných podlah Z+2x lak, přebroušení</t>
  </si>
  <si>
    <t>783</t>
  </si>
  <si>
    <t>Nátěry</t>
  </si>
  <si>
    <t>783682141R00</t>
  </si>
  <si>
    <t>Nátěr olejový speciální dřevěných podlah 2x</t>
  </si>
  <si>
    <t>D96</t>
  </si>
  <si>
    <t>Přesuny suti a vybouraných hmot</t>
  </si>
  <si>
    <t>979081111R00</t>
  </si>
  <si>
    <t>Odvoz suti a vybour. hmot na skládku do 1 km</t>
  </si>
  <si>
    <t>979081121R00</t>
  </si>
  <si>
    <r>
      <t>Příplatek k odvozu za každý další 1 km</t>
    </r>
    <r>
      <rPr>
        <sz val="8"/>
        <color indexed="10"/>
        <rFont val="Arial CE"/>
        <family val="2"/>
      </rPr>
      <t xml:space="preserve"> (x19 KM)</t>
    </r>
  </si>
  <si>
    <t>979082111R00</t>
  </si>
  <si>
    <t>Vnitrostaveništní doprava suti do 10 m</t>
  </si>
  <si>
    <t>979990001R00</t>
  </si>
  <si>
    <t>INVESTICE</t>
  </si>
  <si>
    <t>728</t>
  </si>
  <si>
    <t>Vzduchotechnika</t>
  </si>
  <si>
    <t>728112111R00</t>
  </si>
  <si>
    <t>Montáž potrubí plechového kruhového do d 100 mm</t>
  </si>
  <si>
    <t>m</t>
  </si>
  <si>
    <t>728115111R00</t>
  </si>
  <si>
    <t>Montáž potrubí ohebného neizol. z AL do d 100 mm</t>
  </si>
  <si>
    <t>728212111R00</t>
  </si>
  <si>
    <t>Montáž oblouku plechového kruhového do d 100 mm</t>
  </si>
  <si>
    <t>kus</t>
  </si>
  <si>
    <t>728611113R00</t>
  </si>
  <si>
    <t>Mtž ventilátoru radiál.nízkotl.potrub. do 0,07 m2</t>
  </si>
  <si>
    <t>429148051R</t>
  </si>
  <si>
    <t>Ventilátor axiální do koupelny do podhledu s , nastavitelným doběhem Qv=90 m3/hod P=30 W</t>
  </si>
  <si>
    <t>42981181R</t>
  </si>
  <si>
    <t>Spiro roura hladká d 100, délka 1 m</t>
  </si>
  <si>
    <t>42981270R</t>
  </si>
  <si>
    <t>Trouba Spiro d 100 délka 1000 mm pozinkovaná</t>
  </si>
  <si>
    <t>42981789R</t>
  </si>
  <si>
    <t>Trouba Flexo d 100 délka 1000 mm dvouvrstva Al</t>
  </si>
  <si>
    <t>55399991.AR</t>
  </si>
  <si>
    <t>Ocelové prvky do 1 kg spojovací a těsnící materiál, , závěsy</t>
  </si>
  <si>
    <t>kg</t>
  </si>
  <si>
    <t>998728102R00</t>
  </si>
  <si>
    <t>Přesun hmot pro vzduchotechniku, výšky do 12 m</t>
  </si>
  <si>
    <t>kpl</t>
  </si>
  <si>
    <t>711</t>
  </si>
  <si>
    <t>Izolace proti vodě</t>
  </si>
  <si>
    <t>775511293SR</t>
  </si>
  <si>
    <t>D+M Sokl dubovy</t>
  </si>
  <si>
    <t>61</t>
  </si>
  <si>
    <t>Úpravy povrchů vnitřní</t>
  </si>
  <si>
    <t>781</t>
  </si>
  <si>
    <t>Obklady keramické</t>
  </si>
  <si>
    <t>781230121R00</t>
  </si>
  <si>
    <t>Obkládání stěn vnitř.keram. do tmele do 300x300 mm</t>
  </si>
  <si>
    <t>998781102R00</t>
  </si>
  <si>
    <t>59781370SR1</t>
  </si>
  <si>
    <t>Obkládačka 20x40, koupelna</t>
  </si>
  <si>
    <t>784</t>
  </si>
  <si>
    <t>Malby</t>
  </si>
  <si>
    <t>784191201R00</t>
  </si>
  <si>
    <t>Penetrace podkladu hloubková Primalex 1x</t>
  </si>
  <si>
    <t>784195412R00</t>
  </si>
  <si>
    <t>Malba tekutá Primalex Polar, bílá, 2 x</t>
  </si>
  <si>
    <t>3</t>
  </si>
  <si>
    <t>Svislé a kompletní konstrukce</t>
  </si>
  <si>
    <t>ŠVÉDSKÁ 39 OPRAVA BYTU č. 3/17 v 3.NP</t>
  </si>
  <si>
    <t>Nátěr olejový speciální dřevěných podlah (Osmo) 2x</t>
  </si>
  <si>
    <t xml:space="preserve">penetrace povrchu </t>
  </si>
  <si>
    <t>776590100</t>
  </si>
  <si>
    <t>Úprava podkladu nášlapných ploch vysátím</t>
  </si>
  <si>
    <t>725</t>
  </si>
  <si>
    <t>Zařizovací předměty</t>
  </si>
  <si>
    <t>ks</t>
  </si>
  <si>
    <t>Sokl z dlaždic</t>
  </si>
  <si>
    <t>597813708R</t>
  </si>
  <si>
    <t>Obkládačka 25x33 světle šedá mat</t>
  </si>
  <si>
    <t>Přesun hmot pro obklady keramické v objektech výšky do 12 m</t>
  </si>
  <si>
    <t>Izolační těsnící páska pro hydroizolační nátěr</t>
  </si>
  <si>
    <t>C723239101</t>
  </si>
  <si>
    <t>Mtž plyn armatur 2 zavit G 1/2</t>
  </si>
  <si>
    <t>C723239103</t>
  </si>
  <si>
    <t>Mtž plyn armatur 2 závit G 1</t>
  </si>
  <si>
    <t>55139020</t>
  </si>
  <si>
    <t>Kohout plynový Futurgas 80010 G 1"</t>
  </si>
  <si>
    <t>554,7</t>
  </si>
  <si>
    <t>55139019</t>
  </si>
  <si>
    <t>Kohout plynový Futurgas 80010 G 1/2"</t>
  </si>
  <si>
    <t>Vnitřní plynovod</t>
  </si>
  <si>
    <t>El. Ohřívač vody 80 l  Dodávka</t>
  </si>
  <si>
    <t>Revizní dvířka 25x20 magnetická D+M</t>
  </si>
  <si>
    <t>Elektrický přímotop D+M</t>
  </si>
  <si>
    <t>soub</t>
  </si>
  <si>
    <t>postupné ubourání trámu pod příčkou v koupelně - pomocný zedník hodinová zúčtovací sazba</t>
  </si>
  <si>
    <t>hod</t>
  </si>
  <si>
    <t xml:space="preserve">Zhotovení bednění </t>
  </si>
  <si>
    <t>Dodání betonu pytlovaného</t>
  </si>
  <si>
    <t>Postupné dobetonování podpěry stěny - zedník hodinová sazba</t>
  </si>
  <si>
    <t>Odstranění bednění, začištění</t>
  </si>
  <si>
    <t xml:space="preserve">Vysekání kapes </t>
  </si>
  <si>
    <t>Dozdění kapes</t>
  </si>
  <si>
    <t>Vyspravení povrchu po zazdění vč. zpevnění sklovláknitou tkaninou vtlačenou do tmelu</t>
  </si>
  <si>
    <t>Izolace tepelné – nový návrh šikmina</t>
  </si>
  <si>
    <t>odstranění záklopů stropů</t>
  </si>
  <si>
    <t>úprava povrchů před instalací zateplení – očištění od nesoudržných částí šikmina+půdní prostor</t>
  </si>
  <si>
    <t>izolační pěna - zapěnění prostupů na půdu a mezer</t>
  </si>
  <si>
    <t>parotěsná folie</t>
  </si>
  <si>
    <t>Ubourání trámu</t>
  </si>
  <si>
    <t>nová R</t>
  </si>
  <si>
    <t>Prostup střechou</t>
  </si>
  <si>
    <t>výroba měděného prvku</t>
  </si>
  <si>
    <t>montážní materál</t>
  </si>
  <si>
    <t xml:space="preserve"> úprava a zpevnění konstrukcí v místě prostupu a sřešní krytiny</t>
  </si>
  <si>
    <t>dododávka a montáž tepelně izolační vaty</t>
  </si>
  <si>
    <t>ŠVÉDSKÁ 39 OPRAVA BYTU č. 17/10 v 1.NP</t>
  </si>
  <si>
    <t>762</t>
  </si>
  <si>
    <t>Konstrukce tesařské</t>
  </si>
  <si>
    <t>595-90926.SR</t>
  </si>
  <si>
    <t>D+M Parozábrana Alujet AF Bau 2 x 50 m 0,2 mm</t>
  </si>
  <si>
    <t>0,80*1,675+(0,625+0,95)*0,65+0,5+0,95*0,95</t>
  </si>
  <si>
    <t>75251SR</t>
  </si>
  <si>
    <t>Prohlídka, doplnění polštářů v násypu podlahy</t>
  </si>
  <si>
    <t>76251SR</t>
  </si>
  <si>
    <t>Podlaha z desek mikroštěpkovýchh přibíjená, na polštáře á 0,9 m, desky tloušťky 25 mm</t>
  </si>
  <si>
    <t>762900010SR</t>
  </si>
  <si>
    <t>Demontáž příčky z hobry včetně obkladu sloupku</t>
  </si>
  <si>
    <t>příčka : 6,46+0,77*2,33+0,17*2,33</t>
  </si>
  <si>
    <t>775591900SR</t>
  </si>
  <si>
    <t>Broušení dřevěného hranolu</t>
  </si>
  <si>
    <t>762900080RA0</t>
  </si>
  <si>
    <t>Demontáž záklopu stropů</t>
  </si>
  <si>
    <t>783782103RT2</t>
  </si>
  <si>
    <t>Nátěr tesařských konstrukcí prostředkem CF 3 x, Cf proti ohni, škůdcům - interier 3x</t>
  </si>
  <si>
    <t>965082933RT2</t>
  </si>
  <si>
    <t>Odstranění násypu pod podlahami a ochranného na střechách tloušťky do 200 mm, plochy přes 2 m2</t>
  </si>
  <si>
    <t>762522811R00</t>
  </si>
  <si>
    <t>Demontáž dřevěných podlah s polštáři z prken tl. do 32 mm</t>
  </si>
  <si>
    <t>99</t>
  </si>
  <si>
    <t>999281111R00</t>
  </si>
  <si>
    <t>Přesun hmot pro opravy a údržbu do výšky 25 m</t>
  </si>
  <si>
    <t>711212000RT1</t>
  </si>
  <si>
    <t>Penetrace podkladu pod hydroizolační nátěr , ASO-Unigrund (fa Schömburg)</t>
  </si>
  <si>
    <t>711212002RT1</t>
  </si>
  <si>
    <t>Stěrka hydroizolační těsnicí hmotou Aquafin 2K (fa,  Schömburg),proti vlhkosti, tl. 2mm</t>
  </si>
  <si>
    <t>998711102R00</t>
  </si>
  <si>
    <t>Přesun hmot pro izolace proti vodě, výšky do 12 m</t>
  </si>
  <si>
    <t>713</t>
  </si>
  <si>
    <t>Izolace tepelné</t>
  </si>
  <si>
    <t>713121121R00</t>
  </si>
  <si>
    <t>Izolace tepelná podlah na sucho, dvouvrstvá, materiál ve specifikaci</t>
  </si>
  <si>
    <t>28375766.AR</t>
  </si>
  <si>
    <t>Deska izolační polystyrén samozhášivý EPS 100 tl. 2 x 50 mm</t>
  </si>
  <si>
    <t>713120080RA0</t>
  </si>
  <si>
    <t>Separační fólie PE</t>
  </si>
  <si>
    <t>Přesun hmot pro izolace tepelné, výšky do 12 m</t>
  </si>
  <si>
    <t>998771103R00</t>
  </si>
  <si>
    <t>Přesun hmot pro podlahy z dlaždic, výšky do 24 m</t>
  </si>
  <si>
    <t>59770102R</t>
  </si>
  <si>
    <t>Dlaždice 33,3x33,3 cm</t>
  </si>
  <si>
    <t>775511293R00</t>
  </si>
  <si>
    <t>Podlahy vlysové do tmele,tl.21 mm,široké, DB stand</t>
  </si>
  <si>
    <t>998775102R00</t>
  </si>
  <si>
    <t>Přesun hmot pro podlahy vlysové, výšky do 12 m</t>
  </si>
  <si>
    <t>Příplatek k odvozu za každý další 1 km</t>
  </si>
  <si>
    <t>Poplatek za skládku stavební suti</t>
  </si>
  <si>
    <t>601021102R00</t>
  </si>
  <si>
    <t>Postřik stropů cem.Baumit Sanova 100% krytí, ručně</t>
  </si>
  <si>
    <t>601021121RT3</t>
  </si>
  <si>
    <t>Omítka stropů jádrová Baumit MVR UniWhite, ručně , tloušťka vrstvy 15 mm</t>
  </si>
  <si>
    <t>601021142RT2</t>
  </si>
  <si>
    <t>Štuk na stropech Baumit Extra, ručně tlouštka , vrstvy 3 mm</t>
  </si>
  <si>
    <t>602021117RT3</t>
  </si>
  <si>
    <t>Omítka jádrová Baumit MVR UniWhite, ručně tloušťka,  vrstvy 15 mm</t>
  </si>
  <si>
    <t>omítka 100% pod otlučeným obkladem:3,25*2,66+5,10*2,66</t>
  </si>
  <si>
    <t>omítka doplńovaná a opravovaná cca 50%, 01,02,04,05:11,88*2,66*0,5-2,31*1,85*0,5+(2,15+1,18)*2,66*0,5-2*1,4*1,81*0,5+2,29*2,66*0,5+3,45*2,65*0,5-1,00*2,05</t>
  </si>
  <si>
    <t>nové porobet. stěny:2*6,705</t>
  </si>
  <si>
    <t>602021143RT2</t>
  </si>
  <si>
    <t>Štuk na stěnách vápenosádrový Baumit, ručně , tloušťka vrstvy 3 mm</t>
  </si>
  <si>
    <t>dtto jádro bez obkladů:56,75*2-25,7585</t>
  </si>
  <si>
    <t>610991111R00</t>
  </si>
  <si>
    <t>Zakrývání výplní vnitřních otvorů</t>
  </si>
  <si>
    <t>okna zevnitř : 2,31*1,85+1,40*1,81*2</t>
  </si>
  <si>
    <t>965081713R00</t>
  </si>
  <si>
    <t xml:space="preserve">Bourání dlaždic keramických tl. 1 cm, nad 1 m2 </t>
  </si>
  <si>
    <t>965081713RT1</t>
  </si>
  <si>
    <t>Bourání dlažeb keramických tl.10 mm, nad 1 m2, ručně, dlaždice keramické</t>
  </si>
  <si>
    <t>978013191R00</t>
  </si>
  <si>
    <t>Otlučení omítek vnitřních stěn v rozsahu do 100 %</t>
  </si>
  <si>
    <t>97</t>
  </si>
  <si>
    <t>Prorážení otvorů</t>
  </si>
  <si>
    <t>971 08-1621.</t>
  </si>
  <si>
    <t>Vybourání otvorů příčky tl. 75 mm</t>
  </si>
  <si>
    <t>koupelna: 10,2*2,53-0,8*2,05</t>
  </si>
  <si>
    <t>kuchyně : 2,45*0,65</t>
  </si>
  <si>
    <t>781491001RT1</t>
  </si>
  <si>
    <t>Montáž lišt k obkladům rohových, koutových i , dilatačních</t>
  </si>
  <si>
    <t>kuchyně : 2,4+0,65</t>
  </si>
  <si>
    <t>Přesun hmot pro obklady keramické, výšky do 12 m</t>
  </si>
  <si>
    <t>59781370SR</t>
  </si>
  <si>
    <t>Obkládačka 20x40, kuchyně</t>
  </si>
  <si>
    <t>stěny: 87,74</t>
  </si>
  <si>
    <t>stropy: 45,94</t>
  </si>
  <si>
    <t>784402801R00</t>
  </si>
  <si>
    <t>Odstranění malby oškrábáním v místnosti H do 3,8 m</t>
  </si>
  <si>
    <t>37,10*2,66-(1,93+5,10)*2,66</t>
  </si>
  <si>
    <t>342262631R00</t>
  </si>
  <si>
    <t>Smíšená příčka Aquapanel + SDK tl.75 mm</t>
  </si>
  <si>
    <t>342262632RT1</t>
  </si>
  <si>
    <t>Smíšená příčka Aquapanel +  SDK tl.100 mm, 1x aquapanel 12,5 mm,1x SDK Red 12,5mm, miner.4 cm</t>
  </si>
  <si>
    <t>342266111R1</t>
  </si>
  <si>
    <t>Obklad stěn sádrokart. 2x  MA na ocel. konstrukci, desky akustické tl. 12,5 mm, izol. miner. tl. 4, cm</t>
  </si>
  <si>
    <t>4,46*2,66+5,69*2,66</t>
  </si>
  <si>
    <t>Zpevnění nosných I konstrukcí v podlaze - dodávka betonu pytlovaného</t>
  </si>
  <si>
    <t>Zpracování betonu ruční</t>
  </si>
  <si>
    <t>632411110RT2</t>
  </si>
  <si>
    <t>Samonivelační stěrka Cemix,ruč.zpracování tl.4mm</t>
  </si>
  <si>
    <t>bm</t>
  </si>
  <si>
    <t>Vanička sprchová 90x90</t>
  </si>
  <si>
    <t>Sprch.dveře posuv.+pevná stěna JIKA</t>
  </si>
  <si>
    <t>Sprch.dveře posuv.+pevná stěna 80x90 ( stěna boční SW 80x190  cm pro GT i PT , bílá/plexi, Bankonfort evo + dveře posuvné 3dílné GT 90x190 cm s pevným segmentem bílá/plexi)</t>
  </si>
  <si>
    <t>Vanička sprchová 90x80x5 FLAT KVADRO vč. sifonu a podezdení</t>
  </si>
  <si>
    <t>Vanička sprchová 90x80 Vanička sprchová 90x80x5 FLAT KVADRO vč. sifonu a podezdení</t>
  </si>
  <si>
    <r>
      <t>Poplatek za skládku stavební suti</t>
    </r>
    <r>
      <rPr>
        <sz val="8"/>
        <color indexed="10"/>
        <rFont val="Arial CE"/>
        <family val="2"/>
      </rPr>
      <t xml:space="preserve"> </t>
    </r>
  </si>
  <si>
    <t>Staveništní přesun hmot</t>
  </si>
  <si>
    <t>REVIZE TUN DLE PROJEKTANTA</t>
  </si>
  <si>
    <t>zpevňující přizdívka z ytongových tvárnic ( za kuch. linku) - včetně povrchové úpravy a přikotvení</t>
  </si>
  <si>
    <t>723</t>
  </si>
  <si>
    <t>Oprava úniku plynu ze stávajícího plynového potrubí, výměna části potrubí, tlaková zkouška</t>
  </si>
  <si>
    <t>64297127</t>
  </si>
  <si>
    <t>Vanič.sprch.čtverc.vestav.900x900x63</t>
  </si>
  <si>
    <t>28398967</t>
  </si>
  <si>
    <t xml:space="preserve"> 2/9 </t>
  </si>
  <si>
    <t>sod</t>
  </si>
  <si>
    <t>změny</t>
  </si>
  <si>
    <t>rezerva rozpočtu</t>
  </si>
  <si>
    <t>po změně</t>
  </si>
  <si>
    <t>celkem</t>
  </si>
  <si>
    <t>opravy</t>
  </si>
  <si>
    <t>investice</t>
  </si>
  <si>
    <t>17/10</t>
  </si>
  <si>
    <t xml:space="preserve"> 3/17</t>
  </si>
  <si>
    <t>2,17,3</t>
  </si>
  <si>
    <t>Chyba v bouracím výkresu (úprava otvoru pro dveře)</t>
  </si>
  <si>
    <t>Prostup střechou - klempířeký prvek a úprava krytiny</t>
  </si>
  <si>
    <t>revize tun dle projektanta</t>
  </si>
  <si>
    <t>cena  dle kontrolní ceny projektanta</t>
  </si>
  <si>
    <t>cena dle kontrolní ceny projektanta</t>
  </si>
  <si>
    <t>Přibetonování I profilů v podlaze dle zadání projektanta</t>
  </si>
  <si>
    <t>55196725</t>
  </si>
  <si>
    <t>Sifon sprchový chrom DN 50mm</t>
  </si>
  <si>
    <t>ŠVÉDSKÁ 39 INVESTICE BYTU č. 17/10 v 1.NP</t>
  </si>
  <si>
    <t xml:space="preserve"> podle katalogu posuvné dveře 6249Kč, pevná stěna 3788 = 10037 bez DPH + 1000 Kč doprava a koordinace zhotovitele</t>
  </si>
  <si>
    <t>998713101R00</t>
  </si>
  <si>
    <t>ŠVÉDSKÁ 39 INVESTICE BYTU č.3/17 v 3.NP</t>
  </si>
  <si>
    <t>ŠVÉDSKÁ 39 INVESTICE BYTU č.2/9 v 1.NP</t>
  </si>
  <si>
    <t>rozdíl</t>
  </si>
  <si>
    <t xml:space="preserve">Rekapitulace změny ceny díla Švédská 107/39
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</si>
</sst>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\ _K_č"/>
  </numFmts>
  <fonts count="20">
    <font>
      <sz val="10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color indexed="8"/>
      <name val="Calibri"/>
      <family val="2"/>
    </font>
    <font>
      <sz val="8"/>
      <color indexed="10"/>
      <name val="Arial CE"/>
      <family val="2"/>
    </font>
    <font>
      <sz val="8"/>
      <color indexed="8"/>
      <name val="Arial CE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12"/>
      <name val="Arial CE"/>
      <family val="2"/>
    </font>
    <font>
      <sz val="8"/>
      <color indexed="23"/>
      <name val="Arial CE"/>
      <family val="2"/>
    </font>
    <font>
      <sz val="10"/>
      <color indexed="23"/>
      <name val="Calibri"/>
      <family val="2"/>
    </font>
    <font>
      <b/>
      <sz val="11"/>
      <color indexed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23"/>
      </left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23"/>
      </left>
      <right style="thin">
        <color indexed="23"/>
      </right>
      <top/>
      <bottom/>
    </border>
    <border>
      <left style="thin">
        <color indexed="8"/>
      </left>
      <right style="thin">
        <color indexed="23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23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28">
    <xf numFmtId="0" fontId="0" fillId="0" borderId="0" xfId="0"/>
    <xf numFmtId="0" fontId="4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6" fillId="3" borderId="0" xfId="0" applyFont="1" applyFill="1"/>
    <xf numFmtId="0" fontId="0" fillId="3" borderId="0" xfId="0" applyFill="1"/>
    <xf numFmtId="0" fontId="7" fillId="4" borderId="3" xfId="0" applyFont="1" applyFill="1" applyBorder="1" applyAlignment="1">
      <alignment vertical="top"/>
    </xf>
    <xf numFmtId="49" fontId="7" fillId="4" borderId="4" xfId="0" applyNumberFormat="1" applyFont="1" applyFill="1" applyBorder="1" applyAlignment="1">
      <alignment vertical="top"/>
    </xf>
    <xf numFmtId="49" fontId="7" fillId="4" borderId="4" xfId="0" applyNumberFormat="1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center" vertical="top" shrinkToFit="1"/>
    </xf>
    <xf numFmtId="164" fontId="7" fillId="4" borderId="4" xfId="0" applyNumberFormat="1" applyFont="1" applyFill="1" applyBorder="1" applyAlignment="1">
      <alignment vertical="top" shrinkToFit="1"/>
    </xf>
    <xf numFmtId="4" fontId="7" fillId="4" borderId="4" xfId="0" applyNumberFormat="1" applyFont="1" applyFill="1" applyBorder="1" applyAlignment="1">
      <alignment vertical="top" shrinkToFit="1"/>
    </xf>
    <xf numFmtId="4" fontId="7" fillId="4" borderId="5" xfId="0" applyNumberFormat="1" applyFont="1" applyFill="1" applyBorder="1" applyAlignment="1">
      <alignment vertical="top" shrinkToFit="1"/>
    </xf>
    <xf numFmtId="0" fontId="8" fillId="0" borderId="6" xfId="0" applyFont="1" applyBorder="1" applyAlignment="1">
      <alignment vertical="top"/>
    </xf>
    <xf numFmtId="49" fontId="8" fillId="0" borderId="6" xfId="0" applyNumberFormat="1" applyFont="1" applyBorder="1" applyAlignment="1">
      <alignment vertical="top"/>
    </xf>
    <xf numFmtId="49" fontId="8" fillId="0" borderId="6" xfId="0" applyNumberFormat="1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 shrinkToFit="1"/>
    </xf>
    <xf numFmtId="164" fontId="8" fillId="0" borderId="6" xfId="0" applyNumberFormat="1" applyFont="1" applyBorder="1" applyAlignment="1">
      <alignment vertical="top" shrinkToFit="1"/>
    </xf>
    <xf numFmtId="164" fontId="9" fillId="0" borderId="6" xfId="0" applyNumberFormat="1" applyFont="1" applyBorder="1" applyAlignment="1">
      <alignment vertical="top" shrinkToFit="1"/>
    </xf>
    <xf numFmtId="4" fontId="8" fillId="0" borderId="6" xfId="0" applyNumberFormat="1" applyFont="1" applyBorder="1" applyAlignment="1">
      <alignment vertical="top" shrinkToFit="1"/>
    </xf>
    <xf numFmtId="0" fontId="8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shrinkToFit="1"/>
    </xf>
    <xf numFmtId="164" fontId="9" fillId="0" borderId="0" xfId="0" applyNumberFormat="1" applyFont="1" applyBorder="1" applyAlignment="1">
      <alignment vertical="top" shrinkToFit="1"/>
    </xf>
    <xf numFmtId="4" fontId="8" fillId="0" borderId="0" xfId="0" applyNumberFormat="1" applyFont="1" applyBorder="1" applyAlignment="1">
      <alignment vertical="top" shrinkToFit="1"/>
    </xf>
    <xf numFmtId="0" fontId="8" fillId="0" borderId="7" xfId="0" applyFont="1" applyBorder="1" applyAlignment="1">
      <alignment vertical="top"/>
    </xf>
    <xf numFmtId="49" fontId="8" fillId="0" borderId="8" xfId="0" applyNumberFormat="1" applyFont="1" applyBorder="1" applyAlignment="1">
      <alignment vertical="top"/>
    </xf>
    <xf numFmtId="49" fontId="8" fillId="0" borderId="8" xfId="0" applyNumberFormat="1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shrinkToFit="1"/>
    </xf>
    <xf numFmtId="164" fontId="8" fillId="0" borderId="8" xfId="0" applyNumberFormat="1" applyFont="1" applyBorder="1" applyAlignment="1">
      <alignment vertical="top" shrinkToFit="1"/>
    </xf>
    <xf numFmtId="164" fontId="9" fillId="0" borderId="8" xfId="0" applyNumberFormat="1" applyFont="1" applyBorder="1" applyAlignment="1">
      <alignment vertical="top" shrinkToFit="1"/>
    </xf>
    <xf numFmtId="0" fontId="0" fillId="0" borderId="0" xfId="0" applyFont="1" applyFill="1" applyBorder="1"/>
    <xf numFmtId="0" fontId="8" fillId="0" borderId="9" xfId="0" applyFont="1" applyBorder="1" applyAlignment="1">
      <alignment vertical="top"/>
    </xf>
    <xf numFmtId="49" fontId="8" fillId="0" borderId="10" xfId="0" applyNumberFormat="1" applyFont="1" applyBorder="1" applyAlignment="1">
      <alignment vertical="top"/>
    </xf>
    <xf numFmtId="49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shrinkToFit="1"/>
    </xf>
    <xf numFmtId="164" fontId="8" fillId="0" borderId="10" xfId="0" applyNumberFormat="1" applyFont="1" applyBorder="1" applyAlignment="1">
      <alignment vertical="top" shrinkToFit="1"/>
    </xf>
    <xf numFmtId="0" fontId="11" fillId="0" borderId="0" xfId="0" applyFont="1"/>
    <xf numFmtId="0" fontId="8" fillId="5" borderId="9" xfId="0" applyFont="1" applyFill="1" applyBorder="1" applyAlignment="1">
      <alignment vertical="top"/>
    </xf>
    <xf numFmtId="49" fontId="8" fillId="4" borderId="6" xfId="0" applyNumberFormat="1" applyFont="1" applyFill="1" applyBorder="1" applyAlignment="1">
      <alignment vertical="top"/>
    </xf>
    <xf numFmtId="49" fontId="8" fillId="4" borderId="6" xfId="0" applyNumberFormat="1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center" vertical="top" shrinkToFit="1"/>
    </xf>
    <xf numFmtId="164" fontId="8" fillId="4" borderId="6" xfId="0" applyNumberFormat="1" applyFont="1" applyFill="1" applyBorder="1" applyAlignment="1">
      <alignment vertical="top" shrinkToFit="1"/>
    </xf>
    <xf numFmtId="164" fontId="9" fillId="4" borderId="6" xfId="0" applyNumberFormat="1" applyFont="1" applyFill="1" applyBorder="1" applyAlignment="1">
      <alignment vertical="top" shrinkToFit="1"/>
    </xf>
    <xf numFmtId="164" fontId="8" fillId="4" borderId="4" xfId="0" applyNumberFormat="1" applyFont="1" applyFill="1" applyBorder="1" applyAlignment="1">
      <alignment vertical="top" shrinkToFit="1"/>
    </xf>
    <xf numFmtId="164" fontId="9" fillId="4" borderId="4" xfId="0" applyNumberFormat="1" applyFont="1" applyFill="1" applyBorder="1" applyAlignment="1">
      <alignment vertical="top" shrinkToFit="1"/>
    </xf>
    <xf numFmtId="164" fontId="8" fillId="4" borderId="10" xfId="0" applyNumberFormat="1" applyFont="1" applyFill="1" applyBorder="1" applyAlignment="1">
      <alignment vertical="top" shrinkToFit="1"/>
    </xf>
    <xf numFmtId="164" fontId="9" fillId="4" borderId="10" xfId="0" applyNumberFormat="1" applyFont="1" applyFill="1" applyBorder="1" applyAlignment="1">
      <alignment vertical="top" shrinkToFit="1"/>
    </xf>
    <xf numFmtId="49" fontId="11" fillId="0" borderId="0" xfId="0" applyNumberFormat="1" applyFont="1" applyAlignment="1">
      <alignment horizontal="left" vertical="top"/>
    </xf>
    <xf numFmtId="164" fontId="9" fillId="0" borderId="6" xfId="0" applyNumberFormat="1" applyFont="1" applyFill="1" applyBorder="1" applyAlignment="1">
      <alignment vertical="top" shrinkToFi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shrinkToFit="1"/>
    </xf>
    <xf numFmtId="164" fontId="9" fillId="0" borderId="0" xfId="0" applyNumberFormat="1" applyFont="1" applyFill="1" applyBorder="1" applyAlignment="1">
      <alignment vertical="top" shrinkToFit="1"/>
    </xf>
    <xf numFmtId="4" fontId="8" fillId="0" borderId="0" xfId="0" applyNumberFormat="1" applyFont="1" applyFill="1" applyBorder="1" applyAlignment="1" applyProtection="1">
      <alignment vertical="top" shrinkToFit="1"/>
      <protection locked="0"/>
    </xf>
    <xf numFmtId="0" fontId="6" fillId="3" borderId="1" xfId="0" applyFont="1" applyFill="1" applyBorder="1"/>
    <xf numFmtId="0" fontId="0" fillId="3" borderId="2" xfId="0" applyFill="1" applyBorder="1"/>
    <xf numFmtId="4" fontId="7" fillId="3" borderId="11" xfId="0" applyNumberFormat="1" applyFont="1" applyFill="1" applyBorder="1" applyAlignment="1">
      <alignment vertical="top" shrinkToFit="1"/>
    </xf>
    <xf numFmtId="0" fontId="0" fillId="0" borderId="0" xfId="0" applyBorder="1"/>
    <xf numFmtId="49" fontId="7" fillId="4" borderId="6" xfId="0" applyNumberFormat="1" applyFont="1" applyFill="1" applyBorder="1" applyAlignment="1">
      <alignment horizontal="left" vertical="top" wrapText="1"/>
    </xf>
    <xf numFmtId="0" fontId="0" fillId="0" borderId="6" xfId="0" applyBorder="1"/>
    <xf numFmtId="164" fontId="9" fillId="4" borderId="8" xfId="0" applyNumberFormat="1" applyFont="1" applyFill="1" applyBorder="1" applyAlignment="1">
      <alignment vertical="top" shrinkToFit="1"/>
    </xf>
    <xf numFmtId="0" fontId="8" fillId="0" borderId="3" xfId="0" applyFont="1" applyBorder="1" applyAlignment="1">
      <alignment vertical="top"/>
    </xf>
    <xf numFmtId="0" fontId="8" fillId="5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/>
    </xf>
    <xf numFmtId="49" fontId="7" fillId="4" borderId="6" xfId="0" applyNumberFormat="1" applyFont="1" applyFill="1" applyBorder="1" applyAlignment="1">
      <alignment vertical="top"/>
    </xf>
    <xf numFmtId="49" fontId="7" fillId="4" borderId="6" xfId="0" applyNumberFormat="1" applyFont="1" applyFill="1" applyBorder="1" applyAlignment="1">
      <alignment vertical="top" wrapText="1"/>
    </xf>
    <xf numFmtId="0" fontId="0" fillId="0" borderId="6" xfId="0" applyFont="1" applyBorder="1" applyAlignment="1">
      <alignment/>
    </xf>
    <xf numFmtId="164" fontId="8" fillId="4" borderId="6" xfId="0" applyNumberFormat="1" applyFont="1" applyFill="1" applyBorder="1" applyAlignment="1">
      <alignment horizontal="right" vertical="center" shrinkToFit="1"/>
    </xf>
    <xf numFmtId="0" fontId="0" fillId="0" borderId="6" xfId="0" applyBorder="1" applyAlignment="1">
      <alignment horizontal="right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shrinkToFit="1"/>
    </xf>
    <xf numFmtId="164" fontId="8" fillId="0" borderId="6" xfId="0" applyNumberFormat="1" applyFont="1" applyBorder="1" applyAlignment="1">
      <alignment horizontal="right" vertical="center" shrinkToFit="1"/>
    </xf>
    <xf numFmtId="0" fontId="0" fillId="0" borderId="6" xfId="0" applyFont="1" applyBorder="1" applyAlignment="1">
      <alignment vertical="center"/>
    </xf>
    <xf numFmtId="4" fontId="8" fillId="4" borderId="10" xfId="0" applyNumberFormat="1" applyFont="1" applyFill="1" applyBorder="1" applyAlignment="1" applyProtection="1">
      <alignment vertical="top" shrinkToFit="1"/>
      <protection locked="0"/>
    </xf>
    <xf numFmtId="0" fontId="0" fillId="0" borderId="12" xfId="0" applyBorder="1" applyAlignment="1">
      <alignment horizontal="right" vertical="center"/>
    </xf>
    <xf numFmtId="4" fontId="8" fillId="4" borderId="6" xfId="0" applyNumberFormat="1" applyFont="1" applyFill="1" applyBorder="1" applyAlignment="1" applyProtection="1">
      <alignment vertical="top" shrinkToFit="1"/>
      <protection locked="0"/>
    </xf>
    <xf numFmtId="0" fontId="0" fillId="0" borderId="4" xfId="0" applyBorder="1" applyAlignment="1">
      <alignment horizontal="right" vertical="center"/>
    </xf>
    <xf numFmtId="4" fontId="8" fillId="0" borderId="10" xfId="0" applyNumberFormat="1" applyFont="1" applyFill="1" applyBorder="1" applyAlignment="1" applyProtection="1">
      <alignment vertical="top" shrinkToFit="1"/>
      <protection locked="0"/>
    </xf>
    <xf numFmtId="164" fontId="8" fillId="0" borderId="10" xfId="0" applyNumberFormat="1" applyFont="1" applyBorder="1" applyAlignment="1">
      <alignment horizontal="center" vertical="top" shrinkToFit="1"/>
    </xf>
    <xf numFmtId="49" fontId="8" fillId="0" borderId="4" xfId="0" applyNumberFormat="1" applyFont="1" applyBorder="1" applyAlignment="1">
      <alignment vertical="top"/>
    </xf>
    <xf numFmtId="4" fontId="8" fillId="0" borderId="6" xfId="0" applyNumberFormat="1" applyFont="1" applyBorder="1" applyAlignment="1">
      <alignment vertical="center" shrinkToFit="1"/>
    </xf>
    <xf numFmtId="164" fontId="8" fillId="0" borderId="6" xfId="0" applyNumberFormat="1" applyFont="1" applyBorder="1" applyAlignment="1">
      <alignment vertical="center" shrinkToFit="1"/>
    </xf>
    <xf numFmtId="49" fontId="8" fillId="0" borderId="4" xfId="0" applyNumberFormat="1" applyFont="1" applyBorder="1" applyAlignment="1">
      <alignment horizontal="left" vertical="top" wrapText="1"/>
    </xf>
    <xf numFmtId="4" fontId="8" fillId="4" borderId="8" xfId="0" applyNumberFormat="1" applyFont="1" applyFill="1" applyBorder="1" applyAlignment="1" applyProtection="1">
      <alignment vertical="top" shrinkToFit="1"/>
      <protection locked="0"/>
    </xf>
    <xf numFmtId="0" fontId="8" fillId="0" borderId="4" xfId="0" applyFont="1" applyBorder="1" applyAlignment="1">
      <alignment horizontal="center" vertical="top" shrinkToFit="1"/>
    </xf>
    <xf numFmtId="164" fontId="8" fillId="0" borderId="4" xfId="0" applyNumberFormat="1" applyFont="1" applyBorder="1" applyAlignment="1">
      <alignment vertical="top" shrinkToFit="1"/>
    </xf>
    <xf numFmtId="164" fontId="9" fillId="0" borderId="0" xfId="0" applyNumberFormat="1" applyFont="1" applyBorder="1" applyAlignment="1">
      <alignment vertical="top" shrinkToFit="1"/>
    </xf>
    <xf numFmtId="164" fontId="9" fillId="0" borderId="0" xfId="0" applyNumberFormat="1" applyFont="1" applyFill="1" applyBorder="1" applyAlignment="1">
      <alignment vertical="top" shrinkToFit="1"/>
    </xf>
    <xf numFmtId="4" fontId="8" fillId="0" borderId="13" xfId="0" applyNumberFormat="1" applyFont="1" applyBorder="1" applyAlignment="1">
      <alignment vertical="top" shrinkToFit="1"/>
    </xf>
    <xf numFmtId="0" fontId="3" fillId="3" borderId="0" xfId="0" applyFont="1" applyFill="1"/>
    <xf numFmtId="0" fontId="3" fillId="0" borderId="0" xfId="0" applyFont="1"/>
    <xf numFmtId="0" fontId="3" fillId="3" borderId="2" xfId="0" applyFont="1" applyFill="1" applyBorder="1"/>
    <xf numFmtId="0" fontId="3" fillId="0" borderId="6" xfId="0" applyFont="1" applyBorder="1"/>
    <xf numFmtId="4" fontId="9" fillId="0" borderId="10" xfId="0" applyNumberFormat="1" applyFont="1" applyBorder="1" applyAlignment="1">
      <alignment vertical="top" shrinkToFit="1"/>
    </xf>
    <xf numFmtId="4" fontId="9" fillId="0" borderId="6" xfId="0" applyNumberFormat="1" applyFont="1" applyBorder="1" applyAlignment="1">
      <alignment vertical="top" shrinkToFit="1"/>
    </xf>
    <xf numFmtId="164" fontId="9" fillId="0" borderId="6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/>
    </xf>
    <xf numFmtId="4" fontId="9" fillId="4" borderId="10" xfId="0" applyNumberFormat="1" applyFont="1" applyFill="1" applyBorder="1" applyAlignment="1" applyProtection="1">
      <alignment vertical="top" shrinkToFit="1"/>
      <protection locked="0"/>
    </xf>
    <xf numFmtId="4" fontId="9" fillId="4" borderId="6" xfId="0" applyNumberFormat="1" applyFont="1" applyFill="1" applyBorder="1" applyAlignment="1" applyProtection="1">
      <alignment vertical="top" shrinkToFit="1"/>
      <protection locked="0"/>
    </xf>
    <xf numFmtId="4" fontId="9" fillId="4" borderId="12" xfId="0" applyNumberFormat="1" applyFont="1" applyFill="1" applyBorder="1" applyAlignment="1" applyProtection="1">
      <alignment vertical="top" shrinkToFit="1"/>
      <protection locked="0"/>
    </xf>
    <xf numFmtId="4" fontId="9" fillId="0" borderId="10" xfId="0" applyNumberFormat="1" applyFont="1" applyFill="1" applyBorder="1" applyAlignment="1" applyProtection="1">
      <alignment vertical="top" shrinkToFit="1"/>
      <protection locked="0"/>
    </xf>
    <xf numFmtId="4" fontId="9" fillId="4" borderId="6" xfId="0" applyNumberFormat="1" applyFont="1" applyFill="1" applyBorder="1" applyAlignment="1" applyProtection="1">
      <alignment vertical="center" shrinkToFit="1"/>
      <protection locked="0"/>
    </xf>
    <xf numFmtId="0" fontId="0" fillId="0" borderId="6" xfId="0" applyFill="1" applyBorder="1"/>
    <xf numFmtId="49" fontId="8" fillId="6" borderId="6" xfId="0" applyNumberFormat="1" applyFont="1" applyFill="1" applyBorder="1" applyAlignment="1">
      <alignment vertical="top"/>
    </xf>
    <xf numFmtId="4" fontId="9" fillId="0" borderId="6" xfId="0" applyNumberFormat="1" applyFont="1" applyFill="1" applyBorder="1" applyAlignment="1">
      <alignment vertical="top" shrinkToFit="1"/>
    </xf>
    <xf numFmtId="0" fontId="0" fillId="0" borderId="13" xfId="0" applyBorder="1"/>
    <xf numFmtId="0" fontId="14" fillId="7" borderId="6" xfId="0" applyFont="1" applyFill="1" applyBorder="1" applyAlignment="1">
      <alignment horizontal="right" vertical="center"/>
    </xf>
    <xf numFmtId="4" fontId="8" fillId="7" borderId="6" xfId="0" applyNumberFormat="1" applyFont="1" applyFill="1" applyBorder="1" applyAlignment="1">
      <alignment vertical="top" shrinkToFit="1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center" vertical="top" wrapText="1" shrinkToFit="1"/>
    </xf>
    <xf numFmtId="0" fontId="16" fillId="0" borderId="0" xfId="0" applyNumberFormat="1" applyFont="1" applyBorder="1" applyAlignment="1">
      <alignment vertical="top" wrapText="1" shrinkToFit="1"/>
    </xf>
    <xf numFmtId="4" fontId="17" fillId="0" borderId="0" xfId="0" applyNumberFormat="1" applyFont="1" applyBorder="1" applyAlignment="1">
      <alignment vertical="top" shrinkToFit="1"/>
    </xf>
    <xf numFmtId="0" fontId="18" fillId="0" borderId="6" xfId="0" applyFont="1" applyFill="1" applyBorder="1"/>
    <xf numFmtId="0" fontId="8" fillId="5" borderId="7" xfId="0" applyFont="1" applyFill="1" applyBorder="1" applyAlignment="1">
      <alignment vertical="top"/>
    </xf>
    <xf numFmtId="49" fontId="8" fillId="4" borderId="8" xfId="0" applyNumberFormat="1" applyFont="1" applyFill="1" applyBorder="1" applyAlignment="1">
      <alignment vertical="top"/>
    </xf>
    <xf numFmtId="49" fontId="8" fillId="4" borderId="8" xfId="0" applyNumberFormat="1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center" vertical="top" shrinkToFit="1"/>
    </xf>
    <xf numFmtId="164" fontId="8" fillId="4" borderId="8" xfId="0" applyNumberFormat="1" applyFont="1" applyFill="1" applyBorder="1" applyAlignment="1">
      <alignment vertical="top" shrinkToFit="1"/>
    </xf>
    <xf numFmtId="0" fontId="0" fillId="5" borderId="6" xfId="0" applyFont="1" applyFill="1" applyBorder="1"/>
    <xf numFmtId="49" fontId="8" fillId="4" borderId="14" xfId="0" applyNumberFormat="1" applyFont="1" applyFill="1" applyBorder="1" applyAlignment="1">
      <alignment vertical="top"/>
    </xf>
    <xf numFmtId="49" fontId="8" fillId="0" borderId="6" xfId="0" applyNumberFormat="1" applyFont="1" applyBorder="1" applyAlignment="1">
      <alignment vertical="top" wrapText="1"/>
    </xf>
    <xf numFmtId="164" fontId="8" fillId="0" borderId="6" xfId="0" applyNumberFormat="1" applyFont="1" applyFill="1" applyBorder="1" applyAlignment="1">
      <alignment vertical="top" shrinkToFit="1"/>
    </xf>
    <xf numFmtId="49" fontId="8" fillId="4" borderId="10" xfId="0" applyNumberFormat="1" applyFont="1" applyFill="1" applyBorder="1" applyAlignment="1">
      <alignment vertical="top"/>
    </xf>
    <xf numFmtId="49" fontId="8" fillId="4" borderId="10" xfId="0" applyNumberFormat="1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center" vertical="top" shrinkToFit="1"/>
    </xf>
    <xf numFmtId="164" fontId="9" fillId="0" borderId="8" xfId="0" applyNumberFormat="1" applyFont="1" applyFill="1" applyBorder="1" applyAlignment="1">
      <alignment vertical="top" shrinkToFit="1"/>
    </xf>
    <xf numFmtId="49" fontId="8" fillId="4" borderId="4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0" fontId="8" fillId="0" borderId="4" xfId="0" applyFont="1" applyFill="1" applyBorder="1" applyAlignment="1">
      <alignment vertical="top"/>
    </xf>
    <xf numFmtId="164" fontId="9" fillId="0" borderId="4" xfId="0" applyNumberFormat="1" applyFont="1" applyFill="1" applyBorder="1" applyAlignment="1">
      <alignment vertical="top" shrinkToFit="1"/>
    </xf>
    <xf numFmtId="164" fontId="8" fillId="0" borderId="10" xfId="0" applyNumberFormat="1" applyFont="1" applyFill="1" applyBorder="1" applyAlignment="1">
      <alignment vertical="top" shrinkToFit="1"/>
    </xf>
    <xf numFmtId="164" fontId="8" fillId="0" borderId="15" xfId="0" applyNumberFormat="1" applyFont="1" applyFill="1" applyBorder="1" applyAlignment="1">
      <alignment vertical="top" shrinkToFit="1"/>
    </xf>
    <xf numFmtId="164" fontId="9" fillId="0" borderId="10" xfId="0" applyNumberFormat="1" applyFont="1" applyFill="1" applyBorder="1" applyAlignment="1">
      <alignment vertical="top" shrinkToFit="1"/>
    </xf>
    <xf numFmtId="0" fontId="8" fillId="0" borderId="0" xfId="21" applyNumberFormat="1" applyFont="1" applyBorder="1" applyAlignment="1">
      <alignment vertical="top"/>
      <protection/>
    </xf>
    <xf numFmtId="0" fontId="16" fillId="0" borderId="0" xfId="21" applyNumberFormat="1" applyFont="1" applyBorder="1" applyAlignment="1">
      <alignment horizontal="left" vertical="top" wrapText="1"/>
      <protection/>
    </xf>
    <xf numFmtId="0" fontId="16" fillId="0" borderId="0" xfId="21" applyNumberFormat="1" applyFont="1" applyBorder="1" applyAlignment="1">
      <alignment vertical="top" wrapText="1" shrinkToFit="1"/>
      <protection/>
    </xf>
    <xf numFmtId="164" fontId="16" fillId="0" borderId="0" xfId="21" applyNumberFormat="1" applyFont="1" applyBorder="1" applyAlignment="1">
      <alignment vertical="top" wrapText="1" shrinkToFit="1"/>
      <protection/>
    </xf>
    <xf numFmtId="4" fontId="8" fillId="0" borderId="0" xfId="21" applyNumberFormat="1" applyFont="1" applyBorder="1" applyAlignment="1">
      <alignment vertical="top" shrinkToFit="1"/>
      <protection/>
    </xf>
    <xf numFmtId="0" fontId="8" fillId="0" borderId="16" xfId="0" applyFont="1" applyBorder="1" applyAlignment="1">
      <alignment vertical="top"/>
    </xf>
    <xf numFmtId="0" fontId="8" fillId="0" borderId="17" xfId="21" applyNumberFormat="1" applyFont="1" applyBorder="1" applyAlignment="1">
      <alignment vertical="top"/>
      <protection/>
    </xf>
    <xf numFmtId="0" fontId="16" fillId="0" borderId="17" xfId="21" applyNumberFormat="1" applyFont="1" applyBorder="1" applyAlignment="1">
      <alignment vertical="top" wrapText="1" shrinkToFit="1"/>
      <protection/>
    </xf>
    <xf numFmtId="164" fontId="16" fillId="0" borderId="17" xfId="21" applyNumberFormat="1" applyFont="1" applyBorder="1" applyAlignment="1">
      <alignment vertical="top" wrapText="1" shrinkToFit="1"/>
      <protection/>
    </xf>
    <xf numFmtId="4" fontId="8" fillId="0" borderId="17" xfId="21" applyNumberFormat="1" applyFont="1" applyBorder="1" applyAlignment="1">
      <alignment vertical="top" shrinkToFit="1"/>
      <protection/>
    </xf>
    <xf numFmtId="0" fontId="16" fillId="0" borderId="17" xfId="21" applyNumberFormat="1" applyFont="1" applyBorder="1" applyAlignment="1">
      <alignment horizontal="left" vertical="top" wrapText="1"/>
      <protection/>
    </xf>
    <xf numFmtId="0" fontId="16" fillId="0" borderId="0" xfId="23" applyNumberFormat="1" applyFont="1" applyBorder="1" applyAlignment="1">
      <alignment horizontal="left" vertical="top" wrapText="1"/>
      <protection/>
    </xf>
    <xf numFmtId="0" fontId="16" fillId="0" borderId="0" xfId="23" applyNumberFormat="1" applyFont="1" applyBorder="1" applyAlignment="1">
      <alignment horizontal="center" vertical="top" wrapText="1" shrinkToFit="1"/>
      <protection/>
    </xf>
    <xf numFmtId="164" fontId="16" fillId="0" borderId="0" xfId="23" applyNumberFormat="1" applyFont="1" applyBorder="1" applyAlignment="1">
      <alignment vertical="top" wrapText="1" shrinkToFit="1"/>
      <protection/>
    </xf>
    <xf numFmtId="0" fontId="16" fillId="0" borderId="0" xfId="24" applyNumberFormat="1" applyFont="1" applyBorder="1" applyAlignment="1">
      <alignment horizontal="left" vertical="top" wrapText="1"/>
      <protection/>
    </xf>
    <xf numFmtId="0" fontId="16" fillId="0" borderId="0" xfId="24" applyNumberFormat="1" applyFont="1" applyBorder="1" applyAlignment="1">
      <alignment horizontal="center" vertical="top" wrapText="1" shrinkToFit="1"/>
      <protection/>
    </xf>
    <xf numFmtId="164" fontId="16" fillId="0" borderId="0" xfId="24" applyNumberFormat="1" applyFont="1" applyBorder="1" applyAlignment="1">
      <alignment vertical="top" wrapText="1" shrinkToFit="1"/>
      <protection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0" xfId="25" applyNumberFormat="1" applyFont="1" applyBorder="1" applyAlignment="1">
      <alignment horizontal="left" vertical="top" wrapText="1"/>
      <protection/>
    </xf>
    <xf numFmtId="0" fontId="16" fillId="0" borderId="0" xfId="25" applyNumberFormat="1" applyFont="1" applyBorder="1" applyAlignment="1">
      <alignment horizontal="center" vertical="top" wrapText="1" shrinkToFit="1"/>
      <protection/>
    </xf>
    <xf numFmtId="164" fontId="16" fillId="0" borderId="0" xfId="25" applyNumberFormat="1" applyFont="1" applyBorder="1" applyAlignment="1">
      <alignment vertical="top" wrapText="1" shrinkToFit="1"/>
      <protection/>
    </xf>
    <xf numFmtId="0" fontId="16" fillId="0" borderId="0" xfId="20" applyNumberFormat="1" applyFont="1" applyBorder="1" applyAlignment="1">
      <alignment horizontal="left" vertical="top" wrapText="1"/>
      <protection/>
    </xf>
    <xf numFmtId="0" fontId="16" fillId="0" borderId="0" xfId="20" applyNumberFormat="1" applyFont="1" applyBorder="1" applyAlignment="1">
      <alignment horizontal="center" vertical="top" wrapText="1" shrinkToFit="1"/>
      <protection/>
    </xf>
    <xf numFmtId="164" fontId="16" fillId="0" borderId="0" xfId="20" applyNumberFormat="1" applyFont="1" applyBorder="1" applyAlignment="1">
      <alignment vertical="top" wrapText="1" shrinkToFit="1"/>
      <protection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wrapText="1" shrinkToFit="1"/>
    </xf>
    <xf numFmtId="4" fontId="8" fillId="0" borderId="0" xfId="0" applyNumberFormat="1" applyFont="1" applyFill="1" applyBorder="1" applyAlignment="1">
      <alignment vertical="top" shrinkToFit="1"/>
    </xf>
    <xf numFmtId="49" fontId="8" fillId="0" borderId="6" xfId="0" applyNumberFormat="1" applyFont="1" applyBorder="1" applyAlignment="1">
      <alignment horizontal="center" vertical="center"/>
    </xf>
    <xf numFmtId="49" fontId="8" fillId="4" borderId="6" xfId="0" applyNumberFormat="1" applyFont="1" applyFill="1" applyBorder="1" applyAlignment="1">
      <alignment horizontal="center" vertical="center"/>
    </xf>
    <xf numFmtId="49" fontId="8" fillId="4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shrinkToFit="1"/>
    </xf>
    <xf numFmtId="164" fontId="7" fillId="0" borderId="0" xfId="0" applyNumberFormat="1" applyFont="1" applyFill="1" applyBorder="1" applyAlignment="1">
      <alignment vertical="top" shrinkToFit="1"/>
    </xf>
    <xf numFmtId="164" fontId="9" fillId="0" borderId="18" xfId="0" applyNumberFormat="1" applyFont="1" applyFill="1" applyBorder="1" applyAlignment="1">
      <alignment vertical="top" shrinkToFit="1"/>
    </xf>
    <xf numFmtId="164" fontId="9" fillId="0" borderId="16" xfId="0" applyNumberFormat="1" applyFont="1" applyFill="1" applyBorder="1" applyAlignment="1">
      <alignment vertical="top" shrinkToFit="1"/>
    </xf>
    <xf numFmtId="164" fontId="9" fillId="8" borderId="19" xfId="0" applyNumberFormat="1" applyFont="1" applyFill="1" applyBorder="1" applyAlignment="1">
      <alignment vertical="top" shrinkToFit="1"/>
    </xf>
    <xf numFmtId="164" fontId="9" fillId="8" borderId="0" xfId="0" applyNumberFormat="1" applyFont="1" applyFill="1" applyBorder="1" applyAlignment="1">
      <alignment vertical="top" shrinkToFit="1"/>
    </xf>
    <xf numFmtId="164" fontId="9" fillId="8" borderId="18" xfId="0" applyNumberFormat="1" applyFont="1" applyFill="1" applyBorder="1" applyAlignment="1">
      <alignment vertical="top" shrinkToFit="1"/>
    </xf>
    <xf numFmtId="164" fontId="7" fillId="8" borderId="0" xfId="0" applyNumberFormat="1" applyFont="1" applyFill="1" applyBorder="1" applyAlignment="1">
      <alignment vertical="top" shrinkToFit="1"/>
    </xf>
    <xf numFmtId="164" fontId="9" fillId="0" borderId="18" xfId="0" applyNumberFormat="1" applyFont="1" applyBorder="1" applyAlignment="1">
      <alignment vertical="top" shrinkToFit="1"/>
    </xf>
    <xf numFmtId="164" fontId="0" fillId="0" borderId="0" xfId="0" applyNumberFormat="1" applyBorder="1"/>
    <xf numFmtId="0" fontId="0" fillId="0" borderId="0" xfId="0" applyFill="1" applyBorder="1"/>
    <xf numFmtId="164" fontId="9" fillId="0" borderId="19" xfId="0" applyNumberFormat="1" applyFont="1" applyFill="1" applyBorder="1" applyAlignment="1">
      <alignment vertical="top" shrinkToFit="1"/>
    </xf>
    <xf numFmtId="4" fontId="8" fillId="0" borderId="0" xfId="21" applyNumberFormat="1" applyFont="1" applyFill="1" applyBorder="1" applyAlignment="1">
      <alignment vertical="top" shrinkToFit="1"/>
      <protection/>
    </xf>
    <xf numFmtId="4" fontId="7" fillId="0" borderId="0" xfId="0" applyNumberFormat="1" applyFont="1" applyFill="1" applyBorder="1" applyAlignment="1">
      <alignment vertical="top" shrinkToFit="1"/>
    </xf>
    <xf numFmtId="0" fontId="11" fillId="0" borderId="0" xfId="0" applyFont="1" applyFill="1" applyBorder="1"/>
    <xf numFmtId="0" fontId="3" fillId="0" borderId="6" xfId="0" applyFont="1" applyFill="1" applyBorder="1"/>
    <xf numFmtId="0" fontId="13" fillId="0" borderId="6" xfId="0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vertical="top" shrinkToFit="1"/>
    </xf>
    <xf numFmtId="0" fontId="7" fillId="8" borderId="20" xfId="0" applyFont="1" applyFill="1" applyBorder="1" applyAlignment="1">
      <alignment vertical="top"/>
    </xf>
    <xf numFmtId="49" fontId="7" fillId="8" borderId="21" xfId="0" applyNumberFormat="1" applyFont="1" applyFill="1" applyBorder="1" applyAlignment="1">
      <alignment vertical="top"/>
    </xf>
    <xf numFmtId="49" fontId="7" fillId="8" borderId="21" xfId="0" applyNumberFormat="1" applyFont="1" applyFill="1" applyBorder="1" applyAlignment="1">
      <alignment horizontal="left" vertical="top" wrapText="1"/>
    </xf>
    <xf numFmtId="0" fontId="7" fillId="8" borderId="21" xfId="0" applyFont="1" applyFill="1" applyBorder="1" applyAlignment="1">
      <alignment horizontal="center" vertical="top" shrinkToFit="1"/>
    </xf>
    <xf numFmtId="164" fontId="7" fillId="8" borderId="21" xfId="0" applyNumberFormat="1" applyFont="1" applyFill="1" applyBorder="1" applyAlignment="1">
      <alignment vertical="top" shrinkToFit="1"/>
    </xf>
    <xf numFmtId="4" fontId="7" fillId="8" borderId="21" xfId="0" applyNumberFormat="1" applyFont="1" applyFill="1" applyBorder="1" applyAlignment="1">
      <alignment vertical="top" shrinkToFit="1"/>
    </xf>
    <xf numFmtId="4" fontId="7" fillId="8" borderId="22" xfId="0" applyNumberFormat="1" applyFont="1" applyFill="1" applyBorder="1" applyAlignment="1">
      <alignment vertical="top" shrinkToFit="1"/>
    </xf>
    <xf numFmtId="0" fontId="8" fillId="0" borderId="13" xfId="0" applyFont="1" applyBorder="1" applyAlignment="1">
      <alignment vertical="top"/>
    </xf>
    <xf numFmtId="49" fontId="8" fillId="0" borderId="13" xfId="0" applyNumberFormat="1" applyFont="1" applyBorder="1" applyAlignment="1">
      <alignment vertical="top"/>
    </xf>
    <xf numFmtId="49" fontId="8" fillId="0" borderId="13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shrinkToFit="1"/>
    </xf>
    <xf numFmtId="164" fontId="8" fillId="0" borderId="13" xfId="0" applyNumberFormat="1" applyFont="1" applyBorder="1" applyAlignment="1">
      <alignment vertical="top" shrinkToFit="1"/>
    </xf>
    <xf numFmtId="4" fontId="8" fillId="0" borderId="6" xfId="0" applyNumberFormat="1" applyFont="1" applyFill="1" applyBorder="1" applyAlignment="1">
      <alignment vertical="top" shrinkToFit="1"/>
    </xf>
    <xf numFmtId="4" fontId="8" fillId="0" borderId="11" xfId="0" applyNumberFormat="1" applyFont="1" applyBorder="1" applyAlignment="1">
      <alignment vertical="top" shrinkToFit="1"/>
    </xf>
    <xf numFmtId="0" fontId="8" fillId="0" borderId="8" xfId="0" applyFont="1" applyFill="1" applyBorder="1" applyAlignment="1">
      <alignment horizontal="center" vertical="top" shrinkToFit="1"/>
    </xf>
    <xf numFmtId="4" fontId="8" fillId="0" borderId="8" xfId="0" applyNumberFormat="1" applyFont="1" applyFill="1" applyBorder="1" applyAlignment="1" applyProtection="1">
      <alignment vertical="top" shrinkToFit="1"/>
      <protection locked="0"/>
    </xf>
    <xf numFmtId="49" fontId="8" fillId="0" borderId="6" xfId="0" applyNumberFormat="1" applyFont="1" applyFill="1" applyBorder="1" applyAlignment="1">
      <alignment horizontal="left" vertical="top" wrapText="1"/>
    </xf>
    <xf numFmtId="0" fontId="0" fillId="0" borderId="0" xfId="0" applyFill="1"/>
    <xf numFmtId="164" fontId="9" fillId="0" borderId="19" xfId="0" applyNumberFormat="1" applyFont="1" applyBorder="1" applyAlignment="1">
      <alignment vertical="top" shrinkToFit="1"/>
    </xf>
    <xf numFmtId="4" fontId="7" fillId="8" borderId="0" xfId="0" applyNumberFormat="1" applyFont="1" applyFill="1" applyBorder="1" applyAlignment="1">
      <alignment vertical="top" shrinkToFit="1"/>
    </xf>
    <xf numFmtId="0" fontId="3" fillId="0" borderId="0" xfId="0" applyFont="1" applyFill="1"/>
    <xf numFmtId="49" fontId="8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vertical="top" shrinkToFit="1"/>
    </xf>
    <xf numFmtId="0" fontId="8" fillId="0" borderId="23" xfId="0" applyFont="1" applyBorder="1" applyAlignment="1">
      <alignment vertical="top"/>
    </xf>
    <xf numFmtId="49" fontId="8" fillId="0" borderId="24" xfId="0" applyNumberFormat="1" applyFont="1" applyBorder="1" applyAlignment="1">
      <alignment vertical="top"/>
    </xf>
    <xf numFmtId="49" fontId="8" fillId="0" borderId="24" xfId="0" applyNumberFormat="1" applyFont="1" applyBorder="1" applyAlignment="1">
      <alignment horizontal="left" vertical="top" wrapText="1"/>
    </xf>
    <xf numFmtId="0" fontId="8" fillId="0" borderId="24" xfId="0" applyFont="1" applyBorder="1" applyAlignment="1">
      <alignment horizontal="center" vertical="top" shrinkToFit="1"/>
    </xf>
    <xf numFmtId="164" fontId="8" fillId="0" borderId="24" xfId="0" applyNumberFormat="1" applyFont="1" applyBorder="1" applyAlignment="1">
      <alignment vertical="top" shrinkToFit="1"/>
    </xf>
    <xf numFmtId="0" fontId="8" fillId="0" borderId="9" xfId="0" applyFont="1" applyFill="1" applyBorder="1" applyAlignment="1">
      <alignment vertical="top"/>
    </xf>
    <xf numFmtId="49" fontId="7" fillId="0" borderId="4" xfId="0" applyNumberFormat="1" applyFont="1" applyFill="1" applyBorder="1" applyAlignment="1">
      <alignment vertical="top"/>
    </xf>
    <xf numFmtId="49" fontId="7" fillId="0" borderId="4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shrinkToFit="1"/>
    </xf>
    <xf numFmtId="4" fontId="9" fillId="0" borderId="8" xfId="0" applyNumberFormat="1" applyFont="1" applyFill="1" applyBorder="1" applyAlignment="1" applyProtection="1">
      <alignment vertical="top" shrinkToFit="1"/>
      <protection locked="0"/>
    </xf>
    <xf numFmtId="49" fontId="8" fillId="0" borderId="6" xfId="0" applyNumberFormat="1" applyFont="1" applyFill="1" applyBorder="1" applyAlignment="1">
      <alignment vertical="top"/>
    </xf>
    <xf numFmtId="0" fontId="8" fillId="6" borderId="9" xfId="0" applyFont="1" applyFill="1" applyBorder="1" applyAlignment="1">
      <alignment vertical="top"/>
    </xf>
    <xf numFmtId="4" fontId="8" fillId="0" borderId="8" xfId="0" applyNumberFormat="1" applyFont="1" applyFill="1" applyBorder="1" applyAlignment="1">
      <alignment vertical="top" shrinkToFit="1"/>
    </xf>
    <xf numFmtId="4" fontId="8" fillId="0" borderId="10" xfId="0" applyNumberFormat="1" applyFont="1" applyFill="1" applyBorder="1" applyAlignment="1">
      <alignment horizontal="right" vertical="top" shrinkToFit="1"/>
    </xf>
    <xf numFmtId="164" fontId="9" fillId="9" borderId="19" xfId="0" applyNumberFormat="1" applyFont="1" applyFill="1" applyBorder="1" applyAlignment="1">
      <alignment vertical="top" shrinkToFit="1"/>
    </xf>
    <xf numFmtId="49" fontId="8" fillId="0" borderId="10" xfId="0" applyNumberFormat="1" applyFont="1" applyFill="1" applyBorder="1" applyAlignment="1">
      <alignment horizontal="left" vertical="top" wrapText="1"/>
    </xf>
    <xf numFmtId="0" fontId="0" fillId="9" borderId="0" xfId="0" applyFill="1" applyBorder="1" applyAlignment="1">
      <alignment wrapText="1"/>
    </xf>
    <xf numFmtId="0" fontId="0" fillId="0" borderId="6" xfId="0" applyFill="1" applyBorder="1" applyAlignment="1">
      <alignment wrapText="1"/>
    </xf>
    <xf numFmtId="49" fontId="3" fillId="0" borderId="25" xfId="0" applyNumberFormat="1" applyFont="1" applyBorder="1"/>
    <xf numFmtId="165" fontId="3" fillId="0" borderId="26" xfId="0" applyNumberFormat="1" applyFont="1" applyBorder="1"/>
    <xf numFmtId="165" fontId="0" fillId="0" borderId="0" xfId="0" applyNumberFormat="1" applyBorder="1"/>
    <xf numFmtId="49" fontId="0" fillId="0" borderId="27" xfId="0" applyNumberFormat="1" applyBorder="1"/>
    <xf numFmtId="49" fontId="0" fillId="0" borderId="28" xfId="0" applyNumberFormat="1" applyBorder="1"/>
    <xf numFmtId="165" fontId="0" fillId="0" borderId="29" xfId="0" applyNumberFormat="1" applyBorder="1"/>
    <xf numFmtId="0" fontId="8" fillId="0" borderId="30" xfId="0" applyFont="1" applyBorder="1" applyAlignment="1">
      <alignment vertical="top"/>
    </xf>
    <xf numFmtId="49" fontId="8" fillId="0" borderId="31" xfId="0" applyNumberFormat="1" applyFont="1" applyBorder="1" applyAlignment="1">
      <alignment vertical="top"/>
    </xf>
    <xf numFmtId="49" fontId="8" fillId="0" borderId="31" xfId="0" applyNumberFormat="1" applyFont="1" applyBorder="1" applyAlignment="1">
      <alignment horizontal="left" vertical="top" wrapText="1"/>
    </xf>
    <xf numFmtId="0" fontId="8" fillId="0" borderId="31" xfId="0" applyFont="1" applyBorder="1" applyAlignment="1">
      <alignment horizontal="center" vertical="top" shrinkToFit="1"/>
    </xf>
    <xf numFmtId="164" fontId="8" fillId="0" borderId="31" xfId="0" applyNumberFormat="1" applyFont="1" applyBorder="1" applyAlignment="1">
      <alignment vertical="top" shrinkToFit="1"/>
    </xf>
    <xf numFmtId="4" fontId="8" fillId="0" borderId="31" xfId="0" applyNumberFormat="1" applyFont="1" applyFill="1" applyBorder="1" applyAlignment="1" applyProtection="1">
      <alignment vertical="top" shrinkToFit="1"/>
      <protection locked="0"/>
    </xf>
    <xf numFmtId="49" fontId="8" fillId="0" borderId="10" xfId="0" applyNumberFormat="1" applyFont="1" applyFill="1" applyBorder="1" applyAlignment="1">
      <alignment vertical="top"/>
    </xf>
    <xf numFmtId="4" fontId="8" fillId="0" borderId="6" xfId="0" applyNumberFormat="1" applyFont="1" applyFill="1" applyBorder="1" applyAlignment="1" applyProtection="1">
      <alignment vertical="top" shrinkToFit="1"/>
      <protection locked="0"/>
    </xf>
    <xf numFmtId="4" fontId="9" fillId="0" borderId="0" xfId="0" applyNumberFormat="1" applyFont="1" applyBorder="1" applyAlignment="1">
      <alignment vertical="top" shrinkToFit="1"/>
    </xf>
    <xf numFmtId="4" fontId="8" fillId="0" borderId="4" xfId="0" applyNumberFormat="1" applyFont="1" applyFill="1" applyBorder="1" applyAlignment="1" applyProtection="1">
      <alignment vertical="top" shrinkToFit="1"/>
      <protection locked="0"/>
    </xf>
    <xf numFmtId="4" fontId="8" fillId="0" borderId="5" xfId="0" applyNumberFormat="1" applyFont="1" applyFill="1" applyBorder="1" applyAlignment="1">
      <alignment vertical="top" shrinkToFit="1"/>
    </xf>
    <xf numFmtId="0" fontId="0" fillId="0" borderId="4" xfId="0" applyFill="1" applyBorder="1"/>
    <xf numFmtId="0" fontId="3" fillId="0" borderId="4" xfId="0" applyFont="1" applyFill="1" applyBorder="1"/>
    <xf numFmtId="0" fontId="0" fillId="0" borderId="17" xfId="0" applyFill="1" applyBorder="1"/>
    <xf numFmtId="0" fontId="3" fillId="0" borderId="17" xfId="0" applyFont="1" applyFill="1" applyBorder="1"/>
    <xf numFmtId="4" fontId="7" fillId="0" borderId="4" xfId="0" applyNumberFormat="1" applyFont="1" applyFill="1" applyBorder="1" applyAlignment="1">
      <alignment vertical="top" shrinkToFit="1"/>
    </xf>
    <xf numFmtId="164" fontId="9" fillId="10" borderId="4" xfId="0" applyNumberFormat="1" applyFont="1" applyFill="1" applyBorder="1" applyAlignment="1">
      <alignment vertical="top" shrinkToFit="1"/>
    </xf>
    <xf numFmtId="164" fontId="9" fillId="10" borderId="8" xfId="0" applyNumberFormat="1" applyFont="1" applyFill="1" applyBorder="1" applyAlignment="1">
      <alignment vertical="top" shrinkToFit="1"/>
    </xf>
    <xf numFmtId="164" fontId="9" fillId="0" borderId="15" xfId="0" applyNumberFormat="1" applyFont="1" applyFill="1" applyBorder="1" applyAlignment="1">
      <alignment vertical="top" shrinkToFit="1"/>
    </xf>
    <xf numFmtId="4" fontId="8" fillId="0" borderId="17" xfId="21" applyNumberFormat="1" applyFont="1" applyFill="1" applyBorder="1" applyAlignment="1">
      <alignment vertical="top" shrinkToFit="1"/>
      <protection/>
    </xf>
    <xf numFmtId="4" fontId="8" fillId="0" borderId="32" xfId="21" applyNumberFormat="1" applyFont="1" applyFill="1" applyBorder="1" applyAlignment="1">
      <alignment vertical="top" shrinkToFit="1"/>
      <protection/>
    </xf>
    <xf numFmtId="164" fontId="9" fillId="9" borderId="0" xfId="0" applyNumberFormat="1" applyFont="1" applyFill="1" applyBorder="1" applyAlignment="1">
      <alignment vertical="top" shrinkToFit="1"/>
    </xf>
    <xf numFmtId="0" fontId="8" fillId="0" borderId="0" xfId="0" applyFont="1" applyFill="1" applyBorder="1" applyAlignment="1">
      <alignment horizontal="center" vertical="top" shrinkToFit="1"/>
    </xf>
    <xf numFmtId="164" fontId="8" fillId="9" borderId="10" xfId="0" applyNumberFormat="1" applyFont="1" applyFill="1" applyBorder="1" applyAlignment="1">
      <alignment vertical="top" shrinkToFit="1"/>
    </xf>
    <xf numFmtId="164" fontId="8" fillId="9" borderId="7" xfId="0" applyNumberFormat="1" applyFont="1" applyFill="1" applyBorder="1" applyAlignment="1">
      <alignment vertical="top" shrinkToFit="1"/>
    </xf>
    <xf numFmtId="164" fontId="8" fillId="0" borderId="6" xfId="0" applyNumberFormat="1" applyFont="1" applyFill="1" applyBorder="1" applyAlignment="1">
      <alignment horizontal="right" vertical="center" shrinkToFit="1"/>
    </xf>
    <xf numFmtId="4" fontId="8" fillId="0" borderId="24" xfId="0" applyNumberFormat="1" applyFont="1" applyFill="1" applyBorder="1" applyAlignment="1" applyProtection="1">
      <alignment vertical="top" shrinkToFit="1"/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" fontId="8" fillId="0" borderId="16" xfId="0" applyNumberFormat="1" applyFont="1" applyBorder="1" applyAlignment="1">
      <alignment vertical="top" shrinkToFit="1"/>
    </xf>
    <xf numFmtId="0" fontId="0" fillId="0" borderId="33" xfId="0" applyBorder="1" applyAlignment="1">
      <alignment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64" fontId="9" fillId="10" borderId="37" xfId="0" applyNumberFormat="1" applyFont="1" applyFill="1" applyBorder="1" applyAlignment="1">
      <alignment vertical="top" shrinkToFit="1"/>
    </xf>
    <xf numFmtId="0" fontId="8" fillId="6" borderId="7" xfId="0" applyFont="1" applyFill="1" applyBorder="1" applyAlignment="1">
      <alignment vertical="top"/>
    </xf>
    <xf numFmtId="0" fontId="5" fillId="0" borderId="0" xfId="0" applyFont="1" applyFill="1" applyBorder="1"/>
    <xf numFmtId="4" fontId="7" fillId="3" borderId="38" xfId="0" applyNumberFormat="1" applyFont="1" applyFill="1" applyBorder="1" applyAlignment="1">
      <alignment vertical="top" shrinkToFi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vertical="top" shrinkToFit="1"/>
    </xf>
    <xf numFmtId="4" fontId="8" fillId="0" borderId="13" xfId="0" applyNumberFormat="1" applyFont="1" applyFill="1" applyBorder="1" applyAlignment="1">
      <alignment vertical="top" shrinkToFit="1"/>
    </xf>
    <xf numFmtId="0" fontId="14" fillId="0" borderId="6" xfId="0" applyFont="1" applyFill="1" applyBorder="1" applyAlignment="1">
      <alignment horizontal="right" vertical="center"/>
    </xf>
    <xf numFmtId="4" fontId="8" fillId="0" borderId="6" xfId="0" applyNumberFormat="1" applyFont="1" applyFill="1" applyBorder="1" applyAlignment="1">
      <alignment vertical="top" shrinkToFit="1"/>
    </xf>
    <xf numFmtId="49" fontId="8" fillId="0" borderId="39" xfId="0" applyNumberFormat="1" applyFont="1" applyBorder="1" applyAlignment="1">
      <alignment horizontal="left" vertical="top" wrapText="1"/>
    </xf>
    <xf numFmtId="0" fontId="8" fillId="0" borderId="40" xfId="0" applyFont="1" applyBorder="1" applyAlignment="1">
      <alignment horizontal="center" vertical="center" shrinkToFit="1"/>
    </xf>
    <xf numFmtId="164" fontId="8" fillId="0" borderId="40" xfId="0" applyNumberFormat="1" applyFont="1" applyBorder="1" applyAlignment="1">
      <alignment vertical="center" shrinkToFit="1"/>
    </xf>
    <xf numFmtId="4" fontId="9" fillId="4" borderId="40" xfId="0" applyNumberFormat="1" applyFont="1" applyFill="1" applyBorder="1" applyAlignment="1" applyProtection="1">
      <alignment vertical="center" shrinkToFit="1"/>
      <protection locked="0"/>
    </xf>
    <xf numFmtId="0" fontId="13" fillId="0" borderId="41" xfId="0" applyFont="1" applyFill="1" applyBorder="1" applyAlignment="1">
      <alignment horizontal="right" vertical="center"/>
    </xf>
    <xf numFmtId="4" fontId="8" fillId="0" borderId="41" xfId="0" applyNumberFormat="1" applyFont="1" applyBorder="1" applyAlignment="1">
      <alignment vertical="center" shrinkToFit="1"/>
    </xf>
    <xf numFmtId="0" fontId="0" fillId="0" borderId="19" xfId="0" applyBorder="1"/>
    <xf numFmtId="0" fontId="3" fillId="9" borderId="0" xfId="0" applyFont="1" applyFill="1" applyBorder="1" applyAlignment="1">
      <alignment vertical="top" wrapText="1"/>
    </xf>
    <xf numFmtId="164" fontId="9" fillId="0" borderId="42" xfId="0" applyNumberFormat="1" applyFont="1" applyBorder="1" applyAlignment="1">
      <alignment vertical="top" shrinkToFit="1"/>
    </xf>
    <xf numFmtId="0" fontId="0" fillId="0" borderId="16" xfId="0" applyBorder="1"/>
    <xf numFmtId="164" fontId="7" fillId="8" borderId="16" xfId="0" applyNumberFormat="1" applyFont="1" applyFill="1" applyBorder="1" applyAlignment="1">
      <alignment vertical="top" shrinkToFit="1"/>
    </xf>
    <xf numFmtId="164" fontId="9" fillId="0" borderId="42" xfId="0" applyNumberFormat="1" applyFont="1" applyFill="1" applyBorder="1" applyAlignment="1">
      <alignment vertical="top" shrinkToFit="1"/>
    </xf>
    <xf numFmtId="4" fontId="7" fillId="0" borderId="16" xfId="0" applyNumberFormat="1" applyFont="1" applyFill="1" applyBorder="1" applyAlignment="1">
      <alignment vertical="top" shrinkToFit="1"/>
    </xf>
    <xf numFmtId="0" fontId="8" fillId="0" borderId="43" xfId="0" applyFont="1" applyBorder="1" applyAlignment="1">
      <alignment vertical="top"/>
    </xf>
    <xf numFmtId="4" fontId="8" fillId="0" borderId="32" xfId="21" applyNumberFormat="1" applyFont="1" applyBorder="1" applyAlignment="1">
      <alignment vertical="top" shrinkToFit="1"/>
      <protection/>
    </xf>
    <xf numFmtId="4" fontId="8" fillId="0" borderId="44" xfId="0" applyNumberFormat="1" applyFont="1" applyBorder="1" applyAlignment="1">
      <alignment vertical="top" shrinkToFit="1"/>
    </xf>
    <xf numFmtId="49" fontId="8" fillId="0" borderId="8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shrinkToFit="1"/>
    </xf>
    <xf numFmtId="4" fontId="2" fillId="4" borderId="4" xfId="0" applyNumberFormat="1" applyFont="1" applyFill="1" applyBorder="1" applyAlignment="1">
      <alignment vertical="top" shrinkToFit="1"/>
    </xf>
    <xf numFmtId="0" fontId="0" fillId="11" borderId="6" xfId="0" applyFont="1" applyFill="1" applyBorder="1" applyAlignment="1">
      <alignment horizontal="center" vertical="center"/>
    </xf>
    <xf numFmtId="0" fontId="0" fillId="3" borderId="2" xfId="0" applyFont="1" applyFill="1" applyBorder="1"/>
    <xf numFmtId="4" fontId="2" fillId="4" borderId="4" xfId="0" applyNumberFormat="1" applyFont="1" applyFill="1" applyBorder="1" applyAlignment="1">
      <alignment vertical="top" shrinkToFit="1"/>
    </xf>
    <xf numFmtId="4" fontId="2" fillId="0" borderId="4" xfId="0" applyNumberFormat="1" applyFont="1" applyFill="1" applyBorder="1" applyAlignment="1">
      <alignment vertical="top" shrinkToFit="1"/>
    </xf>
    <xf numFmtId="4" fontId="8" fillId="12" borderId="8" xfId="0" applyNumberFormat="1" applyFont="1" applyFill="1" applyBorder="1" applyAlignment="1" applyProtection="1">
      <alignment vertical="top" shrinkToFit="1"/>
      <protection locked="0"/>
    </xf>
    <xf numFmtId="4" fontId="8" fillId="12" borderId="45" xfId="0" applyNumberFormat="1" applyFont="1" applyFill="1" applyBorder="1" applyAlignment="1" applyProtection="1">
      <alignment vertical="top" shrinkToFit="1"/>
      <protection locked="0"/>
    </xf>
    <xf numFmtId="4" fontId="8" fillId="12" borderId="10" xfId="0" applyNumberFormat="1" applyFont="1" applyFill="1" applyBorder="1" applyAlignment="1">
      <alignment vertical="top" shrinkToFit="1"/>
    </xf>
    <xf numFmtId="0" fontId="0" fillId="0" borderId="0" xfId="0" applyFont="1"/>
    <xf numFmtId="4" fontId="2" fillId="8" borderId="21" xfId="0" applyNumberFormat="1" applyFont="1" applyFill="1" applyBorder="1" applyAlignment="1">
      <alignment vertical="top" shrinkToFit="1"/>
    </xf>
    <xf numFmtId="0" fontId="0" fillId="0" borderId="6" xfId="0" applyFont="1" applyBorder="1"/>
    <xf numFmtId="0" fontId="0" fillId="0" borderId="6" xfId="0" applyFont="1" applyFill="1" applyBorder="1"/>
    <xf numFmtId="164" fontId="9" fillId="0" borderId="31" xfId="0" applyNumberFormat="1" applyFont="1" applyBorder="1" applyAlignment="1">
      <alignment vertical="top" shrinkToFit="1"/>
    </xf>
    <xf numFmtId="164" fontId="9" fillId="0" borderId="13" xfId="0" applyNumberFormat="1" applyFont="1" applyFill="1" applyBorder="1" applyAlignment="1">
      <alignment vertical="top" shrinkToFit="1"/>
    </xf>
    <xf numFmtId="4" fontId="0" fillId="0" borderId="0" xfId="0" applyNumberFormat="1" applyFill="1" applyBorder="1"/>
    <xf numFmtId="4" fontId="0" fillId="0" borderId="0" xfId="0" applyNumberFormat="1"/>
    <xf numFmtId="165" fontId="3" fillId="0" borderId="0" xfId="0" applyNumberFormat="1" applyFont="1" applyBorder="1"/>
    <xf numFmtId="165" fontId="3" fillId="0" borderId="29" xfId="0" applyNumberFormat="1" applyFont="1" applyBorder="1"/>
    <xf numFmtId="165" fontId="3" fillId="0" borderId="46" xfId="0" applyNumberFormat="1" applyFont="1" applyFill="1" applyBorder="1"/>
    <xf numFmtId="165" fontId="0" fillId="0" borderId="47" xfId="0" applyNumberFormat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165" fontId="0" fillId="0" borderId="51" xfId="0" applyNumberFormat="1" applyBorder="1"/>
    <xf numFmtId="49" fontId="3" fillId="0" borderId="27" xfId="0" applyNumberFormat="1" applyFont="1" applyBorder="1"/>
    <xf numFmtId="0" fontId="0" fillId="0" borderId="52" xfId="0" applyBorder="1"/>
    <xf numFmtId="0" fontId="0" fillId="0" borderId="53" xfId="0" applyBorder="1"/>
    <xf numFmtId="49" fontId="3" fillId="0" borderId="28" xfId="0" applyNumberFormat="1" applyFont="1" applyBorder="1"/>
    <xf numFmtId="14" fontId="0" fillId="0" borderId="54" xfId="0" applyNumberFormat="1" applyBorder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  <cellStyle name="normální 3" xfId="22"/>
    <cellStyle name="Normální 6" xfId="23"/>
    <cellStyle name="Normální 8" xfId="24"/>
    <cellStyle name="Normální 9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 topLeftCell="A1">
      <selection activeCell="L27" sqref="L27"/>
    </sheetView>
  </sheetViews>
  <sheetFormatPr defaultColWidth="9.140625" defaultRowHeight="12.75"/>
  <cols>
    <col min="2" max="2" width="17.421875" style="0" customWidth="1"/>
    <col min="3" max="3" width="12.7109375" style="0" bestFit="1" customWidth="1"/>
    <col min="4" max="4" width="14.7109375" style="0" customWidth="1"/>
    <col min="5" max="5" width="15.28125" style="0" customWidth="1"/>
    <col min="6" max="6" width="15.140625" style="0" customWidth="1"/>
  </cols>
  <sheetData>
    <row r="1" spans="1:6" ht="33" customHeight="1" thickBot="1">
      <c r="A1" s="324" t="s">
        <v>304</v>
      </c>
      <c r="B1" s="325"/>
      <c r="C1" s="325"/>
      <c r="D1" s="325"/>
      <c r="E1" s="325"/>
      <c r="F1" s="325"/>
    </row>
    <row r="2" spans="1:6" ht="12.75">
      <c r="A2" s="225" t="s">
        <v>279</v>
      </c>
      <c r="B2" s="226" t="s">
        <v>280</v>
      </c>
      <c r="C2" s="226" t="s">
        <v>281</v>
      </c>
      <c r="D2" s="226" t="s">
        <v>282</v>
      </c>
      <c r="E2" s="226" t="s">
        <v>283</v>
      </c>
      <c r="F2" s="323">
        <v>43419</v>
      </c>
    </row>
    <row r="3" spans="1:6" ht="12.75">
      <c r="A3" s="319" t="s">
        <v>284</v>
      </c>
      <c r="B3" s="227">
        <f>SUM(B4:B5)</f>
        <v>749507</v>
      </c>
      <c r="C3" s="227"/>
      <c r="D3" s="227"/>
      <c r="E3" s="311">
        <f>SUM(E4:E5)</f>
        <v>618442.4314078001</v>
      </c>
      <c r="F3" s="320"/>
    </row>
    <row r="4" spans="1:6" ht="12.75">
      <c r="A4" s="319" t="s">
        <v>285</v>
      </c>
      <c r="B4" s="227">
        <v>681674</v>
      </c>
      <c r="C4" s="227">
        <f>'byt 2_9'!H3</f>
        <v>-101795.03428939999</v>
      </c>
      <c r="D4" s="227">
        <v>-20000</v>
      </c>
      <c r="E4" s="311">
        <f>B4+C4+D4</f>
        <v>559878.9657106</v>
      </c>
      <c r="F4" s="320"/>
    </row>
    <row r="5" spans="1:6" ht="12.75">
      <c r="A5" s="319" t="s">
        <v>286</v>
      </c>
      <c r="B5" s="227">
        <v>67833</v>
      </c>
      <c r="C5" s="227">
        <f>'byt 2_9'!H72</f>
        <v>-9269.534302799999</v>
      </c>
      <c r="D5" s="227">
        <v>0</v>
      </c>
      <c r="E5" s="311">
        <f>B5+C5+D5</f>
        <v>58563.4656972</v>
      </c>
      <c r="F5" s="320"/>
    </row>
    <row r="6" spans="1:6" ht="12.75">
      <c r="A6" s="228"/>
      <c r="B6" s="227"/>
      <c r="C6" s="227"/>
      <c r="D6" s="227"/>
      <c r="E6" s="227"/>
      <c r="F6" s="320"/>
    </row>
    <row r="7" spans="1:6" ht="12.75">
      <c r="A7" s="319" t="s">
        <v>287</v>
      </c>
      <c r="B7" s="311" t="s">
        <v>280</v>
      </c>
      <c r="C7" s="311" t="s">
        <v>281</v>
      </c>
      <c r="D7" s="311" t="s">
        <v>282</v>
      </c>
      <c r="E7" s="311" t="s">
        <v>283</v>
      </c>
      <c r="F7" s="320"/>
    </row>
    <row r="8" spans="1:6" ht="12.75">
      <c r="A8" s="228" t="s">
        <v>284</v>
      </c>
      <c r="B8" s="227">
        <f>SUM(B9:B10)</f>
        <v>840396</v>
      </c>
      <c r="C8" s="227"/>
      <c r="D8" s="227"/>
      <c r="E8" s="311">
        <f>SUM(E9:E10)</f>
        <v>885611.7741043</v>
      </c>
      <c r="F8" s="320"/>
    </row>
    <row r="9" spans="1:6" ht="12.75">
      <c r="A9" s="228" t="s">
        <v>285</v>
      </c>
      <c r="B9" s="227">
        <v>698190</v>
      </c>
      <c r="C9" s="227">
        <f>'byt 17_10'!H2</f>
        <v>109093.3136863</v>
      </c>
      <c r="D9" s="227">
        <v>-20000</v>
      </c>
      <c r="E9" s="311">
        <f>B9+C9+D9</f>
        <v>787283.3136863</v>
      </c>
      <c r="F9" s="320"/>
    </row>
    <row r="10" spans="1:6" ht="12.75">
      <c r="A10" s="228" t="s">
        <v>286</v>
      </c>
      <c r="B10" s="227">
        <v>142206</v>
      </c>
      <c r="C10" s="227">
        <f>'byt 17_10'!H99</f>
        <v>-43877.539582</v>
      </c>
      <c r="D10" s="227">
        <v>0</v>
      </c>
      <c r="E10" s="311">
        <f>B10+C10+D10</f>
        <v>98328.460418</v>
      </c>
      <c r="F10" s="320"/>
    </row>
    <row r="11" spans="1:6" ht="12.75">
      <c r="A11" s="228"/>
      <c r="B11" s="227"/>
      <c r="C11" s="227"/>
      <c r="D11" s="227"/>
      <c r="E11" s="227"/>
      <c r="F11" s="320"/>
    </row>
    <row r="12" spans="1:6" ht="12.75">
      <c r="A12" s="319" t="s">
        <v>288</v>
      </c>
      <c r="B12" s="311" t="s">
        <v>280</v>
      </c>
      <c r="C12" s="311" t="s">
        <v>281</v>
      </c>
      <c r="D12" s="311" t="s">
        <v>282</v>
      </c>
      <c r="E12" s="311" t="s">
        <v>283</v>
      </c>
      <c r="F12" s="320"/>
    </row>
    <row r="13" spans="1:6" ht="12.75">
      <c r="A13" s="228" t="s">
        <v>284</v>
      </c>
      <c r="B13" s="227">
        <f>SUM(B14:B15)</f>
        <v>701001</v>
      </c>
      <c r="C13" s="227"/>
      <c r="D13" s="227"/>
      <c r="E13" s="311">
        <f>SUM(E14:E15)</f>
        <v>713710.002585</v>
      </c>
      <c r="F13" s="320"/>
    </row>
    <row r="14" spans="1:6" ht="12.75">
      <c r="A14" s="228" t="s">
        <v>285</v>
      </c>
      <c r="B14" s="227">
        <v>620901</v>
      </c>
      <c r="C14" s="227">
        <f>'byt 3_17'!H2</f>
        <v>28294.392585</v>
      </c>
      <c r="D14" s="227">
        <v>-20000</v>
      </c>
      <c r="E14" s="311">
        <f>B14+C14+D14</f>
        <v>629195.392585</v>
      </c>
      <c r="F14" s="320"/>
    </row>
    <row r="15" spans="1:6" ht="12.75">
      <c r="A15" s="228" t="s">
        <v>286</v>
      </c>
      <c r="B15" s="227">
        <v>80100</v>
      </c>
      <c r="C15" s="227">
        <f>'byt 3_17'!H26</f>
        <v>4414.61</v>
      </c>
      <c r="D15" s="227">
        <v>0</v>
      </c>
      <c r="E15" s="311">
        <f>B15+C15+D15</f>
        <v>84514.61</v>
      </c>
      <c r="F15" s="320"/>
    </row>
    <row r="16" spans="1:6" ht="13.5" thickBot="1">
      <c r="A16" s="229"/>
      <c r="B16" s="230"/>
      <c r="C16" s="230"/>
      <c r="D16" s="230"/>
      <c r="E16" s="230"/>
      <c r="F16" s="321"/>
    </row>
    <row r="17" spans="1:6" ht="12.75">
      <c r="A17" s="225" t="s">
        <v>289</v>
      </c>
      <c r="B17" s="226" t="s">
        <v>280</v>
      </c>
      <c r="C17" s="226" t="s">
        <v>281</v>
      </c>
      <c r="D17" s="226" t="s">
        <v>282</v>
      </c>
      <c r="E17" s="226" t="s">
        <v>283</v>
      </c>
      <c r="F17" s="313" t="s">
        <v>303</v>
      </c>
    </row>
    <row r="18" spans="1:6" ht="12.75">
      <c r="A18" s="319" t="s">
        <v>284</v>
      </c>
      <c r="B18" s="227">
        <f>SUM(B19:B20)</f>
        <v>2290904</v>
      </c>
      <c r="C18" s="227"/>
      <c r="D18" s="227"/>
      <c r="E18" s="311">
        <f>SUM(E19:E20)</f>
        <v>2217764.2080971003</v>
      </c>
      <c r="F18" s="314">
        <f>B18-E18</f>
        <v>73139.79190289974</v>
      </c>
    </row>
    <row r="19" spans="1:6" ht="12.75">
      <c r="A19" s="319" t="s">
        <v>285</v>
      </c>
      <c r="B19" s="227">
        <f>B4+B9+B14</f>
        <v>2000765</v>
      </c>
      <c r="C19" s="227">
        <f>C4+C9+C14</f>
        <v>35592.671981900006</v>
      </c>
      <c r="D19" s="227">
        <f>D4+D9+D14</f>
        <v>-60000</v>
      </c>
      <c r="E19" s="311">
        <f>E4+E9+E14</f>
        <v>1976357.6719819</v>
      </c>
      <c r="F19" s="314">
        <f>C19+D19</f>
        <v>-24407.328018099994</v>
      </c>
    </row>
    <row r="20" spans="1:6" ht="13.5" thickBot="1">
      <c r="A20" s="322" t="s">
        <v>286</v>
      </c>
      <c r="B20" s="230">
        <f>B5+B10+B15</f>
        <v>290139</v>
      </c>
      <c r="C20" s="230">
        <f>C5+C10+C15</f>
        <v>-48732.463884799996</v>
      </c>
      <c r="D20" s="230">
        <v>0</v>
      </c>
      <c r="E20" s="312">
        <f>E5+E10+E15</f>
        <v>241406.53611520003</v>
      </c>
      <c r="F20" s="314">
        <f>C20</f>
        <v>-48732.463884799996</v>
      </c>
    </row>
    <row r="21" spans="1:6" ht="13.5" thickBot="1">
      <c r="A21" s="315"/>
      <c r="B21" s="316"/>
      <c r="C21" s="316"/>
      <c r="D21" s="316"/>
      <c r="E21" s="317"/>
      <c r="F21" s="318">
        <f>SUM(F19:F20)</f>
        <v>-73139.79190289999</v>
      </c>
    </row>
    <row r="31" ht="12" customHeight="1"/>
  </sheetData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view="pageBreakPreview" zoomScale="80" zoomScaleSheetLayoutView="80" workbookViewId="0" topLeftCell="A73">
      <selection activeCell="I74" sqref="I74"/>
    </sheetView>
  </sheetViews>
  <sheetFormatPr defaultColWidth="9.140625" defaultRowHeight="12.75"/>
  <cols>
    <col min="1" max="1" width="5.7109375" style="0" customWidth="1"/>
    <col min="2" max="2" width="13.28125" style="0" customWidth="1"/>
    <col min="3" max="3" width="43.00390625" style="0" customWidth="1"/>
    <col min="6" max="6" width="9.140625" style="92" customWidth="1"/>
    <col min="7" max="7" width="10.57421875" style="0" customWidth="1"/>
    <col min="8" max="8" width="13.7109375" style="0" customWidth="1"/>
    <col min="9" max="9" width="39.28125" style="58" customWidth="1"/>
    <col min="10" max="10" width="31.140625" style="0" customWidth="1"/>
  </cols>
  <sheetData>
    <row r="1" ht="12.75">
      <c r="I1" s="176"/>
    </row>
    <row r="2" spans="1:9" s="3" customFormat="1" ht="29.25" customHeight="1">
      <c r="A2" s="1" t="s">
        <v>4</v>
      </c>
      <c r="B2" s="2"/>
      <c r="C2" s="2"/>
      <c r="D2" s="2"/>
      <c r="E2" s="270" t="s">
        <v>0</v>
      </c>
      <c r="F2" s="270" t="s">
        <v>1</v>
      </c>
      <c r="G2" s="271" t="s">
        <v>2</v>
      </c>
      <c r="H2" s="270" t="s">
        <v>3</v>
      </c>
      <c r="I2" s="268"/>
    </row>
    <row r="3" spans="1:9" ht="15.75">
      <c r="A3" s="4" t="s">
        <v>5</v>
      </c>
      <c r="B3" s="5"/>
      <c r="C3" s="5"/>
      <c r="D3" s="5"/>
      <c r="E3" s="5"/>
      <c r="F3" s="91"/>
      <c r="G3" s="5"/>
      <c r="H3" s="269">
        <f>H4+H8+H13+H18+H22+H27+H29+H34+H36+H38+H40+H42+H45+H49+H51+H53+H59+H61+H67</f>
        <v>-101795.03428939999</v>
      </c>
      <c r="I3" s="176"/>
    </row>
    <row r="4" spans="1:9" ht="12.75">
      <c r="A4" s="6" t="s">
        <v>6</v>
      </c>
      <c r="B4" s="7" t="s">
        <v>7</v>
      </c>
      <c r="C4" s="8" t="s">
        <v>8</v>
      </c>
      <c r="D4" s="9"/>
      <c r="E4" s="10"/>
      <c r="F4" s="10"/>
      <c r="G4" s="11"/>
      <c r="H4" s="12">
        <f>SUM(H5:H7)</f>
        <v>-64497.79732</v>
      </c>
      <c r="I4" s="167"/>
    </row>
    <row r="5" spans="1:9" ht="22.5">
      <c r="A5" s="13">
        <v>9</v>
      </c>
      <c r="B5" s="14" t="s">
        <v>9</v>
      </c>
      <c r="C5" s="15" t="s">
        <v>10</v>
      </c>
      <c r="D5" s="16" t="s">
        <v>11</v>
      </c>
      <c r="E5" s="17">
        <v>7.06</v>
      </c>
      <c r="F5" s="18">
        <v>0.1895</v>
      </c>
      <c r="G5" s="79">
        <v>3578.96</v>
      </c>
      <c r="H5" s="19">
        <f>(F5-E5)*G5</f>
        <v>-24589.24468</v>
      </c>
      <c r="I5" s="177"/>
    </row>
    <row r="6" spans="1:9" ht="12.75">
      <c r="A6" s="20"/>
      <c r="B6" s="21"/>
      <c r="C6" s="22" t="s">
        <v>12</v>
      </c>
      <c r="D6" s="23"/>
      <c r="E6" s="24"/>
      <c r="F6" s="24"/>
      <c r="G6" s="162"/>
      <c r="H6" s="25"/>
      <c r="I6" s="89"/>
    </row>
    <row r="7" spans="1:9" ht="12.75">
      <c r="A7" s="13">
        <v>10</v>
      </c>
      <c r="B7" s="14" t="s">
        <v>13</v>
      </c>
      <c r="C7" s="15" t="s">
        <v>14</v>
      </c>
      <c r="D7" s="16" t="s">
        <v>11</v>
      </c>
      <c r="E7" s="17">
        <v>7.06</v>
      </c>
      <c r="F7" s="18">
        <v>0.379</v>
      </c>
      <c r="G7" s="79">
        <v>5973.44</v>
      </c>
      <c r="H7" s="19">
        <f>(F7-E7)*G7</f>
        <v>-39908.552639999994</v>
      </c>
      <c r="I7" s="177"/>
    </row>
    <row r="8" spans="1:9" ht="12.75">
      <c r="A8" s="6" t="s">
        <v>6</v>
      </c>
      <c r="B8" s="7" t="s">
        <v>15</v>
      </c>
      <c r="C8" s="8" t="s">
        <v>16</v>
      </c>
      <c r="D8" s="9"/>
      <c r="E8" s="10"/>
      <c r="F8" s="10"/>
      <c r="G8" s="246"/>
      <c r="H8" s="12">
        <f>SUM(H9:H11)</f>
        <v>-22081.486862</v>
      </c>
      <c r="I8" s="173"/>
    </row>
    <row r="9" spans="1:9" ht="22.5">
      <c r="A9" s="26">
        <v>16</v>
      </c>
      <c r="B9" s="27" t="s">
        <v>17</v>
      </c>
      <c r="C9" s="28" t="s">
        <v>18</v>
      </c>
      <c r="D9" s="29" t="s">
        <v>11</v>
      </c>
      <c r="E9" s="30">
        <v>0.5664</v>
      </c>
      <c r="F9" s="31">
        <v>0.379</v>
      </c>
      <c r="G9" s="199">
        <v>3106.03</v>
      </c>
      <c r="H9" s="19">
        <f>(F9-E9)*G9</f>
        <v>-582.0700220000001</v>
      </c>
      <c r="I9" s="174"/>
    </row>
    <row r="10" spans="1:7" ht="12.75">
      <c r="A10" s="32"/>
      <c r="C10" s="22" t="s">
        <v>19</v>
      </c>
      <c r="G10" s="201"/>
    </row>
    <row r="11" spans="1:9" ht="22.5">
      <c r="A11" s="26">
        <v>17</v>
      </c>
      <c r="B11" s="27" t="s">
        <v>20</v>
      </c>
      <c r="C11" s="28" t="s">
        <v>21</v>
      </c>
      <c r="D11" s="29" t="s">
        <v>22</v>
      </c>
      <c r="E11" s="30">
        <v>5.648</v>
      </c>
      <c r="F11" s="31">
        <v>0.379</v>
      </c>
      <c r="G11" s="199">
        <v>4080.36</v>
      </c>
      <c r="H11" s="19">
        <f>(F11-E11)*G11</f>
        <v>-21499.41684</v>
      </c>
      <c r="I11" s="174"/>
    </row>
    <row r="12" spans="3:7" ht="12.75">
      <c r="C12" s="22" t="s">
        <v>19</v>
      </c>
      <c r="G12" s="201"/>
    </row>
    <row r="13" spans="1:9" ht="12.75">
      <c r="A13" s="6" t="s">
        <v>6</v>
      </c>
      <c r="B13" s="7" t="s">
        <v>23</v>
      </c>
      <c r="C13" s="8" t="s">
        <v>24</v>
      </c>
      <c r="D13" s="9"/>
      <c r="E13" s="10"/>
      <c r="F13" s="10"/>
      <c r="G13" s="246"/>
      <c r="H13" s="12">
        <f>SUM(H14:H17)</f>
        <v>-624.0042</v>
      </c>
      <c r="I13" s="173"/>
    </row>
    <row r="14" spans="1:9" ht="12.75">
      <c r="A14" s="33">
        <v>113</v>
      </c>
      <c r="B14" s="34" t="s">
        <v>25</v>
      </c>
      <c r="C14" s="35" t="s">
        <v>26</v>
      </c>
      <c r="D14" s="36" t="s">
        <v>27</v>
      </c>
      <c r="E14" s="37">
        <v>0.96</v>
      </c>
      <c r="F14" s="31">
        <v>0</v>
      </c>
      <c r="G14" s="79">
        <v>384</v>
      </c>
      <c r="H14" s="19">
        <f>(F14-E14)*G14</f>
        <v>-368.64</v>
      </c>
      <c r="I14" s="174"/>
    </row>
    <row r="15" spans="1:9" ht="12.75">
      <c r="A15" s="33">
        <v>114</v>
      </c>
      <c r="B15" s="34" t="s">
        <v>28</v>
      </c>
      <c r="C15" s="35" t="s">
        <v>29</v>
      </c>
      <c r="D15" s="36" t="s">
        <v>27</v>
      </c>
      <c r="E15" s="37">
        <v>0.96</v>
      </c>
      <c r="F15" s="31">
        <v>0</v>
      </c>
      <c r="G15" s="79">
        <v>19.51</v>
      </c>
      <c r="H15" s="19">
        <f>(F15-E15)*G15</f>
        <v>-18.7296</v>
      </c>
      <c r="I15" s="174"/>
    </row>
    <row r="16" spans="1:9" ht="12.75">
      <c r="A16" s="33">
        <v>115</v>
      </c>
      <c r="B16" s="34" t="s">
        <v>30</v>
      </c>
      <c r="C16" s="35" t="s">
        <v>31</v>
      </c>
      <c r="D16" s="36" t="s">
        <v>32</v>
      </c>
      <c r="E16" s="37">
        <v>0.02285</v>
      </c>
      <c r="F16" s="31">
        <v>0</v>
      </c>
      <c r="G16" s="79">
        <v>10356</v>
      </c>
      <c r="H16" s="19">
        <f>(F16-E16)*G16</f>
        <v>-236.63459999999998</v>
      </c>
      <c r="I16" s="174"/>
    </row>
    <row r="17" spans="1:9" ht="12.75">
      <c r="A17" s="13">
        <v>116</v>
      </c>
      <c r="B17" s="14" t="s">
        <v>33</v>
      </c>
      <c r="C17" s="15" t="s">
        <v>34</v>
      </c>
      <c r="D17" s="16" t="s">
        <v>32</v>
      </c>
      <c r="E17" s="17">
        <v>0</v>
      </c>
      <c r="F17" s="31">
        <v>0</v>
      </c>
      <c r="G17" s="79">
        <v>1080.47</v>
      </c>
      <c r="H17" s="19">
        <f>(F17-E17)*G17</f>
        <v>0</v>
      </c>
      <c r="I17" s="174"/>
    </row>
    <row r="18" spans="1:9" ht="12.75">
      <c r="A18" s="6" t="s">
        <v>6</v>
      </c>
      <c r="B18" s="7" t="s">
        <v>35</v>
      </c>
      <c r="C18" s="8" t="s">
        <v>36</v>
      </c>
      <c r="D18" s="9"/>
      <c r="E18" s="10"/>
      <c r="F18" s="10"/>
      <c r="G18" s="246"/>
      <c r="H18" s="12">
        <f>SUM(H19:H20)</f>
        <v>796.3648</v>
      </c>
      <c r="I18" s="173"/>
    </row>
    <row r="19" spans="1:9" ht="22.5">
      <c r="A19" s="13">
        <v>129</v>
      </c>
      <c r="B19" s="14" t="s">
        <v>37</v>
      </c>
      <c r="C19" s="15" t="s">
        <v>38</v>
      </c>
      <c r="D19" s="16" t="s">
        <v>27</v>
      </c>
      <c r="E19" s="17">
        <v>7.06</v>
      </c>
      <c r="F19" s="18">
        <v>8.6</v>
      </c>
      <c r="G19" s="79">
        <v>32.62</v>
      </c>
      <c r="H19" s="19">
        <f>(F19-E19)*G19</f>
        <v>50.2348</v>
      </c>
      <c r="I19" s="202"/>
    </row>
    <row r="20" spans="1:9" ht="22.5">
      <c r="A20" s="13">
        <v>130</v>
      </c>
      <c r="B20" s="14" t="s">
        <v>40</v>
      </c>
      <c r="C20" s="15" t="s">
        <v>41</v>
      </c>
      <c r="D20" s="16" t="s">
        <v>27</v>
      </c>
      <c r="E20" s="17">
        <v>7.06</v>
      </c>
      <c r="F20" s="18">
        <v>8.6</v>
      </c>
      <c r="G20" s="79">
        <v>484.5</v>
      </c>
      <c r="H20" s="19">
        <f>(F20-E20)*G20</f>
        <v>746.13</v>
      </c>
      <c r="I20" s="202"/>
    </row>
    <row r="21" spans="3:7" ht="12.75">
      <c r="C21" s="38" t="s">
        <v>39</v>
      </c>
      <c r="G21" s="201"/>
    </row>
    <row r="22" spans="1:9" ht="12.75">
      <c r="A22" s="6" t="s">
        <v>6</v>
      </c>
      <c r="B22" s="7" t="s">
        <v>42</v>
      </c>
      <c r="C22" s="8" t="s">
        <v>43</v>
      </c>
      <c r="D22" s="9"/>
      <c r="E22" s="10"/>
      <c r="F22" s="10"/>
      <c r="G22" s="246"/>
      <c r="H22" s="12">
        <f>SUM(H23:H26)</f>
        <v>13687.59</v>
      </c>
      <c r="I22" s="173"/>
    </row>
    <row r="23" spans="1:9" ht="12.75">
      <c r="A23" s="13">
        <v>136</v>
      </c>
      <c r="B23" s="14" t="s">
        <v>44</v>
      </c>
      <c r="C23" s="15" t="s">
        <v>45</v>
      </c>
      <c r="D23" s="16" t="s">
        <v>27</v>
      </c>
      <c r="E23" s="17">
        <v>21</v>
      </c>
      <c r="F23" s="31">
        <v>0</v>
      </c>
      <c r="G23" s="79">
        <v>11.21</v>
      </c>
      <c r="H23" s="19">
        <f>(F23-E23)*G23</f>
        <v>-235.41000000000003</v>
      </c>
      <c r="I23" s="174"/>
    </row>
    <row r="24" spans="1:9" ht="12.75">
      <c r="A24" s="39" t="s">
        <v>46</v>
      </c>
      <c r="B24" s="40" t="s">
        <v>47</v>
      </c>
      <c r="C24" s="41" t="s">
        <v>48</v>
      </c>
      <c r="D24" s="42" t="s">
        <v>27</v>
      </c>
      <c r="E24" s="43">
        <v>0</v>
      </c>
      <c r="F24" s="44">
        <v>21</v>
      </c>
      <c r="G24" s="275">
        <v>230</v>
      </c>
      <c r="H24" s="19">
        <f>(F24-E24)*G24</f>
        <v>4830</v>
      </c>
      <c r="I24" s="170"/>
    </row>
    <row r="25" spans="1:9" ht="12.75">
      <c r="A25" s="39" t="s">
        <v>46</v>
      </c>
      <c r="B25" s="40" t="s">
        <v>49</v>
      </c>
      <c r="C25" s="41" t="s">
        <v>50</v>
      </c>
      <c r="D25" s="42" t="s">
        <v>27</v>
      </c>
      <c r="E25" s="45">
        <v>0</v>
      </c>
      <c r="F25" s="46">
        <v>21</v>
      </c>
      <c r="G25" s="275">
        <v>210</v>
      </c>
      <c r="H25" s="19">
        <f>(F25-E25)*G25</f>
        <v>4410</v>
      </c>
      <c r="I25" s="171"/>
    </row>
    <row r="26" spans="1:9" ht="12.75" customHeight="1">
      <c r="A26" s="39" t="s">
        <v>46</v>
      </c>
      <c r="B26" s="40" t="s">
        <v>51</v>
      </c>
      <c r="C26" s="41" t="s">
        <v>52</v>
      </c>
      <c r="D26" s="42" t="s">
        <v>27</v>
      </c>
      <c r="E26" s="47">
        <v>0</v>
      </c>
      <c r="F26" s="48">
        <v>21</v>
      </c>
      <c r="G26" s="275">
        <v>223</v>
      </c>
      <c r="H26" s="19">
        <f>(F26-E26)*G26</f>
        <v>4683</v>
      </c>
      <c r="I26" s="172"/>
    </row>
    <row r="27" spans="1:9" ht="12.75">
      <c r="A27" s="6" t="s">
        <v>6</v>
      </c>
      <c r="B27" s="7" t="s">
        <v>53</v>
      </c>
      <c r="C27" s="8" t="s">
        <v>54</v>
      </c>
      <c r="D27" s="9"/>
      <c r="E27" s="10"/>
      <c r="F27" s="11"/>
      <c r="G27" s="246"/>
      <c r="H27" s="12">
        <f>SUM(H28)</f>
        <v>-3891.51</v>
      </c>
      <c r="I27" s="203"/>
    </row>
    <row r="28" spans="1:9" ht="12.75">
      <c r="A28" s="13">
        <v>144</v>
      </c>
      <c r="B28" s="14" t="s">
        <v>55</v>
      </c>
      <c r="C28" s="15" t="s">
        <v>56</v>
      </c>
      <c r="D28" s="16" t="s">
        <v>27</v>
      </c>
      <c r="E28" s="17">
        <v>21</v>
      </c>
      <c r="F28" s="31">
        <v>0</v>
      </c>
      <c r="G28" s="79">
        <v>185.31</v>
      </c>
      <c r="H28" s="19">
        <f>(F28-E28)*G28</f>
        <v>-3891.51</v>
      </c>
      <c r="I28" s="174"/>
    </row>
    <row r="29" spans="1:9" ht="12.75">
      <c r="A29" s="6" t="s">
        <v>6</v>
      </c>
      <c r="B29" s="7" t="s">
        <v>57</v>
      </c>
      <c r="C29" s="8" t="s">
        <v>58</v>
      </c>
      <c r="D29" s="9"/>
      <c r="E29" s="10"/>
      <c r="F29" s="11"/>
      <c r="G29" s="246"/>
      <c r="H29" s="12">
        <f>SUM(H30:H33)</f>
        <v>-39799.9537691</v>
      </c>
      <c r="I29" s="203"/>
    </row>
    <row r="30" spans="1:9" ht="12.75">
      <c r="A30" s="13">
        <v>177</v>
      </c>
      <c r="B30" s="14" t="s">
        <v>59</v>
      </c>
      <c r="C30" s="15" t="s">
        <v>60</v>
      </c>
      <c r="D30" s="16" t="s">
        <v>32</v>
      </c>
      <c r="E30" s="123">
        <v>17.2353</v>
      </c>
      <c r="F30" s="50">
        <v>4.84842</v>
      </c>
      <c r="G30" s="79">
        <v>216.59</v>
      </c>
      <c r="H30" s="19">
        <f>(F30-E30)*G30</f>
        <v>-2682.8743391999997</v>
      </c>
      <c r="I30" s="221" t="s">
        <v>272</v>
      </c>
    </row>
    <row r="31" spans="1:9" ht="12.75">
      <c r="A31" s="13">
        <v>178</v>
      </c>
      <c r="B31" s="14" t="s">
        <v>61</v>
      </c>
      <c r="C31" s="15" t="s">
        <v>62</v>
      </c>
      <c r="D31" s="16" t="s">
        <v>32</v>
      </c>
      <c r="E31" s="123">
        <v>327.47067</v>
      </c>
      <c r="F31" s="50">
        <v>92.11998</v>
      </c>
      <c r="G31" s="79">
        <v>17.35</v>
      </c>
      <c r="H31" s="19">
        <f>(F31-E31)*G31</f>
        <v>-4083.3344715000003</v>
      </c>
      <c r="I31" s="221" t="s">
        <v>272</v>
      </c>
    </row>
    <row r="32" spans="1:9" ht="12.75">
      <c r="A32" s="13">
        <v>179</v>
      </c>
      <c r="B32" s="14" t="s">
        <v>63</v>
      </c>
      <c r="C32" s="15" t="s">
        <v>64</v>
      </c>
      <c r="D32" s="16" t="s">
        <v>32</v>
      </c>
      <c r="E32" s="123">
        <v>17.2353</v>
      </c>
      <c r="F32" s="50">
        <v>4.84842</v>
      </c>
      <c r="G32" s="79">
        <v>286.68</v>
      </c>
      <c r="H32" s="19">
        <f>(F32-E32)*G32</f>
        <v>-3551.0707583999997</v>
      </c>
      <c r="I32" s="221" t="s">
        <v>272</v>
      </c>
    </row>
    <row r="33" spans="1:9" ht="12.75">
      <c r="A33" s="13">
        <v>180</v>
      </c>
      <c r="B33" s="14" t="s">
        <v>65</v>
      </c>
      <c r="C33" s="200" t="s">
        <v>270</v>
      </c>
      <c r="D33" s="16" t="s">
        <v>32</v>
      </c>
      <c r="E33" s="123">
        <v>68.94119</v>
      </c>
      <c r="F33" s="50">
        <v>4.84842</v>
      </c>
      <c r="G33" s="79">
        <v>460</v>
      </c>
      <c r="H33" s="19">
        <f>(F33-E33)*G33</f>
        <v>-29482.6742</v>
      </c>
      <c r="I33" s="221" t="s">
        <v>272</v>
      </c>
    </row>
    <row r="34" spans="1:8" ht="12.75">
      <c r="A34" s="184" t="s">
        <v>6</v>
      </c>
      <c r="B34" s="185" t="s">
        <v>185</v>
      </c>
      <c r="C34" s="186" t="s">
        <v>271</v>
      </c>
      <c r="D34" s="187"/>
      <c r="E34" s="188"/>
      <c r="F34" s="189"/>
      <c r="G34" s="272"/>
      <c r="H34" s="190">
        <f>SUM(H35)</f>
        <v>-21916.52043</v>
      </c>
    </row>
    <row r="35" spans="1:9" ht="12.75">
      <c r="A35" s="191">
        <v>29</v>
      </c>
      <c r="B35" s="192" t="s">
        <v>186</v>
      </c>
      <c r="C35" s="193" t="s">
        <v>187</v>
      </c>
      <c r="D35" s="194" t="s">
        <v>32</v>
      </c>
      <c r="E35" s="195">
        <v>24.07137</v>
      </c>
      <c r="F35" s="50">
        <v>4.96368</v>
      </c>
      <c r="G35" s="273">
        <v>1147</v>
      </c>
      <c r="H35" s="90">
        <f>(F35-E35)*G35</f>
        <v>-21916.52043</v>
      </c>
      <c r="I35" s="221" t="s">
        <v>272</v>
      </c>
    </row>
    <row r="36" spans="1:9" ht="12.75">
      <c r="A36" s="64" t="s">
        <v>6</v>
      </c>
      <c r="B36" s="65" t="s">
        <v>97</v>
      </c>
      <c r="C36" s="66" t="s">
        <v>98</v>
      </c>
      <c r="D36" s="60"/>
      <c r="E36" s="60"/>
      <c r="F36" s="94"/>
      <c r="G36" s="104"/>
      <c r="H36" s="190">
        <f>SUM(H37)</f>
        <v>1904.04</v>
      </c>
      <c r="I36" s="88"/>
    </row>
    <row r="37" spans="1:9" ht="12.75">
      <c r="A37" s="60"/>
      <c r="B37" s="60"/>
      <c r="C37" s="67" t="s">
        <v>116</v>
      </c>
      <c r="D37" s="60" t="s">
        <v>27</v>
      </c>
      <c r="E37" s="60">
        <v>0</v>
      </c>
      <c r="F37" s="181">
        <v>108</v>
      </c>
      <c r="G37" s="104">
        <v>17.63</v>
      </c>
      <c r="H37" s="19">
        <f>(F37-E37)*G37</f>
        <v>1904.04</v>
      </c>
      <c r="I37" s="89"/>
    </row>
    <row r="38" spans="1:9" ht="12.75">
      <c r="A38" s="184"/>
      <c r="B38" s="185"/>
      <c r="C38" s="186" t="s">
        <v>8</v>
      </c>
      <c r="D38" s="187"/>
      <c r="E38" s="188"/>
      <c r="F38" s="188"/>
      <c r="G38" s="272"/>
      <c r="H38" s="190">
        <f>SUM(H39)</f>
        <v>405</v>
      </c>
      <c r="I38" s="89"/>
    </row>
    <row r="39" spans="1:9" ht="12.75">
      <c r="A39" s="62"/>
      <c r="B39" s="70" t="s">
        <v>117</v>
      </c>
      <c r="C39" s="71" t="s">
        <v>118</v>
      </c>
      <c r="D39" s="72" t="s">
        <v>27</v>
      </c>
      <c r="E39" s="73">
        <v>0</v>
      </c>
      <c r="F39" s="97">
        <v>27</v>
      </c>
      <c r="G39" s="182">
        <v>15</v>
      </c>
      <c r="H39" s="19">
        <f>(F39-E39)*G39</f>
        <v>405</v>
      </c>
      <c r="I39" s="89"/>
    </row>
    <row r="40" spans="1:9" ht="12.75">
      <c r="A40" s="184" t="s">
        <v>6</v>
      </c>
      <c r="B40" s="185" t="s">
        <v>35</v>
      </c>
      <c r="C40" s="186" t="s">
        <v>36</v>
      </c>
      <c r="D40" s="187"/>
      <c r="E40" s="188"/>
      <c r="F40" s="188"/>
      <c r="G40" s="272"/>
      <c r="H40" s="189">
        <f>SUM(H41)</f>
        <v>547.4</v>
      </c>
      <c r="I40" s="89"/>
    </row>
    <row r="41" spans="1:9" ht="12.75">
      <c r="A41" s="60"/>
      <c r="B41" s="69"/>
      <c r="C41" s="74" t="s">
        <v>122</v>
      </c>
      <c r="D41" s="69" t="s">
        <v>27</v>
      </c>
      <c r="E41" s="108">
        <v>0</v>
      </c>
      <c r="F41" s="108">
        <v>4.6</v>
      </c>
      <c r="G41" s="274">
        <v>119</v>
      </c>
      <c r="H41" s="109">
        <f>(F41-E41)*G41</f>
        <v>547.4</v>
      </c>
      <c r="I41" s="89"/>
    </row>
    <row r="42" spans="1:9" ht="12.75">
      <c r="A42" s="184" t="s">
        <v>6</v>
      </c>
      <c r="B42" s="185" t="s">
        <v>106</v>
      </c>
      <c r="C42" s="186" t="s">
        <v>107</v>
      </c>
      <c r="D42" s="187"/>
      <c r="E42" s="188"/>
      <c r="F42" s="188"/>
      <c r="G42" s="272"/>
      <c r="H42" s="189">
        <f>SUM(H43:H44)</f>
        <v>398.6343900000001</v>
      </c>
      <c r="I42" s="89"/>
    </row>
    <row r="43" spans="1:9" ht="12.75">
      <c r="A43" s="33">
        <v>146</v>
      </c>
      <c r="B43" s="34" t="s">
        <v>108</v>
      </c>
      <c r="C43" s="35" t="s">
        <v>109</v>
      </c>
      <c r="D43" s="36" t="s">
        <v>27</v>
      </c>
      <c r="E43" s="37">
        <v>101.961</v>
      </c>
      <c r="F43" s="102">
        <v>108</v>
      </c>
      <c r="G43" s="69">
        <v>13.63</v>
      </c>
      <c r="H43" s="19">
        <f>(F43-E43)*G43</f>
        <v>82.31157000000003</v>
      </c>
      <c r="I43" s="89"/>
    </row>
    <row r="44" spans="1:9" ht="12.75">
      <c r="A44" s="33">
        <v>147</v>
      </c>
      <c r="B44" s="34" t="s">
        <v>110</v>
      </c>
      <c r="C44" s="35" t="s">
        <v>111</v>
      </c>
      <c r="D44" s="36" t="s">
        <v>27</v>
      </c>
      <c r="E44" s="37">
        <v>101.961</v>
      </c>
      <c r="F44" s="102">
        <v>108</v>
      </c>
      <c r="G44" s="76">
        <v>52.38</v>
      </c>
      <c r="H44" s="19">
        <f>(F44-E44)*G44</f>
        <v>316.3228200000001</v>
      </c>
      <c r="I44" s="89"/>
    </row>
    <row r="45" spans="1:9" ht="12.75">
      <c r="A45" s="184" t="s">
        <v>6</v>
      </c>
      <c r="B45" s="185" t="s">
        <v>99</v>
      </c>
      <c r="C45" s="186" t="s">
        <v>100</v>
      </c>
      <c r="D45" s="187"/>
      <c r="E45" s="188"/>
      <c r="F45" s="188"/>
      <c r="G45" s="189"/>
      <c r="H45" s="189">
        <f>SUM(H46:H48)</f>
        <v>13126.369101699998</v>
      </c>
      <c r="I45" s="89"/>
    </row>
    <row r="46" spans="1:9" ht="12.75">
      <c r="A46" s="13">
        <v>139</v>
      </c>
      <c r="B46" s="14" t="s">
        <v>101</v>
      </c>
      <c r="C46" s="15" t="s">
        <v>102</v>
      </c>
      <c r="D46" s="16" t="s">
        <v>27</v>
      </c>
      <c r="E46" s="17">
        <v>9.663</v>
      </c>
      <c r="F46" s="100">
        <v>23.2</v>
      </c>
      <c r="G46" s="69">
        <v>493.34</v>
      </c>
      <c r="H46" s="19">
        <f>(F46-E46)*G46</f>
        <v>6678.343579999999</v>
      </c>
      <c r="I46" s="89"/>
    </row>
    <row r="47" spans="1:9" ht="12.75">
      <c r="A47" s="33">
        <v>142</v>
      </c>
      <c r="B47" s="34" t="s">
        <v>123</v>
      </c>
      <c r="C47" s="35" t="s">
        <v>124</v>
      </c>
      <c r="D47" s="36" t="s">
        <v>27</v>
      </c>
      <c r="E47" s="37">
        <v>9.663</v>
      </c>
      <c r="F47" s="101">
        <v>25.7</v>
      </c>
      <c r="G47" s="78">
        <v>395.53</v>
      </c>
      <c r="H47" s="19">
        <f>(F47-E47)*G47</f>
        <v>6343.11461</v>
      </c>
      <c r="I47" s="89"/>
    </row>
    <row r="48" spans="1:9" ht="22.5">
      <c r="A48" s="33">
        <v>143</v>
      </c>
      <c r="B48" s="34" t="s">
        <v>103</v>
      </c>
      <c r="C48" s="35" t="s">
        <v>125</v>
      </c>
      <c r="D48" s="36" t="s">
        <v>32</v>
      </c>
      <c r="E48" s="37">
        <v>0.13757</v>
      </c>
      <c r="F48" s="101">
        <v>0.33</v>
      </c>
      <c r="G48" s="78">
        <v>545.19</v>
      </c>
      <c r="H48" s="19">
        <f>(F48-E48)*G48</f>
        <v>104.91091170000001</v>
      </c>
      <c r="I48" s="89"/>
    </row>
    <row r="49" spans="1:9" ht="12.75">
      <c r="A49" s="184" t="s">
        <v>6</v>
      </c>
      <c r="B49" s="185" t="s">
        <v>93</v>
      </c>
      <c r="C49" s="186" t="s">
        <v>94</v>
      </c>
      <c r="D49" s="187"/>
      <c r="E49" s="188"/>
      <c r="F49" s="188"/>
      <c r="G49" s="189"/>
      <c r="H49" s="189">
        <f>SUM(H50)</f>
        <v>348</v>
      </c>
      <c r="I49" s="89"/>
    </row>
    <row r="50" spans="1:9" ht="12.75">
      <c r="A50" s="33"/>
      <c r="B50" s="34"/>
      <c r="C50" s="35" t="s">
        <v>126</v>
      </c>
      <c r="D50" s="36" t="s">
        <v>71</v>
      </c>
      <c r="E50" s="37">
        <v>0</v>
      </c>
      <c r="F50" s="101">
        <v>6</v>
      </c>
      <c r="G50" s="78">
        <v>58</v>
      </c>
      <c r="H50" s="19">
        <f>(F50-E50)*G50</f>
        <v>348</v>
      </c>
      <c r="I50" s="89"/>
    </row>
    <row r="51" spans="1:9" ht="12.75">
      <c r="A51" s="184" t="s">
        <v>6</v>
      </c>
      <c r="B51" s="185" t="s">
        <v>42</v>
      </c>
      <c r="C51" s="186" t="s">
        <v>43</v>
      </c>
      <c r="D51" s="187"/>
      <c r="E51" s="188"/>
      <c r="F51" s="188"/>
      <c r="G51" s="189"/>
      <c r="H51" s="189">
        <f>SUM(H52)</f>
        <v>941.1</v>
      </c>
      <c r="I51" s="89"/>
    </row>
    <row r="52" spans="1:9" ht="12.75">
      <c r="A52" s="33">
        <v>131</v>
      </c>
      <c r="B52" s="34" t="s">
        <v>95</v>
      </c>
      <c r="C52" s="35" t="s">
        <v>96</v>
      </c>
      <c r="D52" s="36" t="s">
        <v>71</v>
      </c>
      <c r="E52" s="37">
        <v>0</v>
      </c>
      <c r="F52" s="99">
        <v>30</v>
      </c>
      <c r="G52" s="77">
        <v>31.37</v>
      </c>
      <c r="H52" s="19">
        <f>(F52-E52)*G52</f>
        <v>941.1</v>
      </c>
      <c r="I52" s="89"/>
    </row>
    <row r="53" spans="1:9" ht="12.75">
      <c r="A53" s="184" t="s">
        <v>6</v>
      </c>
      <c r="B53" s="185" t="s">
        <v>274</v>
      </c>
      <c r="C53" s="186" t="s">
        <v>136</v>
      </c>
      <c r="D53" s="187"/>
      <c r="E53" s="188"/>
      <c r="F53" s="188"/>
      <c r="G53" s="189"/>
      <c r="H53" s="189">
        <f>SUM(H54:H58)</f>
        <v>2895.24</v>
      </c>
      <c r="I53" s="89"/>
    </row>
    <row r="54" spans="1:9" ht="12.75">
      <c r="A54" s="207">
        <v>75</v>
      </c>
      <c r="B54" s="34" t="s">
        <v>127</v>
      </c>
      <c r="C54" s="35" t="s">
        <v>128</v>
      </c>
      <c r="D54" s="36" t="s">
        <v>121</v>
      </c>
      <c r="E54" s="37">
        <v>1</v>
      </c>
      <c r="F54" s="102">
        <v>2</v>
      </c>
      <c r="G54" s="183">
        <v>86.76</v>
      </c>
      <c r="H54" s="19">
        <f>(F54-E54)*G54</f>
        <v>86.76</v>
      </c>
      <c r="I54" s="89"/>
    </row>
    <row r="55" spans="1:9" ht="12.75">
      <c r="A55" s="207">
        <v>76</v>
      </c>
      <c r="B55" s="34" t="s">
        <v>129</v>
      </c>
      <c r="C55" s="35" t="s">
        <v>130</v>
      </c>
      <c r="D55" s="36" t="s">
        <v>76</v>
      </c>
      <c r="E55" s="37">
        <v>1</v>
      </c>
      <c r="F55" s="102">
        <v>2</v>
      </c>
      <c r="G55" s="183">
        <v>117.39</v>
      </c>
      <c r="H55" s="19">
        <f>(F55-E55)*G55</f>
        <v>117.39</v>
      </c>
      <c r="I55" s="89"/>
    </row>
    <row r="56" spans="1:9" ht="12.75">
      <c r="A56" s="207">
        <v>78</v>
      </c>
      <c r="B56" s="35" t="s">
        <v>131</v>
      </c>
      <c r="C56" s="35" t="s">
        <v>132</v>
      </c>
      <c r="D56" s="80" t="s">
        <v>121</v>
      </c>
      <c r="E56" s="79">
        <v>1</v>
      </c>
      <c r="F56" s="95">
        <v>2</v>
      </c>
      <c r="G56" s="220" t="s">
        <v>133</v>
      </c>
      <c r="H56" s="19">
        <f>(F56-E56)*G56</f>
        <v>554.7</v>
      </c>
      <c r="I56" s="89"/>
    </row>
    <row r="57" spans="1:9" ht="12.75">
      <c r="A57" s="207">
        <v>77</v>
      </c>
      <c r="B57" s="34" t="s">
        <v>134</v>
      </c>
      <c r="C57" s="35" t="s">
        <v>135</v>
      </c>
      <c r="D57" s="36" t="s">
        <v>121</v>
      </c>
      <c r="E57" s="37">
        <v>1</v>
      </c>
      <c r="F57" s="102">
        <v>2</v>
      </c>
      <c r="G57" s="183">
        <v>236.39</v>
      </c>
      <c r="H57" s="19">
        <f>(F57-E57)*G57</f>
        <v>236.39</v>
      </c>
      <c r="I57" s="89"/>
    </row>
    <row r="58" spans="1:9" ht="22.5">
      <c r="A58" s="39" t="s">
        <v>156</v>
      </c>
      <c r="B58" s="34"/>
      <c r="C58" s="35" t="s">
        <v>275</v>
      </c>
      <c r="D58" s="36" t="s">
        <v>92</v>
      </c>
      <c r="E58" s="37">
        <v>0</v>
      </c>
      <c r="F58" s="102">
        <v>1</v>
      </c>
      <c r="G58" s="183">
        <v>1900</v>
      </c>
      <c r="H58" s="19">
        <f>(F58-E58)*G58</f>
        <v>1900</v>
      </c>
      <c r="I58" s="89"/>
    </row>
    <row r="59" spans="1:9" s="201" customFormat="1" ht="12.75">
      <c r="A59" s="212"/>
      <c r="B59" s="213"/>
      <c r="C59" s="214" t="s">
        <v>113</v>
      </c>
      <c r="D59" s="215"/>
      <c r="E59" s="132"/>
      <c r="F59" s="127"/>
      <c r="G59" s="79"/>
      <c r="H59" s="189">
        <f>SUM(H60)</f>
        <v>4712.5</v>
      </c>
      <c r="I59" s="89"/>
    </row>
    <row r="60" spans="1:9" ht="22.5">
      <c r="A60" s="115" t="s">
        <v>156</v>
      </c>
      <c r="B60" s="27"/>
      <c r="C60" s="28" t="s">
        <v>273</v>
      </c>
      <c r="D60" s="29" t="s">
        <v>27</v>
      </c>
      <c r="E60" s="30">
        <v>0</v>
      </c>
      <c r="F60" s="216">
        <v>6.5</v>
      </c>
      <c r="G60" s="219">
        <v>725</v>
      </c>
      <c r="H60" s="19">
        <f>(F60-E60)*G60</f>
        <v>4712.5</v>
      </c>
      <c r="I60" s="89"/>
    </row>
    <row r="61" spans="1:9" ht="12.75">
      <c r="A61" s="201"/>
      <c r="B61" s="204"/>
      <c r="C61" s="214" t="s">
        <v>155</v>
      </c>
      <c r="D61" s="215"/>
      <c r="E61" s="132"/>
      <c r="F61" s="127"/>
      <c r="G61" s="79"/>
      <c r="H61" s="189">
        <f>SUM(H62:H66)</f>
        <v>4200</v>
      </c>
      <c r="I61" s="89"/>
    </row>
    <row r="62" spans="1:9" ht="22.5">
      <c r="A62" s="105" t="s">
        <v>156</v>
      </c>
      <c r="B62" s="217"/>
      <c r="C62" s="15" t="s">
        <v>141</v>
      </c>
      <c r="D62" s="72" t="s">
        <v>142</v>
      </c>
      <c r="E62" s="83">
        <v>0</v>
      </c>
      <c r="F62" s="103">
        <v>5</v>
      </c>
      <c r="G62" s="182">
        <v>290</v>
      </c>
      <c r="H62" s="82">
        <f>(F62-E62)*G62</f>
        <v>1450</v>
      </c>
      <c r="I62" s="89"/>
    </row>
    <row r="63" spans="1:9" ht="12.75">
      <c r="A63" s="105" t="s">
        <v>156</v>
      </c>
      <c r="B63" s="217"/>
      <c r="C63" s="15" t="s">
        <v>143</v>
      </c>
      <c r="D63" s="72" t="s">
        <v>140</v>
      </c>
      <c r="E63" s="83">
        <v>0</v>
      </c>
      <c r="F63" s="103">
        <v>1</v>
      </c>
      <c r="G63" s="182">
        <v>650</v>
      </c>
      <c r="H63" s="82">
        <f>(F63-E63)*G63</f>
        <v>650</v>
      </c>
      <c r="I63" s="89"/>
    </row>
    <row r="64" spans="1:9" ht="12.75">
      <c r="A64" s="105" t="s">
        <v>156</v>
      </c>
      <c r="B64" s="217"/>
      <c r="C64" s="15" t="s">
        <v>144</v>
      </c>
      <c r="D64" s="72" t="s">
        <v>121</v>
      </c>
      <c r="E64" s="83">
        <v>0</v>
      </c>
      <c r="F64" s="103">
        <v>2</v>
      </c>
      <c r="G64" s="182">
        <v>198</v>
      </c>
      <c r="H64" s="82">
        <f>(F64-E64)*G64</f>
        <v>396</v>
      </c>
      <c r="I64" s="89"/>
    </row>
    <row r="65" spans="1:9" ht="22.5">
      <c r="A65" s="105" t="s">
        <v>156</v>
      </c>
      <c r="B65" s="217"/>
      <c r="C65" s="15" t="s">
        <v>145</v>
      </c>
      <c r="D65" s="72" t="s">
        <v>142</v>
      </c>
      <c r="E65" s="83">
        <v>0</v>
      </c>
      <c r="F65" s="103">
        <v>4</v>
      </c>
      <c r="G65" s="182">
        <v>340</v>
      </c>
      <c r="H65" s="82">
        <f>(F65-E65)*G65</f>
        <v>1360</v>
      </c>
      <c r="I65" s="89"/>
    </row>
    <row r="66" spans="1:9" ht="12.75">
      <c r="A66" s="105" t="s">
        <v>156</v>
      </c>
      <c r="B66" s="81"/>
      <c r="C66" s="276" t="s">
        <v>146</v>
      </c>
      <c r="D66" s="277" t="s">
        <v>92</v>
      </c>
      <c r="E66" s="278">
        <v>0</v>
      </c>
      <c r="F66" s="279">
        <v>1</v>
      </c>
      <c r="G66" s="280">
        <v>344</v>
      </c>
      <c r="H66" s="281">
        <v>344</v>
      </c>
      <c r="I66" s="89"/>
    </row>
    <row r="67" spans="1:10" ht="12.75">
      <c r="A67" s="184" t="s">
        <v>6</v>
      </c>
      <c r="B67" s="185" t="s">
        <v>119</v>
      </c>
      <c r="C67" s="186" t="s">
        <v>120</v>
      </c>
      <c r="D67" s="187"/>
      <c r="E67" s="188"/>
      <c r="F67" s="188"/>
      <c r="G67" s="189"/>
      <c r="H67" s="189">
        <f>SUM(H68:H68)</f>
        <v>7054</v>
      </c>
      <c r="I67" s="162"/>
      <c r="J67" s="88"/>
    </row>
    <row r="68" spans="1:9" ht="12" customHeight="1">
      <c r="A68" s="218" t="s">
        <v>46</v>
      </c>
      <c r="B68" s="60"/>
      <c r="C68" s="104" t="s">
        <v>137</v>
      </c>
      <c r="D68" s="104" t="s">
        <v>121</v>
      </c>
      <c r="E68" s="104">
        <v>0</v>
      </c>
      <c r="F68" s="181">
        <v>1</v>
      </c>
      <c r="G68" s="104">
        <v>7054</v>
      </c>
      <c r="H68" s="104">
        <f>G68*F68</f>
        <v>7054</v>
      </c>
      <c r="I68" s="176"/>
    </row>
    <row r="69" spans="1:8" s="176" customFormat="1" ht="12" customHeight="1">
      <c r="A69" s="130"/>
      <c r="B69" s="242"/>
      <c r="C69" s="242"/>
      <c r="D69" s="242"/>
      <c r="E69" s="242"/>
      <c r="F69" s="243"/>
      <c r="G69" s="242"/>
      <c r="H69" s="242"/>
    </row>
    <row r="70" spans="1:8" s="176" customFormat="1" ht="12" customHeight="1">
      <c r="A70" s="159"/>
      <c r="B70" s="244"/>
      <c r="C70" s="244"/>
      <c r="D70" s="244"/>
      <c r="E70" s="244"/>
      <c r="F70" s="245"/>
      <c r="G70" s="244"/>
      <c r="H70" s="244"/>
    </row>
    <row r="71" spans="1:9" s="3" customFormat="1" ht="29.25" customHeight="1">
      <c r="A71" s="1" t="s">
        <v>302</v>
      </c>
      <c r="B71" s="2"/>
      <c r="C71" s="2"/>
      <c r="D71" s="2"/>
      <c r="E71" s="270" t="s">
        <v>0</v>
      </c>
      <c r="F71" s="270" t="s">
        <v>1</v>
      </c>
      <c r="G71" s="271" t="s">
        <v>2</v>
      </c>
      <c r="H71" s="270" t="s">
        <v>3</v>
      </c>
      <c r="I71" s="268"/>
    </row>
    <row r="72" spans="1:9" ht="16.5" customHeight="1">
      <c r="A72" s="55" t="s">
        <v>66</v>
      </c>
      <c r="B72" s="56"/>
      <c r="C72" s="56"/>
      <c r="D72" s="56"/>
      <c r="E72" s="56"/>
      <c r="F72" s="93"/>
      <c r="G72" s="56"/>
      <c r="H72" s="57">
        <f>H73+H75+H86</f>
        <v>-9269.534302799999</v>
      </c>
      <c r="I72" s="176"/>
    </row>
    <row r="73" spans="1:9" ht="12.75">
      <c r="A73" s="184" t="s">
        <v>6</v>
      </c>
      <c r="B73" s="185" t="s">
        <v>112</v>
      </c>
      <c r="C73" s="186" t="s">
        <v>113</v>
      </c>
      <c r="D73" s="187"/>
      <c r="E73" s="188"/>
      <c r="F73" s="189"/>
      <c r="G73" s="189"/>
      <c r="H73" s="12">
        <f>SUM(H74)</f>
        <v>-6582.653264999999</v>
      </c>
      <c r="I73" s="176"/>
    </row>
    <row r="74" spans="1:10" ht="22.5">
      <c r="A74" s="231">
        <v>2</v>
      </c>
      <c r="B74" s="232" t="s">
        <v>255</v>
      </c>
      <c r="C74" s="233" t="s">
        <v>256</v>
      </c>
      <c r="D74" s="234" t="s">
        <v>27</v>
      </c>
      <c r="E74" s="235">
        <v>4.09425</v>
      </c>
      <c r="F74" s="307">
        <v>0</v>
      </c>
      <c r="G74" s="236">
        <v>1607.78</v>
      </c>
      <c r="H74" s="19">
        <f aca="true" t="shared" si="0" ref="H74:H85">(F74-E74)*G74</f>
        <v>-6582.653264999999</v>
      </c>
      <c r="I74" s="288"/>
      <c r="J74" s="259"/>
    </row>
    <row r="75" spans="1:9" ht="12.75">
      <c r="A75" s="6" t="s">
        <v>6</v>
      </c>
      <c r="B75" s="7" t="s">
        <v>67</v>
      </c>
      <c r="C75" s="8" t="s">
        <v>68</v>
      </c>
      <c r="D75" s="9"/>
      <c r="E75" s="10"/>
      <c r="F75" s="10"/>
      <c r="G75" s="11"/>
      <c r="H75" s="12">
        <f>SUM(H76:H85)</f>
        <v>-6964.181037799999</v>
      </c>
      <c r="I75" s="167"/>
    </row>
    <row r="76" spans="1:9" ht="12.75">
      <c r="A76" s="33">
        <v>17</v>
      </c>
      <c r="B76" s="34" t="s">
        <v>69</v>
      </c>
      <c r="C76" s="35" t="s">
        <v>70</v>
      </c>
      <c r="D76" s="36" t="s">
        <v>71</v>
      </c>
      <c r="E76" s="37">
        <v>2</v>
      </c>
      <c r="F76" s="31">
        <v>0</v>
      </c>
      <c r="G76" s="79">
        <v>144.43</v>
      </c>
      <c r="H76" s="19">
        <f t="shared" si="0"/>
        <v>-288.86</v>
      </c>
      <c r="I76" s="168"/>
    </row>
    <row r="77" spans="1:9" ht="12.75">
      <c r="A77" s="33">
        <v>18</v>
      </c>
      <c r="B77" s="34" t="s">
        <v>72</v>
      </c>
      <c r="C77" s="35" t="s">
        <v>73</v>
      </c>
      <c r="D77" s="36" t="s">
        <v>71</v>
      </c>
      <c r="E77" s="37">
        <v>1</v>
      </c>
      <c r="F77" s="31">
        <v>0</v>
      </c>
      <c r="G77" s="79">
        <v>127.3</v>
      </c>
      <c r="H77" s="19">
        <f t="shared" si="0"/>
        <v>-127.3</v>
      </c>
      <c r="I77" s="168"/>
    </row>
    <row r="78" spans="1:9" ht="12.75">
      <c r="A78" s="33">
        <v>19</v>
      </c>
      <c r="B78" s="34" t="s">
        <v>74</v>
      </c>
      <c r="C78" s="35" t="s">
        <v>75</v>
      </c>
      <c r="D78" s="36" t="s">
        <v>76</v>
      </c>
      <c r="E78" s="37">
        <v>1</v>
      </c>
      <c r="F78" s="31">
        <v>0</v>
      </c>
      <c r="G78" s="79">
        <v>127.3</v>
      </c>
      <c r="H78" s="19">
        <f t="shared" si="0"/>
        <v>-127.3</v>
      </c>
      <c r="I78" s="168"/>
    </row>
    <row r="79" spans="1:9" ht="12.75">
      <c r="A79" s="33">
        <v>20</v>
      </c>
      <c r="B79" s="34" t="s">
        <v>77</v>
      </c>
      <c r="C79" s="35" t="s">
        <v>78</v>
      </c>
      <c r="D79" s="36" t="s">
        <v>76</v>
      </c>
      <c r="E79" s="37">
        <v>1</v>
      </c>
      <c r="F79" s="31">
        <v>0</v>
      </c>
      <c r="G79" s="79">
        <v>745.42</v>
      </c>
      <c r="H79" s="19">
        <f t="shared" si="0"/>
        <v>-745.42</v>
      </c>
      <c r="I79" s="174"/>
    </row>
    <row r="80" spans="1:9" ht="22.5">
      <c r="A80" s="33">
        <v>21</v>
      </c>
      <c r="B80" s="34" t="s">
        <v>79</v>
      </c>
      <c r="C80" s="35" t="s">
        <v>80</v>
      </c>
      <c r="D80" s="36" t="s">
        <v>76</v>
      </c>
      <c r="E80" s="37">
        <v>1</v>
      </c>
      <c r="F80" s="31">
        <v>0</v>
      </c>
      <c r="G80" s="79">
        <v>4896</v>
      </c>
      <c r="H80" s="19">
        <f t="shared" si="0"/>
        <v>-4896</v>
      </c>
      <c r="I80" s="174"/>
    </row>
    <row r="81" spans="1:9" ht="12.75">
      <c r="A81" s="33">
        <v>22</v>
      </c>
      <c r="B81" s="34" t="s">
        <v>81</v>
      </c>
      <c r="C81" s="35" t="s">
        <v>82</v>
      </c>
      <c r="D81" s="36" t="s">
        <v>71</v>
      </c>
      <c r="E81" s="37">
        <v>2</v>
      </c>
      <c r="F81" s="31">
        <v>0</v>
      </c>
      <c r="G81" s="79">
        <v>239.29</v>
      </c>
      <c r="H81" s="19">
        <f t="shared" si="0"/>
        <v>-478.58</v>
      </c>
      <c r="I81" s="174"/>
    </row>
    <row r="82" spans="1:9" ht="12.75">
      <c r="A82" s="33">
        <v>23</v>
      </c>
      <c r="B82" s="34" t="s">
        <v>83</v>
      </c>
      <c r="C82" s="35" t="s">
        <v>84</v>
      </c>
      <c r="D82" s="36" t="s">
        <v>76</v>
      </c>
      <c r="E82" s="37">
        <v>1</v>
      </c>
      <c r="F82" s="31">
        <v>0</v>
      </c>
      <c r="G82" s="79">
        <v>89.11</v>
      </c>
      <c r="H82" s="19">
        <f t="shared" si="0"/>
        <v>-89.11</v>
      </c>
      <c r="I82" s="174"/>
    </row>
    <row r="83" spans="1:9" ht="12.75">
      <c r="A83" s="33">
        <v>24</v>
      </c>
      <c r="B83" s="34" t="s">
        <v>85</v>
      </c>
      <c r="C83" s="35" t="s">
        <v>86</v>
      </c>
      <c r="D83" s="36" t="s">
        <v>76</v>
      </c>
      <c r="E83" s="37">
        <v>1</v>
      </c>
      <c r="F83" s="31">
        <v>0</v>
      </c>
      <c r="G83" s="79">
        <v>50.92</v>
      </c>
      <c r="H83" s="19">
        <f t="shared" si="0"/>
        <v>-50.92</v>
      </c>
      <c r="I83" s="174"/>
    </row>
    <row r="84" spans="1:9" ht="22.5">
      <c r="A84" s="33">
        <v>25</v>
      </c>
      <c r="B84" s="34" t="s">
        <v>87</v>
      </c>
      <c r="C84" s="35" t="s">
        <v>88</v>
      </c>
      <c r="D84" s="36" t="s">
        <v>89</v>
      </c>
      <c r="E84" s="37">
        <v>2</v>
      </c>
      <c r="F84" s="31">
        <v>0</v>
      </c>
      <c r="G84" s="79">
        <v>74.66</v>
      </c>
      <c r="H84" s="19">
        <f t="shared" si="0"/>
        <v>-149.32</v>
      </c>
      <c r="I84" s="174"/>
    </row>
    <row r="85" spans="1:9" ht="12.75">
      <c r="A85" s="13">
        <v>26</v>
      </c>
      <c r="B85" s="14" t="s">
        <v>90</v>
      </c>
      <c r="C85" s="15" t="s">
        <v>91</v>
      </c>
      <c r="D85" s="16" t="s">
        <v>32</v>
      </c>
      <c r="E85" s="17">
        <v>0.00718</v>
      </c>
      <c r="F85" s="31">
        <v>0</v>
      </c>
      <c r="G85" s="79">
        <v>1583.71</v>
      </c>
      <c r="H85" s="19">
        <f t="shared" si="0"/>
        <v>-11.3710378</v>
      </c>
      <c r="I85" s="174"/>
    </row>
    <row r="86" spans="1:9" ht="12.75">
      <c r="A86" s="6" t="s">
        <v>6</v>
      </c>
      <c r="B86" s="7" t="s">
        <v>119</v>
      </c>
      <c r="C86" s="8" t="s">
        <v>120</v>
      </c>
      <c r="D86" s="9"/>
      <c r="E86" s="10"/>
      <c r="F86" s="10"/>
      <c r="G86" s="11"/>
      <c r="H86" s="12">
        <f>SUM(H87:H93)</f>
        <v>4277.3</v>
      </c>
      <c r="I86" s="173"/>
    </row>
    <row r="87" spans="1:9" ht="12.75">
      <c r="A87" s="218" t="s">
        <v>46</v>
      </c>
      <c r="B87" s="34"/>
      <c r="C87" s="35" t="s">
        <v>138</v>
      </c>
      <c r="D87" s="36" t="s">
        <v>121</v>
      </c>
      <c r="E87" s="37">
        <v>0</v>
      </c>
      <c r="F87" s="31">
        <v>1</v>
      </c>
      <c r="G87" s="79">
        <v>350</v>
      </c>
      <c r="H87" s="19">
        <f>G87*F87</f>
        <v>350</v>
      </c>
      <c r="I87" s="174"/>
    </row>
    <row r="88" spans="1:9" ht="12.75">
      <c r="A88" s="218" t="s">
        <v>46</v>
      </c>
      <c r="B88" s="34"/>
      <c r="C88" s="222" t="s">
        <v>139</v>
      </c>
      <c r="D88" s="215" t="s">
        <v>121</v>
      </c>
      <c r="E88" s="132">
        <v>0</v>
      </c>
      <c r="F88" s="127">
        <v>1</v>
      </c>
      <c r="G88" s="79">
        <v>3450</v>
      </c>
      <c r="H88" s="19">
        <f>G88*F88</f>
        <v>3450</v>
      </c>
      <c r="I88" s="168"/>
    </row>
    <row r="89" spans="1:9" ht="24" customHeight="1">
      <c r="A89" s="218" t="s">
        <v>46</v>
      </c>
      <c r="B89" s="34"/>
      <c r="C89" s="222" t="s">
        <v>268</v>
      </c>
      <c r="D89" s="36" t="s">
        <v>121</v>
      </c>
      <c r="E89" s="37">
        <v>0</v>
      </c>
      <c r="F89" s="31">
        <v>1</v>
      </c>
      <c r="G89" s="79">
        <v>6498</v>
      </c>
      <c r="H89" s="19">
        <f>G89*F89</f>
        <v>6498</v>
      </c>
      <c r="I89" s="258"/>
    </row>
    <row r="90" spans="1:9" ht="12.75">
      <c r="A90" s="207">
        <v>13</v>
      </c>
      <c r="B90" s="208" t="s">
        <v>276</v>
      </c>
      <c r="C90" s="209" t="s">
        <v>277</v>
      </c>
      <c r="D90" s="210" t="s">
        <v>121</v>
      </c>
      <c r="E90" s="37">
        <v>1</v>
      </c>
      <c r="F90" s="31">
        <v>0</v>
      </c>
      <c r="G90" s="79">
        <v>5300.9</v>
      </c>
      <c r="H90" s="19">
        <f>(F90-E90)*G90</f>
        <v>-5300.9</v>
      </c>
      <c r="I90" s="174"/>
    </row>
    <row r="91" spans="1:10" ht="12.75">
      <c r="A91" s="207">
        <v>11</v>
      </c>
      <c r="B91" s="208" t="s">
        <v>296</v>
      </c>
      <c r="C91" s="209" t="s">
        <v>297</v>
      </c>
      <c r="D91" s="210" t="s">
        <v>121</v>
      </c>
      <c r="E91" s="211">
        <v>1</v>
      </c>
      <c r="F91" s="31">
        <v>0</v>
      </c>
      <c r="G91" s="257">
        <v>717.2</v>
      </c>
      <c r="H91" s="19">
        <f>(F91-E91)*G91</f>
        <v>-717.2</v>
      </c>
      <c r="I91" s="260"/>
      <c r="J91" s="88"/>
    </row>
    <row r="92" spans="1:9" ht="12.75">
      <c r="A92" s="207">
        <v>10</v>
      </c>
      <c r="B92" s="208" t="s">
        <v>278</v>
      </c>
      <c r="C92" s="209" t="s">
        <v>266</v>
      </c>
      <c r="D92" s="210" t="s">
        <v>121</v>
      </c>
      <c r="E92" s="211">
        <v>1</v>
      </c>
      <c r="F92" s="31">
        <v>0</v>
      </c>
      <c r="G92" s="79">
        <v>11039.6</v>
      </c>
      <c r="H92" s="19">
        <f>(F92-E92)*G92</f>
        <v>-11039.6</v>
      </c>
      <c r="I92" s="174"/>
    </row>
    <row r="93" spans="1:9" ht="37.5" customHeight="1">
      <c r="A93" s="218" t="s">
        <v>46</v>
      </c>
      <c r="B93" s="60"/>
      <c r="C93" s="224" t="s">
        <v>267</v>
      </c>
      <c r="D93" s="104" t="s">
        <v>121</v>
      </c>
      <c r="E93" s="104">
        <v>0</v>
      </c>
      <c r="F93" s="104">
        <v>1</v>
      </c>
      <c r="G93" s="60">
        <v>11037</v>
      </c>
      <c r="H93" s="60">
        <v>11037</v>
      </c>
      <c r="I93" s="223" t="s">
        <v>299</v>
      </c>
    </row>
    <row r="95" ht="12.75">
      <c r="I95"/>
    </row>
    <row r="96" ht="12.75">
      <c r="I96"/>
    </row>
  </sheetData>
  <sheetProtection selectLockedCells="1" selectUnlockedCells="1"/>
  <printOptions/>
  <pageMargins left="0.11805555555555555" right="0.11805555555555555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60" workbookViewId="0" topLeftCell="A1">
      <selection activeCell="H26" sqref="H26"/>
    </sheetView>
  </sheetViews>
  <sheetFormatPr defaultColWidth="9.140625" defaultRowHeight="12.75"/>
  <cols>
    <col min="1" max="1" width="5.7109375" style="0" customWidth="1"/>
    <col min="2" max="2" width="13.28125" style="0" customWidth="1"/>
    <col min="3" max="3" width="43.00390625" style="0" customWidth="1"/>
    <col min="7" max="7" width="10.57421875" style="0" customWidth="1"/>
    <col min="8" max="8" width="13.7109375" style="0" customWidth="1"/>
    <col min="12" max="12" width="45.421875" style="0" customWidth="1"/>
  </cols>
  <sheetData>
    <row r="1" spans="1:8" ht="25.5">
      <c r="A1" s="1" t="s">
        <v>114</v>
      </c>
      <c r="B1" s="2"/>
      <c r="C1" s="2"/>
      <c r="D1" s="2"/>
      <c r="E1" s="270" t="s">
        <v>0</v>
      </c>
      <c r="F1" s="270" t="s">
        <v>1</v>
      </c>
      <c r="G1" s="271" t="s">
        <v>2</v>
      </c>
      <c r="H1" s="270" t="s">
        <v>3</v>
      </c>
    </row>
    <row r="2" spans="1:8" ht="15.75">
      <c r="A2" s="55" t="s">
        <v>5</v>
      </c>
      <c r="B2" s="56"/>
      <c r="C2" s="56"/>
      <c r="D2" s="56"/>
      <c r="E2" s="56"/>
      <c r="F2" s="93"/>
      <c r="G2" s="56"/>
      <c r="H2" s="57">
        <f>H3+H8+H10+H13+H15+H19</f>
        <v>28294.392585</v>
      </c>
    </row>
    <row r="3" spans="1:8" ht="12.75">
      <c r="A3" s="6" t="s">
        <v>6</v>
      </c>
      <c r="B3" s="7" t="s">
        <v>42</v>
      </c>
      <c r="C3" s="8" t="s">
        <v>43</v>
      </c>
      <c r="D3" s="9"/>
      <c r="E3" s="10"/>
      <c r="F3" s="10"/>
      <c r="G3" s="11"/>
      <c r="H3" s="12">
        <f>SUM(H4:H7)</f>
        <v>13837.5017</v>
      </c>
    </row>
    <row r="4" spans="1:8" ht="12.75">
      <c r="A4" s="33">
        <v>130</v>
      </c>
      <c r="B4" s="34" t="s">
        <v>44</v>
      </c>
      <c r="C4" s="35" t="s">
        <v>45</v>
      </c>
      <c r="D4" s="36" t="s">
        <v>27</v>
      </c>
      <c r="E4" s="37">
        <v>21.23</v>
      </c>
      <c r="F4" s="95">
        <v>0</v>
      </c>
      <c r="G4" s="199">
        <v>11.21</v>
      </c>
      <c r="H4" s="19">
        <f>(F4-E4)*G4</f>
        <v>-237.9883</v>
      </c>
    </row>
    <row r="5" spans="1:8" ht="12.75">
      <c r="A5" s="39" t="s">
        <v>46</v>
      </c>
      <c r="B5" s="40" t="s">
        <v>47</v>
      </c>
      <c r="C5" s="41" t="s">
        <v>48</v>
      </c>
      <c r="D5" s="42" t="s">
        <v>27</v>
      </c>
      <c r="E5" s="43">
        <v>0</v>
      </c>
      <c r="F5" s="44">
        <v>21.23</v>
      </c>
      <c r="G5" s="106">
        <v>230</v>
      </c>
      <c r="H5" s="19">
        <f>(F5-E5)*G5</f>
        <v>4882.900000000001</v>
      </c>
    </row>
    <row r="6" spans="1:8" ht="12.75">
      <c r="A6" s="39" t="s">
        <v>46</v>
      </c>
      <c r="B6" s="40" t="s">
        <v>49</v>
      </c>
      <c r="C6" s="41" t="s">
        <v>50</v>
      </c>
      <c r="D6" s="42" t="s">
        <v>27</v>
      </c>
      <c r="E6" s="45">
        <v>0</v>
      </c>
      <c r="F6" s="44">
        <v>21.23</v>
      </c>
      <c r="G6" s="106">
        <v>210</v>
      </c>
      <c r="H6" s="19">
        <f>(F6-E6)*G6</f>
        <v>4458.3</v>
      </c>
    </row>
    <row r="7" spans="1:8" ht="12.75">
      <c r="A7" s="63" t="s">
        <v>46</v>
      </c>
      <c r="B7" s="40" t="s">
        <v>51</v>
      </c>
      <c r="C7" s="41" t="s">
        <v>52</v>
      </c>
      <c r="D7" s="42" t="s">
        <v>27</v>
      </c>
      <c r="E7" s="43">
        <v>0</v>
      </c>
      <c r="F7" s="44">
        <v>21.23</v>
      </c>
      <c r="G7" s="106">
        <v>223</v>
      </c>
      <c r="H7" s="19">
        <f>(F7-E7)*G7</f>
        <v>4734.29</v>
      </c>
    </row>
    <row r="8" spans="1:8" ht="12.75">
      <c r="A8" s="6" t="s">
        <v>6</v>
      </c>
      <c r="B8" s="7" t="s">
        <v>53</v>
      </c>
      <c r="C8" s="8" t="s">
        <v>54</v>
      </c>
      <c r="D8" s="9"/>
      <c r="E8" s="10"/>
      <c r="F8" s="10"/>
      <c r="G8" s="11"/>
      <c r="H8" s="12">
        <f>SUM(H9)</f>
        <v>-3934.1313</v>
      </c>
    </row>
    <row r="9" spans="1:8" ht="12.75">
      <c r="A9" s="13">
        <v>142</v>
      </c>
      <c r="B9" s="14" t="s">
        <v>55</v>
      </c>
      <c r="C9" s="15" t="s">
        <v>115</v>
      </c>
      <c r="D9" s="16" t="s">
        <v>27</v>
      </c>
      <c r="E9" s="17">
        <v>21.23</v>
      </c>
      <c r="F9" s="96">
        <v>0</v>
      </c>
      <c r="G9" s="196">
        <v>185.31</v>
      </c>
      <c r="H9" s="19">
        <f>(F9-E9)*G9</f>
        <v>-3934.1313</v>
      </c>
    </row>
    <row r="10" spans="1:8" ht="12.75">
      <c r="A10" s="6" t="s">
        <v>6</v>
      </c>
      <c r="B10" s="7" t="s">
        <v>99</v>
      </c>
      <c r="C10" s="8" t="s">
        <v>100</v>
      </c>
      <c r="D10" s="9"/>
      <c r="E10" s="10"/>
      <c r="F10" s="10"/>
      <c r="G10" s="11"/>
      <c r="H10" s="12">
        <f>SUM(H11:H12)</f>
        <v>2947.3221849999995</v>
      </c>
    </row>
    <row r="11" spans="1:8" ht="12.75">
      <c r="A11" s="26">
        <v>140</v>
      </c>
      <c r="B11" s="27" t="s">
        <v>101</v>
      </c>
      <c r="C11" s="28" t="s">
        <v>102</v>
      </c>
      <c r="D11" s="29" t="s">
        <v>27</v>
      </c>
      <c r="E11" s="30">
        <v>11.6475</v>
      </c>
      <c r="F11" s="61">
        <v>14.8</v>
      </c>
      <c r="G11" s="85">
        <v>493.34</v>
      </c>
      <c r="H11" s="19">
        <f>(F11-E11)*G11</f>
        <v>1555.25435</v>
      </c>
    </row>
    <row r="12" spans="1:8" ht="12.75">
      <c r="A12" s="13">
        <v>147</v>
      </c>
      <c r="B12" s="14" t="s">
        <v>104</v>
      </c>
      <c r="C12" s="15" t="s">
        <v>105</v>
      </c>
      <c r="D12" s="16" t="s">
        <v>27</v>
      </c>
      <c r="E12" s="17">
        <v>11.6475</v>
      </c>
      <c r="F12" s="61">
        <v>15.167</v>
      </c>
      <c r="G12" s="75">
        <v>395.53</v>
      </c>
      <c r="H12" s="19">
        <f>(F12-E12)*G12</f>
        <v>1392.0678349999996</v>
      </c>
    </row>
    <row r="13" spans="1:8" ht="12.75">
      <c r="A13" s="6" t="s">
        <v>6</v>
      </c>
      <c r="B13" s="7" t="s">
        <v>35</v>
      </c>
      <c r="C13" s="8" t="s">
        <v>36</v>
      </c>
      <c r="D13" s="69"/>
      <c r="E13" s="69"/>
      <c r="F13" s="98"/>
      <c r="G13" s="69"/>
      <c r="H13" s="12">
        <f>SUM(H14)</f>
        <v>749.6999999999999</v>
      </c>
    </row>
    <row r="14" spans="1:8" ht="12.75">
      <c r="A14" s="13"/>
      <c r="B14" s="14"/>
      <c r="C14" s="15" t="s">
        <v>122</v>
      </c>
      <c r="D14" s="16" t="s">
        <v>71</v>
      </c>
      <c r="E14" s="17">
        <v>0</v>
      </c>
      <c r="F14" s="61">
        <v>6.3</v>
      </c>
      <c r="G14" s="75">
        <v>119</v>
      </c>
      <c r="H14" s="19">
        <f>(F14-E14)*G14</f>
        <v>749.6999999999999</v>
      </c>
    </row>
    <row r="15" spans="1:8" ht="12.75">
      <c r="A15" s="326" t="s">
        <v>290</v>
      </c>
      <c r="B15" s="326"/>
      <c r="C15" s="326"/>
      <c r="D15" s="16"/>
      <c r="E15" s="17"/>
      <c r="F15" s="44"/>
      <c r="G15" s="77"/>
      <c r="H15" s="12">
        <f>SUM(H16:H18)</f>
        <v>2730</v>
      </c>
    </row>
    <row r="16" spans="1:8" ht="12.75">
      <c r="A16" s="13"/>
      <c r="B16" s="14"/>
      <c r="C16" s="15" t="s">
        <v>147</v>
      </c>
      <c r="D16" s="16" t="s">
        <v>121</v>
      </c>
      <c r="E16" s="17">
        <v>0</v>
      </c>
      <c r="F16" s="50">
        <v>6</v>
      </c>
      <c r="G16" s="238">
        <v>135</v>
      </c>
      <c r="H16" s="196">
        <f>(F16-E16)*G16</f>
        <v>810</v>
      </c>
    </row>
    <row r="17" spans="1:8" ht="12.75">
      <c r="A17" s="62"/>
      <c r="B17" s="81"/>
      <c r="C17" s="84" t="s">
        <v>148</v>
      </c>
      <c r="D17" s="86" t="s">
        <v>121</v>
      </c>
      <c r="E17" s="87">
        <v>0</v>
      </c>
      <c r="F17" s="131">
        <v>6</v>
      </c>
      <c r="G17" s="240">
        <v>165</v>
      </c>
      <c r="H17" s="241">
        <f>(F17-E17)*G17</f>
        <v>990</v>
      </c>
    </row>
    <row r="18" spans="1:8" ht="22.5">
      <c r="A18" s="13"/>
      <c r="B18" s="14"/>
      <c r="C18" s="15" t="s">
        <v>149</v>
      </c>
      <c r="D18" s="16" t="s">
        <v>121</v>
      </c>
      <c r="E18" s="17">
        <v>0</v>
      </c>
      <c r="F18" s="50">
        <v>6</v>
      </c>
      <c r="G18" s="238">
        <v>155</v>
      </c>
      <c r="H18" s="196">
        <f>(F18-E18)*G18</f>
        <v>930</v>
      </c>
    </row>
    <row r="19" spans="1:8" ht="12.75">
      <c r="A19" s="326" t="s">
        <v>291</v>
      </c>
      <c r="B19" s="326"/>
      <c r="C19" s="326"/>
      <c r="D19" s="16"/>
      <c r="E19" s="17"/>
      <c r="F19" s="44"/>
      <c r="G19" s="77"/>
      <c r="H19" s="12">
        <f>SUM(H20:H23)</f>
        <v>11964</v>
      </c>
    </row>
    <row r="20" spans="1:8" ht="12.75">
      <c r="A20" s="39" t="s">
        <v>46</v>
      </c>
      <c r="B20" s="60"/>
      <c r="C20" s="107" t="s">
        <v>157</v>
      </c>
      <c r="D20" s="107" t="s">
        <v>92</v>
      </c>
      <c r="E20" s="107">
        <v>0</v>
      </c>
      <c r="F20" s="107">
        <v>1</v>
      </c>
      <c r="G20" s="107">
        <v>2980</v>
      </c>
      <c r="H20" s="90">
        <f>G20*F20</f>
        <v>2980</v>
      </c>
    </row>
    <row r="21" spans="1:8" ht="12.75">
      <c r="A21" s="39" t="s">
        <v>46</v>
      </c>
      <c r="B21" s="60"/>
      <c r="C21" s="107" t="s">
        <v>158</v>
      </c>
      <c r="D21" s="107" t="s">
        <v>92</v>
      </c>
      <c r="E21" s="107">
        <v>0</v>
      </c>
      <c r="F21" s="107">
        <v>1</v>
      </c>
      <c r="G21" s="107">
        <v>4280</v>
      </c>
      <c r="H21" s="90">
        <f>G21*F21</f>
        <v>4280</v>
      </c>
    </row>
    <row r="22" spans="1:8" ht="25.5">
      <c r="A22" s="39" t="s">
        <v>46</v>
      </c>
      <c r="B22" s="60"/>
      <c r="C22" s="261" t="s">
        <v>160</v>
      </c>
      <c r="D22" s="262" t="s">
        <v>92</v>
      </c>
      <c r="E22" s="262">
        <v>0</v>
      </c>
      <c r="F22" s="262">
        <v>1</v>
      </c>
      <c r="G22" s="263">
        <v>2654</v>
      </c>
      <c r="H22" s="90">
        <f>G22*F22</f>
        <v>2654</v>
      </c>
    </row>
    <row r="23" spans="1:8" ht="12.75">
      <c r="A23" s="39" t="s">
        <v>46</v>
      </c>
      <c r="B23" s="60"/>
      <c r="C23" s="264" t="s">
        <v>159</v>
      </c>
      <c r="D23" s="264" t="s">
        <v>140</v>
      </c>
      <c r="E23" s="264">
        <v>0</v>
      </c>
      <c r="F23" s="264">
        <v>1</v>
      </c>
      <c r="G23" s="265">
        <v>2050</v>
      </c>
      <c r="H23" s="90">
        <f>G23*F23</f>
        <v>2050</v>
      </c>
    </row>
    <row r="24" spans="1:8" ht="12.75">
      <c r="A24" s="20"/>
      <c r="B24" s="21"/>
      <c r="C24" s="51"/>
      <c r="D24" s="23"/>
      <c r="E24" s="52"/>
      <c r="F24" s="239"/>
      <c r="G24" s="162"/>
      <c r="H24" s="25"/>
    </row>
    <row r="25" spans="1:8" ht="25.5">
      <c r="A25" s="1" t="s">
        <v>301</v>
      </c>
      <c r="B25" s="2"/>
      <c r="C25" s="2"/>
      <c r="D25" s="2"/>
      <c r="E25" s="270" t="s">
        <v>0</v>
      </c>
      <c r="F25" s="270" t="s">
        <v>1</v>
      </c>
      <c r="G25" s="271" t="s">
        <v>2</v>
      </c>
      <c r="H25" s="270" t="s">
        <v>3</v>
      </c>
    </row>
    <row r="26" spans="1:8" ht="15.75">
      <c r="A26" s="55" t="s">
        <v>66</v>
      </c>
      <c r="B26" s="56"/>
      <c r="C26" s="56"/>
      <c r="D26" s="56"/>
      <c r="E26" s="56"/>
      <c r="F26" s="93"/>
      <c r="G26" s="56"/>
      <c r="H26" s="57">
        <f>H27+H29</f>
        <v>4414.61</v>
      </c>
    </row>
    <row r="27" spans="1:8" ht="13.5" customHeight="1">
      <c r="A27" s="6" t="s">
        <v>6</v>
      </c>
      <c r="B27" s="7" t="s">
        <v>119</v>
      </c>
      <c r="C27" s="8" t="s">
        <v>120</v>
      </c>
      <c r="D27" s="9"/>
      <c r="E27" s="10"/>
      <c r="F27" s="10"/>
      <c r="G27" s="11"/>
      <c r="H27" s="12">
        <f>SUM(H28)</f>
        <v>350</v>
      </c>
    </row>
    <row r="28" spans="1:8" ht="12.75">
      <c r="A28" s="218" t="s">
        <v>46</v>
      </c>
      <c r="B28" s="34"/>
      <c r="C28" s="35" t="s">
        <v>138</v>
      </c>
      <c r="D28" s="36" t="s">
        <v>121</v>
      </c>
      <c r="E28" s="37">
        <v>0</v>
      </c>
      <c r="F28" s="31">
        <v>1</v>
      </c>
      <c r="G28" s="79">
        <v>350</v>
      </c>
      <c r="H28" s="19">
        <f>G28*F28</f>
        <v>350</v>
      </c>
    </row>
    <row r="29" spans="1:8" ht="13.5" customHeight="1">
      <c r="A29" s="6"/>
      <c r="B29" s="7"/>
      <c r="C29" s="8" t="s">
        <v>150</v>
      </c>
      <c r="D29" s="36"/>
      <c r="E29" s="108"/>
      <c r="F29" s="108"/>
      <c r="G29" s="108"/>
      <c r="H29" s="12">
        <f>SUM(H30:H34)</f>
        <v>4064.6099999999997</v>
      </c>
    </row>
    <row r="30" spans="1:8" ht="13.5" customHeight="1">
      <c r="A30" s="39" t="s">
        <v>46</v>
      </c>
      <c r="B30" s="237"/>
      <c r="C30" s="35" t="s">
        <v>151</v>
      </c>
      <c r="D30" s="36" t="s">
        <v>27</v>
      </c>
      <c r="E30" s="37">
        <v>0</v>
      </c>
      <c r="F30" s="102">
        <v>3</v>
      </c>
      <c r="G30" s="77">
        <v>50.87</v>
      </c>
      <c r="H30" s="19">
        <f>(F30-E30)*G30</f>
        <v>152.60999999999999</v>
      </c>
    </row>
    <row r="31" spans="1:8" ht="27" customHeight="1">
      <c r="A31" s="39" t="s">
        <v>46</v>
      </c>
      <c r="B31" s="237"/>
      <c r="C31" s="35" t="s">
        <v>152</v>
      </c>
      <c r="D31" s="36" t="s">
        <v>92</v>
      </c>
      <c r="E31" s="37">
        <v>0</v>
      </c>
      <c r="F31" s="102">
        <v>1</v>
      </c>
      <c r="G31" s="77">
        <v>1140</v>
      </c>
      <c r="H31" s="19">
        <f>(F31-E31)*G31</f>
        <v>1140</v>
      </c>
    </row>
    <row r="32" spans="1:8" ht="13.5" customHeight="1">
      <c r="A32" s="39" t="s">
        <v>46</v>
      </c>
      <c r="B32" s="237"/>
      <c r="C32" s="35" t="s">
        <v>161</v>
      </c>
      <c r="D32" s="36" t="s">
        <v>27</v>
      </c>
      <c r="E32" s="37">
        <v>0</v>
      </c>
      <c r="F32" s="102">
        <v>3</v>
      </c>
      <c r="G32" s="77">
        <v>390</v>
      </c>
      <c r="H32" s="19">
        <f>(F32-E32)*G32</f>
        <v>1170</v>
      </c>
    </row>
    <row r="33" spans="1:11" ht="13.5" customHeight="1">
      <c r="A33" s="39" t="s">
        <v>46</v>
      </c>
      <c r="B33" s="237"/>
      <c r="C33" s="35" t="s">
        <v>153</v>
      </c>
      <c r="D33" s="36" t="s">
        <v>92</v>
      </c>
      <c r="E33" s="37">
        <v>0</v>
      </c>
      <c r="F33" s="102">
        <v>1</v>
      </c>
      <c r="G33" s="77">
        <v>1485</v>
      </c>
      <c r="H33" s="19">
        <f>(F33-E33)*G33</f>
        <v>1485</v>
      </c>
      <c r="I33" s="327"/>
      <c r="J33" s="327"/>
      <c r="K33" s="327"/>
    </row>
    <row r="34" spans="1:8" ht="13.5" customHeight="1">
      <c r="A34" s="115" t="s">
        <v>46</v>
      </c>
      <c r="B34" s="292"/>
      <c r="C34" s="28" t="s">
        <v>154</v>
      </c>
      <c r="D34" s="29" t="s">
        <v>27</v>
      </c>
      <c r="E34" s="30">
        <v>0</v>
      </c>
      <c r="F34" s="216">
        <v>3</v>
      </c>
      <c r="G34" s="77">
        <v>39</v>
      </c>
      <c r="H34" s="19">
        <f>(F34-E34)*G34</f>
        <v>117</v>
      </c>
    </row>
  </sheetData>
  <mergeCells count="3">
    <mergeCell ref="A15:C15"/>
    <mergeCell ref="A19:C19"/>
    <mergeCell ref="I33:K33"/>
  </mergeCells>
  <printOptions/>
  <pageMargins left="0.787401575" right="0.787401575" top="0.984251969" bottom="0.984251969" header="0.4921259845" footer="0.4921259845"/>
  <pageSetup horizontalDpi="600" verticalDpi="600" orientation="portrait" paperSize="9" scale="74" r:id="rId1"/>
  <colBreaks count="1" manualBreakCount="1">
    <brk id="8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5"/>
  <sheetViews>
    <sheetView view="pageBreakPreview" zoomScale="60" workbookViewId="0" topLeftCell="A1">
      <selection activeCell="N52" sqref="N52"/>
    </sheetView>
  </sheetViews>
  <sheetFormatPr defaultColWidth="9.140625" defaultRowHeight="12.75"/>
  <cols>
    <col min="1" max="1" width="4.28125" style="0" customWidth="1"/>
    <col min="3" max="3" width="41.7109375" style="0" customWidth="1"/>
    <col min="7" max="7" width="9.140625" style="303" customWidth="1"/>
    <col min="8" max="8" width="10.421875" style="0" customWidth="1"/>
    <col min="9" max="9" width="32.28125" style="58" customWidth="1"/>
    <col min="10" max="10" width="9.421875" style="0" bestFit="1" customWidth="1"/>
    <col min="12" max="12" width="10.28125" style="0" bestFit="1" customWidth="1"/>
  </cols>
  <sheetData>
    <row r="1" spans="1:9" ht="25.5">
      <c r="A1" s="1" t="s">
        <v>162</v>
      </c>
      <c r="B1" s="2"/>
      <c r="C1" s="2"/>
      <c r="D1" s="2"/>
      <c r="E1" s="270" t="s">
        <v>0</v>
      </c>
      <c r="F1" s="270" t="s">
        <v>1</v>
      </c>
      <c r="G1" s="296" t="s">
        <v>2</v>
      </c>
      <c r="H1" s="270" t="s">
        <v>3</v>
      </c>
      <c r="I1"/>
    </row>
    <row r="2" spans="1:9" ht="15.75">
      <c r="A2" s="55" t="s">
        <v>5</v>
      </c>
      <c r="B2" s="56"/>
      <c r="C2" s="56"/>
      <c r="D2" s="56"/>
      <c r="E2" s="56"/>
      <c r="F2" s="56"/>
      <c r="G2" s="297"/>
      <c r="H2" s="57">
        <f>H3+H12+H14+H17+H21+H24+H26+H31+H36+H40+H44+H48+H53+H65+H69+H71+H81+H84+H86+H93</f>
        <v>109093.3136863</v>
      </c>
      <c r="I2" s="309"/>
    </row>
    <row r="3" spans="1:9" ht="12.75">
      <c r="A3" s="6" t="s">
        <v>6</v>
      </c>
      <c r="B3" s="7" t="s">
        <v>163</v>
      </c>
      <c r="C3" s="8" t="s">
        <v>164</v>
      </c>
      <c r="D3" s="9"/>
      <c r="E3" s="10"/>
      <c r="F3" s="10"/>
      <c r="G3" s="298"/>
      <c r="H3" s="12">
        <f>SUM(H4:H11)</f>
        <v>-24316.5069125</v>
      </c>
      <c r="I3" s="167"/>
    </row>
    <row r="4" spans="1:9" ht="15" customHeight="1">
      <c r="A4" s="26">
        <v>114</v>
      </c>
      <c r="B4" s="27" t="s">
        <v>165</v>
      </c>
      <c r="C4" s="28" t="s">
        <v>166</v>
      </c>
      <c r="D4" s="29" t="s">
        <v>27</v>
      </c>
      <c r="E4" s="30">
        <v>3.76625</v>
      </c>
      <c r="F4" s="31">
        <v>0</v>
      </c>
      <c r="G4" s="199">
        <v>39.33</v>
      </c>
      <c r="H4" s="19">
        <f>(F4-E4)*G4</f>
        <v>-148.1266125</v>
      </c>
      <c r="I4" s="168"/>
    </row>
    <row r="5" spans="1:9" ht="12.75">
      <c r="A5" s="20"/>
      <c r="B5" s="21"/>
      <c r="C5" s="110" t="s">
        <v>167</v>
      </c>
      <c r="D5" s="111"/>
      <c r="E5" s="112">
        <v>3.76625</v>
      </c>
      <c r="F5" s="112"/>
      <c r="G5" s="162"/>
      <c r="H5" s="113"/>
      <c r="I5" s="161"/>
    </row>
    <row r="6" spans="1:9" ht="15" customHeight="1">
      <c r="A6" s="33">
        <v>115</v>
      </c>
      <c r="B6" s="34" t="s">
        <v>168</v>
      </c>
      <c r="C6" s="35" t="s">
        <v>169</v>
      </c>
      <c r="D6" s="36" t="s">
        <v>92</v>
      </c>
      <c r="E6" s="37">
        <v>1</v>
      </c>
      <c r="F6" s="31">
        <v>0</v>
      </c>
      <c r="G6" s="79">
        <v>6500</v>
      </c>
      <c r="H6" s="19">
        <f>(F6-E6)*G6</f>
        <v>-6500</v>
      </c>
      <c r="I6" s="168"/>
    </row>
    <row r="7" spans="1:9" ht="24" customHeight="1">
      <c r="A7" s="33">
        <v>116</v>
      </c>
      <c r="B7" s="34" t="s">
        <v>170</v>
      </c>
      <c r="C7" s="35" t="s">
        <v>171</v>
      </c>
      <c r="D7" s="36" t="s">
        <v>27</v>
      </c>
      <c r="E7" s="37">
        <v>26.87</v>
      </c>
      <c r="F7" s="31">
        <v>0</v>
      </c>
      <c r="G7" s="79">
        <v>584.05</v>
      </c>
      <c r="H7" s="19">
        <f>(F7-E7)*G7</f>
        <v>-15693.423499999999</v>
      </c>
      <c r="I7" s="168"/>
    </row>
    <row r="8" spans="1:9" ht="15" customHeight="1">
      <c r="A8" s="26">
        <v>117</v>
      </c>
      <c r="B8" s="27" t="s">
        <v>172</v>
      </c>
      <c r="C8" s="28" t="s">
        <v>173</v>
      </c>
      <c r="D8" s="29" t="s">
        <v>27</v>
      </c>
      <c r="E8" s="30">
        <v>8.6502</v>
      </c>
      <c r="F8" s="31">
        <v>4</v>
      </c>
      <c r="G8" s="199">
        <v>105.54</v>
      </c>
      <c r="H8" s="19">
        <f>(F8-E8)*G8</f>
        <v>-490.782108</v>
      </c>
      <c r="I8" s="168"/>
    </row>
    <row r="9" spans="1:9" ht="15" customHeight="1">
      <c r="A9" s="20"/>
      <c r="B9" s="21"/>
      <c r="C9" s="110" t="s">
        <v>174</v>
      </c>
      <c r="D9" s="111"/>
      <c r="E9" s="112">
        <v>8.6502</v>
      </c>
      <c r="F9" s="112"/>
      <c r="G9" s="162"/>
      <c r="H9" s="113"/>
      <c r="I9" s="161"/>
    </row>
    <row r="10" spans="1:9" ht="15" customHeight="1">
      <c r="A10" s="33">
        <v>118</v>
      </c>
      <c r="B10" s="34" t="s">
        <v>175</v>
      </c>
      <c r="C10" s="35" t="s">
        <v>176</v>
      </c>
      <c r="D10" s="36" t="s">
        <v>27</v>
      </c>
      <c r="E10" s="37">
        <v>1.4912</v>
      </c>
      <c r="F10" s="31">
        <v>0</v>
      </c>
      <c r="G10" s="79">
        <v>78.66</v>
      </c>
      <c r="H10" s="19">
        <f>(F10-E10)*G10</f>
        <v>-117.297792</v>
      </c>
      <c r="I10" s="168"/>
    </row>
    <row r="11" spans="1:9" ht="15" customHeight="1">
      <c r="A11" s="33">
        <v>119</v>
      </c>
      <c r="B11" s="34" t="s">
        <v>177</v>
      </c>
      <c r="C11" s="35" t="s">
        <v>178</v>
      </c>
      <c r="D11" s="36" t="s">
        <v>27</v>
      </c>
      <c r="E11" s="37">
        <v>26.87</v>
      </c>
      <c r="F11" s="31">
        <v>0</v>
      </c>
      <c r="G11" s="79">
        <v>50.87</v>
      </c>
      <c r="H11" s="19">
        <f>(F11-E11)*G11</f>
        <v>-1366.8769</v>
      </c>
      <c r="I11" s="168"/>
    </row>
    <row r="12" spans="1:9" ht="12.75">
      <c r="A12" s="6" t="s">
        <v>6</v>
      </c>
      <c r="B12" s="7" t="s">
        <v>42</v>
      </c>
      <c r="C12" s="8" t="s">
        <v>43</v>
      </c>
      <c r="D12" s="9"/>
      <c r="E12" s="10"/>
      <c r="F12" s="10"/>
      <c r="G12" s="299"/>
      <c r="H12" s="12">
        <f>H13</f>
        <v>-237.9883</v>
      </c>
      <c r="I12" s="167"/>
    </row>
    <row r="13" spans="1:9" ht="12.75">
      <c r="A13" s="33">
        <v>137</v>
      </c>
      <c r="B13" s="34" t="s">
        <v>44</v>
      </c>
      <c r="C13" s="35" t="s">
        <v>45</v>
      </c>
      <c r="D13" s="36" t="s">
        <v>27</v>
      </c>
      <c r="E13" s="37">
        <v>21.23</v>
      </c>
      <c r="F13" s="31">
        <v>0</v>
      </c>
      <c r="G13" s="79">
        <v>11.21</v>
      </c>
      <c r="H13" s="19">
        <f>(F13-E13)*G13</f>
        <v>-237.9883</v>
      </c>
      <c r="I13" s="168"/>
    </row>
    <row r="14" spans="1:9" ht="12.75">
      <c r="A14" s="6" t="s">
        <v>6</v>
      </c>
      <c r="B14" s="7" t="s">
        <v>53</v>
      </c>
      <c r="C14" s="8" t="s">
        <v>54</v>
      </c>
      <c r="D14" s="9"/>
      <c r="E14" s="10"/>
      <c r="F14" s="10"/>
      <c r="G14" s="299"/>
      <c r="H14" s="12">
        <f>SUM(H15:H16)</f>
        <v>-4096.836132</v>
      </c>
      <c r="I14" s="167"/>
    </row>
    <row r="15" spans="1:9" ht="12.75" customHeight="1">
      <c r="A15" s="33">
        <v>148</v>
      </c>
      <c r="B15" s="34" t="s">
        <v>55</v>
      </c>
      <c r="C15" s="35" t="s">
        <v>56</v>
      </c>
      <c r="D15" s="36" t="s">
        <v>27</v>
      </c>
      <c r="E15" s="37">
        <v>21.23</v>
      </c>
      <c r="F15" s="31">
        <v>0</v>
      </c>
      <c r="G15" s="79">
        <v>185.31</v>
      </c>
      <c r="H15" s="19">
        <f>(F15-E15)*G15</f>
        <v>-3934.1313</v>
      </c>
      <c r="I15" s="168"/>
    </row>
    <row r="16" spans="1:9" ht="26.25" customHeight="1">
      <c r="A16" s="13">
        <v>149</v>
      </c>
      <c r="B16" s="14" t="s">
        <v>179</v>
      </c>
      <c r="C16" s="15" t="s">
        <v>180</v>
      </c>
      <c r="D16" s="16" t="s">
        <v>27</v>
      </c>
      <c r="E16" s="17">
        <v>1.4912</v>
      </c>
      <c r="F16" s="31">
        <v>0</v>
      </c>
      <c r="G16" s="238">
        <v>109.11</v>
      </c>
      <c r="H16" s="19">
        <f>(F16-E16)*G16</f>
        <v>-162.704832</v>
      </c>
      <c r="I16" s="168"/>
    </row>
    <row r="17" spans="1:9" ht="12.75">
      <c r="A17" s="6" t="s">
        <v>6</v>
      </c>
      <c r="B17" s="7" t="s">
        <v>15</v>
      </c>
      <c r="C17" s="59" t="s">
        <v>16</v>
      </c>
      <c r="D17" s="60"/>
      <c r="E17" s="60"/>
      <c r="F17" s="60"/>
      <c r="G17" s="114"/>
      <c r="H17" s="12">
        <f>SUM(H18:H20)</f>
        <v>6134.98848</v>
      </c>
      <c r="I17" s="282"/>
    </row>
    <row r="18" spans="1:9" ht="24.75" customHeight="1">
      <c r="A18" s="115" t="s">
        <v>46</v>
      </c>
      <c r="B18" s="116" t="s">
        <v>181</v>
      </c>
      <c r="C18" s="117" t="s">
        <v>182</v>
      </c>
      <c r="D18" s="118" t="s">
        <v>11</v>
      </c>
      <c r="E18" s="119">
        <v>0</v>
      </c>
      <c r="F18" s="31">
        <v>7.82</v>
      </c>
      <c r="G18" s="300">
        <v>314</v>
      </c>
      <c r="H18" s="19">
        <f>(F18-E18)*G18</f>
        <v>2455.48</v>
      </c>
      <c r="I18" s="283" t="s">
        <v>293</v>
      </c>
    </row>
    <row r="19" spans="1:9" ht="22.5">
      <c r="A19" s="26">
        <v>16</v>
      </c>
      <c r="B19" s="27" t="s">
        <v>17</v>
      </c>
      <c r="C19" s="28" t="s">
        <v>18</v>
      </c>
      <c r="D19" s="29" t="s">
        <v>11</v>
      </c>
      <c r="E19" s="30">
        <v>0</v>
      </c>
      <c r="F19" s="31">
        <v>0.416</v>
      </c>
      <c r="G19" s="199">
        <v>3106.03</v>
      </c>
      <c r="H19" s="19">
        <f>(F19-E19)*G19</f>
        <v>1292.10848</v>
      </c>
      <c r="I19" s="284"/>
    </row>
    <row r="20" spans="1:9" ht="12.75" customHeight="1">
      <c r="A20" s="120" t="s">
        <v>46</v>
      </c>
      <c r="B20" s="121" t="s">
        <v>183</v>
      </c>
      <c r="C20" s="117" t="s">
        <v>184</v>
      </c>
      <c r="D20" s="118" t="s">
        <v>27</v>
      </c>
      <c r="E20" s="119">
        <v>0</v>
      </c>
      <c r="F20" s="31">
        <v>46</v>
      </c>
      <c r="G20" s="301">
        <v>51.9</v>
      </c>
      <c r="H20" s="19">
        <f>(F20-E20)*G20</f>
        <v>2387.4</v>
      </c>
      <c r="I20" s="283" t="s">
        <v>294</v>
      </c>
    </row>
    <row r="21" spans="1:9" ht="14.25" customHeight="1">
      <c r="A21" s="60"/>
      <c r="B21" s="60"/>
      <c r="C21" s="59" t="s">
        <v>8</v>
      </c>
      <c r="D21" s="60"/>
      <c r="E21" s="60"/>
      <c r="F21" s="60"/>
      <c r="G21" s="114"/>
      <c r="H21" s="12">
        <f>SUM(H22:H23)</f>
        <v>16737.3141</v>
      </c>
      <c r="I21" s="285"/>
    </row>
    <row r="22" spans="1:9" ht="22.5">
      <c r="A22" s="13">
        <v>9</v>
      </c>
      <c r="B22" s="14" t="s">
        <v>9</v>
      </c>
      <c r="C22" s="122" t="s">
        <v>10</v>
      </c>
      <c r="D22" s="16" t="s">
        <v>11</v>
      </c>
      <c r="E22" s="17">
        <v>0</v>
      </c>
      <c r="F22" s="31">
        <v>2.9</v>
      </c>
      <c r="G22" s="79">
        <v>3578.96</v>
      </c>
      <c r="H22" s="19">
        <f>(F22-E22)*G22</f>
        <v>10378.984</v>
      </c>
      <c r="I22" s="169"/>
    </row>
    <row r="23" spans="1:9" ht="12.75" customHeight="1">
      <c r="A23" s="13"/>
      <c r="B23" s="14" t="s">
        <v>262</v>
      </c>
      <c r="C23" s="122" t="s">
        <v>263</v>
      </c>
      <c r="D23" s="16" t="s">
        <v>27</v>
      </c>
      <c r="E23" s="17">
        <v>0</v>
      </c>
      <c r="F23" s="31">
        <v>34.69</v>
      </c>
      <c r="G23" s="79">
        <v>183.29</v>
      </c>
      <c r="H23" s="19">
        <f>(F23-E23)*G23</f>
        <v>6358.330099999999</v>
      </c>
      <c r="I23" s="169"/>
    </row>
    <row r="24" spans="1:9" ht="12.75">
      <c r="A24" s="184" t="s">
        <v>6</v>
      </c>
      <c r="B24" s="185" t="s">
        <v>185</v>
      </c>
      <c r="C24" s="186" t="s">
        <v>271</v>
      </c>
      <c r="D24" s="187"/>
      <c r="E24" s="188"/>
      <c r="F24" s="31"/>
      <c r="G24" s="299"/>
      <c r="H24" s="12">
        <f>H25</f>
        <v>-19937.81926</v>
      </c>
      <c r="I24" s="169"/>
    </row>
    <row r="25" spans="1:9" ht="14.25" customHeight="1">
      <c r="A25" s="191">
        <v>7</v>
      </c>
      <c r="B25" s="192" t="s">
        <v>186</v>
      </c>
      <c r="C25" s="193" t="s">
        <v>187</v>
      </c>
      <c r="D25" s="194" t="s">
        <v>32</v>
      </c>
      <c r="E25" s="195">
        <v>25.72126</v>
      </c>
      <c r="F25" s="127">
        <v>8.33868</v>
      </c>
      <c r="G25" s="79">
        <v>1147</v>
      </c>
      <c r="H25" s="19">
        <f>(F25-E25)*G25</f>
        <v>-19937.81926</v>
      </c>
      <c r="I25" s="283" t="s">
        <v>292</v>
      </c>
    </row>
    <row r="26" spans="1:9" ht="12.75">
      <c r="A26" s="6" t="s">
        <v>6</v>
      </c>
      <c r="B26" s="7" t="s">
        <v>93</v>
      </c>
      <c r="C26" s="8" t="s">
        <v>94</v>
      </c>
      <c r="D26" s="9"/>
      <c r="E26" s="10"/>
      <c r="F26" s="31"/>
      <c r="G26" s="299"/>
      <c r="H26" s="12">
        <f>SUM(H27:H30)</f>
        <v>1856.4726640000003</v>
      </c>
      <c r="I26" s="169"/>
    </row>
    <row r="27" spans="1:9" ht="22.5">
      <c r="A27" s="26">
        <v>22</v>
      </c>
      <c r="B27" s="27" t="s">
        <v>188</v>
      </c>
      <c r="C27" s="28" t="s">
        <v>189</v>
      </c>
      <c r="D27" s="29" t="s">
        <v>27</v>
      </c>
      <c r="E27" s="30">
        <v>8.5</v>
      </c>
      <c r="F27" s="31">
        <v>11.39</v>
      </c>
      <c r="G27" s="199">
        <v>56.43</v>
      </c>
      <c r="H27" s="19">
        <f>(F27-E27)*G27</f>
        <v>163.08270000000005</v>
      </c>
      <c r="I27" s="169"/>
    </row>
    <row r="28" spans="1:9" ht="24.75" customHeight="1">
      <c r="A28" s="33">
        <v>23</v>
      </c>
      <c r="B28" s="34" t="s">
        <v>190</v>
      </c>
      <c r="C28" s="35" t="s">
        <v>191</v>
      </c>
      <c r="D28" s="36" t="s">
        <v>27</v>
      </c>
      <c r="E28" s="37">
        <v>8.5</v>
      </c>
      <c r="F28" s="31">
        <v>11.39</v>
      </c>
      <c r="G28" s="79">
        <v>463.23</v>
      </c>
      <c r="H28" s="19">
        <f>(F28-E28)*G28</f>
        <v>1338.7347000000002</v>
      </c>
      <c r="I28" s="169"/>
    </row>
    <row r="29" spans="1:9" ht="12.75" customHeight="1">
      <c r="A29" s="33">
        <v>24</v>
      </c>
      <c r="B29" s="34" t="s">
        <v>192</v>
      </c>
      <c r="C29" s="35" t="s">
        <v>193</v>
      </c>
      <c r="D29" s="36" t="s">
        <v>32</v>
      </c>
      <c r="E29" s="43">
        <v>0.01948</v>
      </c>
      <c r="F29" s="31">
        <v>0.02532</v>
      </c>
      <c r="G29" s="79">
        <v>1139.6</v>
      </c>
      <c r="H29" s="19">
        <f>(F29-E29)*G29</f>
        <v>6.655263999999997</v>
      </c>
      <c r="I29" s="169"/>
    </row>
    <row r="30" spans="1:9" ht="14.25" customHeight="1">
      <c r="A30" s="6"/>
      <c r="B30" s="7"/>
      <c r="C30" s="28" t="s">
        <v>126</v>
      </c>
      <c r="D30" s="29" t="s">
        <v>71</v>
      </c>
      <c r="E30" s="198">
        <v>0</v>
      </c>
      <c r="F30" s="198">
        <v>6</v>
      </c>
      <c r="G30" s="198">
        <v>58</v>
      </c>
      <c r="H30" s="196">
        <f>(F30-E30)*G30</f>
        <v>348</v>
      </c>
      <c r="I30" s="169"/>
    </row>
    <row r="31" spans="1:9" ht="12.75">
      <c r="A31" s="6" t="s">
        <v>6</v>
      </c>
      <c r="B31" s="7" t="s">
        <v>194</v>
      </c>
      <c r="C31" s="8" t="s">
        <v>195</v>
      </c>
      <c r="D31" s="9"/>
      <c r="E31" s="10"/>
      <c r="F31" s="10"/>
      <c r="G31" s="298"/>
      <c r="H31" s="12">
        <f>SUM(H32:H35)</f>
        <v>12711.3622438</v>
      </c>
      <c r="I31" s="286"/>
    </row>
    <row r="32" spans="1:9" ht="22.5">
      <c r="A32" s="39" t="s">
        <v>46</v>
      </c>
      <c r="B32" s="124" t="s">
        <v>196</v>
      </c>
      <c r="C32" s="125" t="s">
        <v>197</v>
      </c>
      <c r="D32" s="126" t="s">
        <v>27</v>
      </c>
      <c r="E32" s="47">
        <v>0</v>
      </c>
      <c r="F32" s="127">
        <v>46.087</v>
      </c>
      <c r="G32" s="302">
        <v>62.2</v>
      </c>
      <c r="H32" s="19">
        <f>(F32-E32)*G32</f>
        <v>2866.6114000000002</v>
      </c>
      <c r="I32" s="283" t="s">
        <v>294</v>
      </c>
    </row>
    <row r="33" spans="1:9" ht="22.5">
      <c r="A33" s="39" t="s">
        <v>46</v>
      </c>
      <c r="B33" s="124" t="s">
        <v>198</v>
      </c>
      <c r="C33" s="125" t="s">
        <v>199</v>
      </c>
      <c r="D33" s="126" t="s">
        <v>11</v>
      </c>
      <c r="E33" s="47">
        <v>0</v>
      </c>
      <c r="F33" s="31">
        <f>46.087*2*0.05*1.02</f>
        <v>4.700874000000001</v>
      </c>
      <c r="G33" s="302">
        <v>1840</v>
      </c>
      <c r="H33" s="19">
        <f>(F33-E33)*G33</f>
        <v>8649.608160000002</v>
      </c>
      <c r="I33" s="283" t="s">
        <v>294</v>
      </c>
    </row>
    <row r="34" spans="1:9" ht="12.75">
      <c r="A34" s="39" t="s">
        <v>46</v>
      </c>
      <c r="B34" s="124" t="s">
        <v>200</v>
      </c>
      <c r="C34" s="125" t="s">
        <v>201</v>
      </c>
      <c r="D34" s="126" t="s">
        <v>27</v>
      </c>
      <c r="E34" s="47">
        <v>0</v>
      </c>
      <c r="F34" s="127">
        <v>46.087</v>
      </c>
      <c r="G34" s="294">
        <v>21</v>
      </c>
      <c r="H34" s="19">
        <f>(F34-E34)*G34</f>
        <v>967.8270000000001</v>
      </c>
      <c r="I34" s="287"/>
    </row>
    <row r="35" spans="1:9" ht="13.5" customHeight="1">
      <c r="A35" s="231">
        <v>28</v>
      </c>
      <c r="B35" s="232" t="s">
        <v>300</v>
      </c>
      <c r="C35" s="128" t="s">
        <v>202</v>
      </c>
      <c r="D35" s="42" t="s">
        <v>32</v>
      </c>
      <c r="E35" s="43">
        <v>0</v>
      </c>
      <c r="F35" s="31">
        <v>0.24426</v>
      </c>
      <c r="G35" s="275">
        <v>930.63</v>
      </c>
      <c r="H35" s="19">
        <f>(F35-E35)*G35</f>
        <v>227.31568380000002</v>
      </c>
      <c r="I35" s="293"/>
    </row>
    <row r="36" spans="1:9" ht="12.75">
      <c r="A36" s="6" t="s">
        <v>6</v>
      </c>
      <c r="B36" s="7" t="s">
        <v>42</v>
      </c>
      <c r="C36" s="8" t="s">
        <v>43</v>
      </c>
      <c r="D36" s="9"/>
      <c r="E36" s="129"/>
      <c r="F36" s="129"/>
      <c r="G36" s="295"/>
      <c r="H36" s="12">
        <f>SUM(H37:H39)</f>
        <v>22999.469999999998</v>
      </c>
      <c r="I36" s="175"/>
    </row>
    <row r="37" spans="1:9" ht="15" customHeight="1">
      <c r="A37" s="39" t="s">
        <v>46</v>
      </c>
      <c r="B37" s="40" t="s">
        <v>47</v>
      </c>
      <c r="C37" s="41" t="s">
        <v>48</v>
      </c>
      <c r="D37" s="42" t="s">
        <v>27</v>
      </c>
      <c r="E37" s="43">
        <v>0</v>
      </c>
      <c r="F37" s="44">
        <v>34.69</v>
      </c>
      <c r="G37" s="275">
        <v>230</v>
      </c>
      <c r="H37" s="19">
        <f>(F37-E37)*G37</f>
        <v>7978.7</v>
      </c>
      <c r="I37" s="170"/>
    </row>
    <row r="38" spans="1:9" ht="15" customHeight="1">
      <c r="A38" s="39" t="s">
        <v>46</v>
      </c>
      <c r="B38" s="40" t="s">
        <v>49</v>
      </c>
      <c r="C38" s="41" t="s">
        <v>50</v>
      </c>
      <c r="D38" s="42" t="s">
        <v>27</v>
      </c>
      <c r="E38" s="45">
        <v>0</v>
      </c>
      <c r="F38" s="46">
        <v>34.69</v>
      </c>
      <c r="G38" s="275">
        <v>210</v>
      </c>
      <c r="H38" s="19">
        <f>(F38-E38)*G38</f>
        <v>7284.9</v>
      </c>
      <c r="I38" s="171"/>
    </row>
    <row r="39" spans="1:9" ht="15" customHeight="1">
      <c r="A39" s="39" t="s">
        <v>46</v>
      </c>
      <c r="B39" s="40" t="s">
        <v>51</v>
      </c>
      <c r="C39" s="41" t="s">
        <v>52</v>
      </c>
      <c r="D39" s="42" t="s">
        <v>27</v>
      </c>
      <c r="E39" s="47">
        <v>0</v>
      </c>
      <c r="F39" s="48">
        <v>34.69</v>
      </c>
      <c r="G39" s="275">
        <v>223</v>
      </c>
      <c r="H39" s="19">
        <f>(F39-E39)*G39</f>
        <v>7735.87</v>
      </c>
      <c r="I39" s="172"/>
    </row>
    <row r="40" spans="1:9" ht="12.75">
      <c r="A40" s="6" t="s">
        <v>6</v>
      </c>
      <c r="B40" s="7" t="s">
        <v>35</v>
      </c>
      <c r="C40" s="8" t="s">
        <v>36</v>
      </c>
      <c r="D40" s="9"/>
      <c r="E40" s="10"/>
      <c r="F40" s="10"/>
      <c r="G40" s="298"/>
      <c r="H40" s="12">
        <f>SUM(H41:H43)</f>
        <v>2495.411935000001</v>
      </c>
      <c r="I40" s="173"/>
    </row>
    <row r="41" spans="1:9" ht="24" customHeight="1">
      <c r="A41" s="33">
        <v>130</v>
      </c>
      <c r="B41" s="34" t="s">
        <v>40</v>
      </c>
      <c r="C41" s="35" t="s">
        <v>41</v>
      </c>
      <c r="D41" s="36" t="s">
        <v>27</v>
      </c>
      <c r="E41" s="132">
        <v>8.76</v>
      </c>
      <c r="F41" s="31">
        <v>11.393</v>
      </c>
      <c r="G41" s="79">
        <v>484.5</v>
      </c>
      <c r="H41" s="19">
        <f>(F41-E41)*G41</f>
        <v>1275.6885000000004</v>
      </c>
      <c r="I41" s="174"/>
    </row>
    <row r="42" spans="1:9" ht="15" customHeight="1">
      <c r="A42" s="33">
        <v>133</v>
      </c>
      <c r="B42" s="34" t="s">
        <v>203</v>
      </c>
      <c r="C42" s="35" t="s">
        <v>204</v>
      </c>
      <c r="D42" s="36" t="s">
        <v>32</v>
      </c>
      <c r="E42" s="132">
        <v>0.14565</v>
      </c>
      <c r="F42" s="31">
        <v>0.18935</v>
      </c>
      <c r="G42" s="79">
        <v>566.05</v>
      </c>
      <c r="H42" s="19">
        <f>(F42-E42)*G42</f>
        <v>24.73638499999999</v>
      </c>
      <c r="I42" s="174"/>
    </row>
    <row r="43" spans="1:9" ht="15" customHeight="1">
      <c r="A43" s="33">
        <v>134</v>
      </c>
      <c r="B43" s="34" t="s">
        <v>205</v>
      </c>
      <c r="C43" s="35" t="s">
        <v>206</v>
      </c>
      <c r="D43" s="36" t="s">
        <v>27</v>
      </c>
      <c r="E43" s="133">
        <v>8.76</v>
      </c>
      <c r="F43" s="31">
        <v>11.393</v>
      </c>
      <c r="G43" s="79">
        <v>453.85</v>
      </c>
      <c r="H43" s="19">
        <f>(F43-E43)*G43</f>
        <v>1194.9870500000004</v>
      </c>
      <c r="I43" s="174"/>
    </row>
    <row r="44" spans="1:9" ht="15" customHeight="1">
      <c r="A44" s="6" t="s">
        <v>6</v>
      </c>
      <c r="B44" s="7" t="s">
        <v>42</v>
      </c>
      <c r="C44" s="8" t="s">
        <v>43</v>
      </c>
      <c r="D44" s="9"/>
      <c r="E44" s="129"/>
      <c r="F44" s="129"/>
      <c r="G44" s="298"/>
      <c r="H44" s="12">
        <f>SUM(H45:H47)</f>
        <v>20705.018962899994</v>
      </c>
      <c r="I44" s="175"/>
    </row>
    <row r="45" spans="1:9" ht="15" customHeight="1">
      <c r="A45" s="33">
        <v>135</v>
      </c>
      <c r="B45" s="34" t="s">
        <v>207</v>
      </c>
      <c r="C45" s="35" t="s">
        <v>208</v>
      </c>
      <c r="D45" s="36" t="s">
        <v>27</v>
      </c>
      <c r="E45" s="37">
        <v>21.23</v>
      </c>
      <c r="F45" s="31">
        <v>34.69</v>
      </c>
      <c r="G45" s="79">
        <v>1497.34</v>
      </c>
      <c r="H45" s="19">
        <f>(F45-E45)*G45</f>
        <v>20154.196399999993</v>
      </c>
      <c r="I45" s="174"/>
    </row>
    <row r="46" spans="1:9" ht="15" customHeight="1">
      <c r="A46" s="33">
        <v>136</v>
      </c>
      <c r="B46" s="34" t="s">
        <v>95</v>
      </c>
      <c r="C46" s="35" t="s">
        <v>96</v>
      </c>
      <c r="D46" s="36" t="s">
        <v>71</v>
      </c>
      <c r="E46" s="37">
        <v>24.5</v>
      </c>
      <c r="F46" s="31">
        <v>33</v>
      </c>
      <c r="G46" s="79">
        <v>31.37</v>
      </c>
      <c r="H46" s="19">
        <f>(F46-E46)*G46</f>
        <v>266.645</v>
      </c>
      <c r="I46" s="174"/>
    </row>
    <row r="47" spans="1:9" ht="15" customHeight="1">
      <c r="A47" s="13">
        <v>138</v>
      </c>
      <c r="B47" s="14" t="s">
        <v>209</v>
      </c>
      <c r="C47" s="15" t="s">
        <v>210</v>
      </c>
      <c r="D47" s="16" t="s">
        <v>32</v>
      </c>
      <c r="E47" s="132">
        <v>0.37401</v>
      </c>
      <c r="F47" s="134">
        <v>0.64164</v>
      </c>
      <c r="G47" s="79">
        <v>1061.83</v>
      </c>
      <c r="H47" s="19">
        <f>(F47-E47)*G47</f>
        <v>284.17756289999994</v>
      </c>
      <c r="I47" s="168"/>
    </row>
    <row r="48" spans="1:9" ht="15" customHeight="1">
      <c r="A48" s="6" t="s">
        <v>6</v>
      </c>
      <c r="B48" s="7" t="s">
        <v>57</v>
      </c>
      <c r="C48" s="8" t="s">
        <v>58</v>
      </c>
      <c r="D48" s="9"/>
      <c r="E48" s="10"/>
      <c r="F48" s="10"/>
      <c r="G48" s="298"/>
      <c r="H48" s="12">
        <f>SUM(H49:H52)</f>
        <v>5953.628285600001</v>
      </c>
      <c r="I48" s="173"/>
    </row>
    <row r="49" spans="1:10" ht="15" customHeight="1">
      <c r="A49" s="33">
        <v>155</v>
      </c>
      <c r="B49" s="34" t="s">
        <v>59</v>
      </c>
      <c r="C49" s="35" t="s">
        <v>60</v>
      </c>
      <c r="D49" s="36" t="s">
        <v>32</v>
      </c>
      <c r="E49" s="254">
        <v>17.22346</v>
      </c>
      <c r="F49" s="247">
        <v>17.66799</v>
      </c>
      <c r="G49" s="79">
        <v>216.59</v>
      </c>
      <c r="H49" s="19">
        <f>(F49-E49)*G49</f>
        <v>96.28075270000006</v>
      </c>
      <c r="I49" s="221" t="s">
        <v>272</v>
      </c>
      <c r="J49" s="129"/>
    </row>
    <row r="50" spans="1:9" ht="15" customHeight="1">
      <c r="A50" s="33">
        <v>156</v>
      </c>
      <c r="B50" s="34" t="s">
        <v>61</v>
      </c>
      <c r="C50" s="35" t="s">
        <v>211</v>
      </c>
      <c r="D50" s="36" t="s">
        <v>32</v>
      </c>
      <c r="E50" s="254">
        <v>17.22346</v>
      </c>
      <c r="F50" s="248">
        <v>335.69181</v>
      </c>
      <c r="G50" s="79">
        <v>17.35</v>
      </c>
      <c r="H50" s="19">
        <f>(F50-E50)*G50</f>
        <v>5525.4258725</v>
      </c>
      <c r="I50" s="221" t="s">
        <v>272</v>
      </c>
    </row>
    <row r="51" spans="1:9" ht="15" customHeight="1">
      <c r="A51" s="33">
        <v>157</v>
      </c>
      <c r="B51" s="34" t="s">
        <v>63</v>
      </c>
      <c r="C51" s="35" t="s">
        <v>64</v>
      </c>
      <c r="D51" s="36" t="s">
        <v>32</v>
      </c>
      <c r="E51" s="254">
        <v>17.22346</v>
      </c>
      <c r="F51" s="247">
        <v>17.66799</v>
      </c>
      <c r="G51" s="79">
        <v>286.68</v>
      </c>
      <c r="H51" s="19">
        <f>(F51-E51)*G51</f>
        <v>127.43786040000009</v>
      </c>
      <c r="I51" s="221" t="s">
        <v>272</v>
      </c>
    </row>
    <row r="52" spans="1:9" ht="15" customHeight="1">
      <c r="A52" s="13">
        <v>158</v>
      </c>
      <c r="B52" s="14" t="s">
        <v>65</v>
      </c>
      <c r="C52" s="15" t="s">
        <v>212</v>
      </c>
      <c r="D52" s="16" t="s">
        <v>32</v>
      </c>
      <c r="E52" s="255">
        <v>17.22346</v>
      </c>
      <c r="F52" s="266">
        <v>17.66799</v>
      </c>
      <c r="G52" s="238">
        <v>460</v>
      </c>
      <c r="H52" s="19">
        <f>(F52-E52)*G52</f>
        <v>204.48380000000014</v>
      </c>
      <c r="I52" s="221" t="s">
        <v>272</v>
      </c>
    </row>
    <row r="53" spans="1:9" ht="12.75">
      <c r="A53" s="6" t="s">
        <v>6</v>
      </c>
      <c r="B53" s="7" t="s">
        <v>97</v>
      </c>
      <c r="C53" s="8" t="s">
        <v>98</v>
      </c>
      <c r="D53" s="9"/>
      <c r="E53" s="10"/>
      <c r="F53" s="10"/>
      <c r="G53" s="298"/>
      <c r="H53" s="12">
        <f>H54+H55+H56+H57+H61+H63</f>
        <v>40350.3681</v>
      </c>
      <c r="I53" s="173"/>
    </row>
    <row r="54" spans="1:9" ht="15" customHeight="1">
      <c r="A54" s="26">
        <v>1</v>
      </c>
      <c r="B54" s="27" t="s">
        <v>213</v>
      </c>
      <c r="C54" s="28" t="s">
        <v>214</v>
      </c>
      <c r="D54" s="29" t="s">
        <v>27</v>
      </c>
      <c r="E54" s="30">
        <v>31.647</v>
      </c>
      <c r="F54" s="249">
        <v>45.93</v>
      </c>
      <c r="G54" s="199">
        <v>171.95</v>
      </c>
      <c r="H54" s="19">
        <f>(F54-E54)*G54</f>
        <v>2455.96185</v>
      </c>
      <c r="I54" s="168"/>
    </row>
    <row r="55" spans="1:9" ht="22.5">
      <c r="A55" s="33">
        <v>2</v>
      </c>
      <c r="B55" s="34" t="s">
        <v>215</v>
      </c>
      <c r="C55" s="35" t="s">
        <v>216</v>
      </c>
      <c r="D55" s="36" t="s">
        <v>27</v>
      </c>
      <c r="E55" s="37">
        <v>16</v>
      </c>
      <c r="F55" s="131">
        <v>45.93</v>
      </c>
      <c r="G55" s="79">
        <v>418.33</v>
      </c>
      <c r="H55" s="19">
        <f>(F55-E55)*G55</f>
        <v>12520.616899999999</v>
      </c>
      <c r="I55" s="89"/>
    </row>
    <row r="56" spans="1:9" ht="15" customHeight="1">
      <c r="A56" s="33">
        <v>3</v>
      </c>
      <c r="B56" s="34" t="s">
        <v>217</v>
      </c>
      <c r="C56" s="35" t="s">
        <v>218</v>
      </c>
      <c r="D56" s="36" t="s">
        <v>27</v>
      </c>
      <c r="E56" s="37">
        <v>31.647</v>
      </c>
      <c r="F56" s="131">
        <v>45.93</v>
      </c>
      <c r="G56" s="79">
        <v>167.91</v>
      </c>
      <c r="H56" s="19">
        <f>(F56-E56)*G56</f>
        <v>2398.25853</v>
      </c>
      <c r="I56" s="89"/>
    </row>
    <row r="57" spans="1:9" ht="22.5">
      <c r="A57" s="33">
        <v>5</v>
      </c>
      <c r="B57" s="34" t="s">
        <v>219</v>
      </c>
      <c r="C57" s="35" t="s">
        <v>220</v>
      </c>
      <c r="D57" s="36" t="s">
        <v>27</v>
      </c>
      <c r="E57" s="37">
        <v>10</v>
      </c>
      <c r="F57" s="50">
        <v>54.7465</v>
      </c>
      <c r="G57" s="79">
        <v>312.16</v>
      </c>
      <c r="H57" s="19">
        <f>(F57-E57)*G57</f>
        <v>13968.06744</v>
      </c>
      <c r="I57" s="177"/>
    </row>
    <row r="58" spans="1:9" ht="14.25" customHeight="1">
      <c r="A58" s="62"/>
      <c r="B58" s="135"/>
      <c r="C58" s="136" t="s">
        <v>221</v>
      </c>
      <c r="D58" s="137"/>
      <c r="E58" s="138">
        <v>22.211</v>
      </c>
      <c r="F58" s="139"/>
      <c r="G58" s="139"/>
      <c r="H58" s="139"/>
      <c r="I58" s="178"/>
    </row>
    <row r="59" spans="1:9" ht="47.25" customHeight="1">
      <c r="A59" s="140"/>
      <c r="B59" s="135"/>
      <c r="C59" s="136" t="s">
        <v>222</v>
      </c>
      <c r="D59" s="137"/>
      <c r="E59" s="138">
        <v>21.1255</v>
      </c>
      <c r="F59" s="139"/>
      <c r="G59" s="139"/>
      <c r="H59" s="139"/>
      <c r="I59" s="178"/>
    </row>
    <row r="60" spans="1:9" ht="12.75">
      <c r="A60" s="140"/>
      <c r="B60" s="141"/>
      <c r="C60" s="136" t="s">
        <v>223</v>
      </c>
      <c r="D60" s="142"/>
      <c r="E60" s="143">
        <v>13.41</v>
      </c>
      <c r="F60" s="139"/>
      <c r="G60" s="144"/>
      <c r="H60" s="144"/>
      <c r="I60" s="178"/>
    </row>
    <row r="61" spans="1:9" ht="22.5">
      <c r="A61" s="26">
        <v>6</v>
      </c>
      <c r="B61" s="27" t="s">
        <v>224</v>
      </c>
      <c r="C61" s="28" t="s">
        <v>225</v>
      </c>
      <c r="D61" s="29" t="s">
        <v>27</v>
      </c>
      <c r="E61" s="30">
        <v>20</v>
      </c>
      <c r="F61" s="50">
        <v>87.7415</v>
      </c>
      <c r="G61" s="199">
        <v>129.25</v>
      </c>
      <c r="H61" s="291">
        <f>(F61-E61)*G61</f>
        <v>8755.588875</v>
      </c>
      <c r="I61" s="177"/>
    </row>
    <row r="62" spans="1:9" ht="12.75">
      <c r="A62" s="289"/>
      <c r="B62" s="141"/>
      <c r="C62" s="145" t="s">
        <v>226</v>
      </c>
      <c r="D62" s="142"/>
      <c r="E62" s="143">
        <v>87.7415</v>
      </c>
      <c r="F62" s="250"/>
      <c r="G62" s="251"/>
      <c r="H62" s="290"/>
      <c r="I62" s="178"/>
    </row>
    <row r="63" spans="1:9" ht="12.75">
      <c r="A63" s="26">
        <v>7</v>
      </c>
      <c r="B63" s="27" t="s">
        <v>227</v>
      </c>
      <c r="C63" s="28" t="s">
        <v>228</v>
      </c>
      <c r="D63" s="29" t="s">
        <v>27</v>
      </c>
      <c r="E63" s="30">
        <v>3.912</v>
      </c>
      <c r="F63" s="249">
        <v>9.3415</v>
      </c>
      <c r="G63" s="199">
        <v>46.39</v>
      </c>
      <c r="H63" s="19">
        <f>(F63-E63)*G63</f>
        <v>251.874505</v>
      </c>
      <c r="I63" s="168"/>
    </row>
    <row r="64" spans="1:9" ht="12.75">
      <c r="A64" s="20"/>
      <c r="B64" s="21"/>
      <c r="C64" s="146" t="s">
        <v>229</v>
      </c>
      <c r="D64" s="147"/>
      <c r="E64" s="148">
        <v>9.3415</v>
      </c>
      <c r="F64" s="112"/>
      <c r="G64" s="25"/>
      <c r="H64" s="25"/>
      <c r="I64" s="161"/>
    </row>
    <row r="65" spans="1:9" ht="12.75">
      <c r="A65" s="6" t="s">
        <v>6</v>
      </c>
      <c r="B65" s="7" t="s">
        <v>15</v>
      </c>
      <c r="C65" s="8" t="s">
        <v>16</v>
      </c>
      <c r="D65" s="9"/>
      <c r="E65" s="10"/>
      <c r="F65" s="10"/>
      <c r="G65" s="298"/>
      <c r="H65" s="12">
        <f>SUM(H66:H68)</f>
        <v>4534.232285</v>
      </c>
      <c r="I65" s="167"/>
    </row>
    <row r="66" spans="1:9" ht="12.75">
      <c r="A66" s="33">
        <v>16</v>
      </c>
      <c r="B66" s="34" t="s">
        <v>230</v>
      </c>
      <c r="C66" s="35" t="s">
        <v>231</v>
      </c>
      <c r="D66" s="36" t="s">
        <v>27</v>
      </c>
      <c r="E66" s="37">
        <v>1.1</v>
      </c>
      <c r="F66" s="134">
        <v>22.111</v>
      </c>
      <c r="G66" s="79">
        <v>63.3</v>
      </c>
      <c r="H66" s="19">
        <f>(F66-E66)*G66</f>
        <v>1329.9962999999998</v>
      </c>
      <c r="I66" s="168"/>
    </row>
    <row r="67" spans="1:9" ht="22.5">
      <c r="A67" s="13">
        <v>17</v>
      </c>
      <c r="B67" s="14" t="s">
        <v>232</v>
      </c>
      <c r="C67" s="15" t="s">
        <v>233</v>
      </c>
      <c r="D67" s="16" t="s">
        <v>27</v>
      </c>
      <c r="E67" s="17">
        <v>1.1</v>
      </c>
      <c r="F67" s="18">
        <v>1.59</v>
      </c>
      <c r="G67" s="238">
        <v>72.75</v>
      </c>
      <c r="H67" s="19">
        <f>(F67-E67)*G67</f>
        <v>35.6475</v>
      </c>
      <c r="I67" s="177"/>
    </row>
    <row r="68" spans="1:9" ht="12.75">
      <c r="A68" s="26">
        <v>19</v>
      </c>
      <c r="B68" s="27" t="s">
        <v>234</v>
      </c>
      <c r="C68" s="28" t="s">
        <v>235</v>
      </c>
      <c r="D68" s="29" t="s">
        <v>27</v>
      </c>
      <c r="E68" s="30">
        <v>4.0595</v>
      </c>
      <c r="F68" s="31">
        <v>43</v>
      </c>
      <c r="G68" s="199">
        <v>81.37</v>
      </c>
      <c r="H68" s="19">
        <f>(F68-E68)*G68</f>
        <v>3168.588485</v>
      </c>
      <c r="I68" s="168"/>
    </row>
    <row r="69" spans="1:9" ht="12.75">
      <c r="A69" s="6" t="s">
        <v>6</v>
      </c>
      <c r="B69" s="7" t="s">
        <v>236</v>
      </c>
      <c r="C69" s="8" t="s">
        <v>237</v>
      </c>
      <c r="D69" s="9"/>
      <c r="E69" s="10"/>
      <c r="F69" s="10"/>
      <c r="G69" s="298"/>
      <c r="H69" s="12">
        <f>SUM(H70)</f>
        <v>-91.93778499999999</v>
      </c>
      <c r="I69" s="167"/>
    </row>
    <row r="70" spans="1:9" ht="12.75">
      <c r="A70" s="26">
        <v>20</v>
      </c>
      <c r="B70" s="27" t="s">
        <v>238</v>
      </c>
      <c r="C70" s="28" t="s">
        <v>239</v>
      </c>
      <c r="D70" s="29" t="s">
        <v>27</v>
      </c>
      <c r="E70" s="30">
        <v>0.7585</v>
      </c>
      <c r="F70" s="31">
        <v>0</v>
      </c>
      <c r="G70" s="199">
        <v>121.21</v>
      </c>
      <c r="H70" s="19">
        <f>(F70-E70)*G70</f>
        <v>-91.93778499999999</v>
      </c>
      <c r="I70" s="168"/>
    </row>
    <row r="71" spans="1:9" ht="12.75">
      <c r="A71" s="6" t="s">
        <v>6</v>
      </c>
      <c r="B71" s="7" t="s">
        <v>99</v>
      </c>
      <c r="C71" s="8" t="s">
        <v>100</v>
      </c>
      <c r="D71" s="9"/>
      <c r="E71" s="10"/>
      <c r="F71" s="10"/>
      <c r="G71" s="299"/>
      <c r="H71" s="12">
        <f>H72+H74+H76+H78+H79+H80</f>
        <v>12678.9386967</v>
      </c>
      <c r="I71" s="167"/>
    </row>
    <row r="72" spans="1:9" ht="15" customHeight="1">
      <c r="A72" s="26">
        <v>140</v>
      </c>
      <c r="B72" s="27" t="s">
        <v>101</v>
      </c>
      <c r="C72" s="28" t="s">
        <v>102</v>
      </c>
      <c r="D72" s="29" t="s">
        <v>27</v>
      </c>
      <c r="E72" s="30">
        <v>11.6475</v>
      </c>
      <c r="F72" s="127">
        <v>24.166</v>
      </c>
      <c r="G72" s="199">
        <v>493.34</v>
      </c>
      <c r="H72" s="19">
        <f>(F72-E72)*G72</f>
        <v>6175.876789999999</v>
      </c>
      <c r="I72" s="168"/>
    </row>
    <row r="73" spans="1:9" ht="12.75">
      <c r="A73" s="20"/>
      <c r="B73" s="21"/>
      <c r="C73" s="149" t="s">
        <v>240</v>
      </c>
      <c r="D73" s="150"/>
      <c r="E73" s="151">
        <v>24.166</v>
      </c>
      <c r="F73" s="54"/>
      <c r="G73" s="54"/>
      <c r="H73" s="25"/>
      <c r="I73" s="54"/>
    </row>
    <row r="74" spans="1:9" ht="14.25" customHeight="1">
      <c r="A74" s="26">
        <v>141</v>
      </c>
      <c r="B74" s="27" t="s">
        <v>101</v>
      </c>
      <c r="C74" s="28" t="s">
        <v>102</v>
      </c>
      <c r="D74" s="29" t="s">
        <v>27</v>
      </c>
      <c r="E74" s="30">
        <v>0.845</v>
      </c>
      <c r="F74" s="127">
        <v>1.5925</v>
      </c>
      <c r="G74" s="199">
        <v>493.34</v>
      </c>
      <c r="H74" s="19">
        <f>(F74-E74)*G74</f>
        <v>368.77165</v>
      </c>
      <c r="I74" s="168"/>
    </row>
    <row r="75" spans="1:9" ht="12.75">
      <c r="A75" s="20"/>
      <c r="B75" s="21"/>
      <c r="C75" s="149" t="s">
        <v>241</v>
      </c>
      <c r="D75" s="150"/>
      <c r="E75" s="151">
        <v>1.5925</v>
      </c>
      <c r="F75" s="127"/>
      <c r="G75" s="162"/>
      <c r="H75" s="25"/>
      <c r="I75" s="168"/>
    </row>
    <row r="76" spans="1:9" ht="14.25" customHeight="1">
      <c r="A76" s="26">
        <v>143</v>
      </c>
      <c r="B76" s="27" t="s">
        <v>242</v>
      </c>
      <c r="C76" s="28" t="s">
        <v>243</v>
      </c>
      <c r="D76" s="29" t="s">
        <v>71</v>
      </c>
      <c r="E76" s="30">
        <v>2.48</v>
      </c>
      <c r="F76" s="127">
        <v>3.05</v>
      </c>
      <c r="G76" s="199">
        <v>51.95</v>
      </c>
      <c r="H76" s="19">
        <f>(F76-E76)*G76</f>
        <v>29.611499999999992</v>
      </c>
      <c r="I76" s="168"/>
    </row>
    <row r="77" spans="1:9" ht="12.75">
      <c r="A77" s="20"/>
      <c r="B77" s="21"/>
      <c r="C77" s="152" t="s">
        <v>244</v>
      </c>
      <c r="D77" s="111"/>
      <c r="E77" s="112">
        <v>3.05</v>
      </c>
      <c r="F77" s="127"/>
      <c r="G77" s="162"/>
      <c r="H77" s="25"/>
      <c r="I77" s="168"/>
    </row>
    <row r="78" spans="1:9" ht="15.75" customHeight="1">
      <c r="A78" s="33">
        <v>144</v>
      </c>
      <c r="B78" s="34" t="s">
        <v>103</v>
      </c>
      <c r="C78" s="35" t="s">
        <v>245</v>
      </c>
      <c r="D78" s="36" t="s">
        <v>32</v>
      </c>
      <c r="E78" s="37">
        <v>0.13757</v>
      </c>
      <c r="F78" s="127">
        <v>0.34</v>
      </c>
      <c r="G78" s="79">
        <v>545.19</v>
      </c>
      <c r="H78" s="19">
        <f>(F78-E78)*G78</f>
        <v>110.36281170000002</v>
      </c>
      <c r="I78" s="168"/>
    </row>
    <row r="79" spans="1:9" ht="12.75">
      <c r="A79" s="33">
        <v>146</v>
      </c>
      <c r="B79" s="34" t="s">
        <v>246</v>
      </c>
      <c r="C79" s="35" t="s">
        <v>247</v>
      </c>
      <c r="D79" s="36" t="s">
        <v>27</v>
      </c>
      <c r="E79" s="37">
        <v>0.845</v>
      </c>
      <c r="F79" s="127">
        <v>1.7</v>
      </c>
      <c r="G79" s="79">
        <v>459.67</v>
      </c>
      <c r="H79" s="19">
        <f>(F79-E79)*G79</f>
        <v>393.01785</v>
      </c>
      <c r="I79" s="168"/>
    </row>
    <row r="80" spans="1:9" ht="12.75">
      <c r="A80" s="13">
        <v>147</v>
      </c>
      <c r="B80" s="14" t="s">
        <v>104</v>
      </c>
      <c r="C80" s="15" t="s">
        <v>105</v>
      </c>
      <c r="D80" s="16" t="s">
        <v>27</v>
      </c>
      <c r="E80" s="17">
        <v>11.6475</v>
      </c>
      <c r="F80" s="127">
        <v>25.809</v>
      </c>
      <c r="G80" s="79">
        <v>395.53</v>
      </c>
      <c r="H80" s="19">
        <f>(F80-E80)*G80</f>
        <v>5601.298095</v>
      </c>
      <c r="I80" s="168"/>
    </row>
    <row r="81" spans="1:9" ht="12.75">
      <c r="A81" s="6" t="s">
        <v>6</v>
      </c>
      <c r="B81" s="7" t="s">
        <v>35</v>
      </c>
      <c r="C81" s="8" t="s">
        <v>36</v>
      </c>
      <c r="D81" s="9"/>
      <c r="E81" s="10"/>
      <c r="F81" s="10"/>
      <c r="G81" s="299"/>
      <c r="H81" s="12">
        <f>SUM(H82:H83)</f>
        <v>1350.3889999999994</v>
      </c>
      <c r="I81" s="167"/>
    </row>
    <row r="82" spans="1:9" ht="12.75">
      <c r="A82" s="33"/>
      <c r="B82" s="34"/>
      <c r="C82" s="35" t="s">
        <v>122</v>
      </c>
      <c r="D82" s="36" t="s">
        <v>264</v>
      </c>
      <c r="E82" s="37">
        <v>0</v>
      </c>
      <c r="F82" s="127">
        <v>7</v>
      </c>
      <c r="G82" s="79">
        <v>119</v>
      </c>
      <c r="H82" s="19">
        <f>(F82-E82)*G82</f>
        <v>833</v>
      </c>
      <c r="I82" s="168"/>
    </row>
    <row r="83" spans="1:9" ht="12.75">
      <c r="A83" s="33">
        <v>134</v>
      </c>
      <c r="B83" s="34" t="s">
        <v>205</v>
      </c>
      <c r="C83" s="35" t="s">
        <v>206</v>
      </c>
      <c r="D83" s="36" t="s">
        <v>27</v>
      </c>
      <c r="E83" s="37">
        <v>11.39</v>
      </c>
      <c r="F83" s="127">
        <v>12.53</v>
      </c>
      <c r="G83" s="79">
        <v>453.85</v>
      </c>
      <c r="H83" s="19">
        <f>(F83-E83)*G83</f>
        <v>517.3889999999994</v>
      </c>
      <c r="I83" s="168"/>
    </row>
    <row r="84" spans="1:9" ht="12.75">
      <c r="A84" s="6" t="s">
        <v>6</v>
      </c>
      <c r="B84" s="7" t="s">
        <v>53</v>
      </c>
      <c r="C84" s="8" t="s">
        <v>54</v>
      </c>
      <c r="D84" s="9"/>
      <c r="E84" s="10"/>
      <c r="F84" s="11"/>
      <c r="G84" s="299"/>
      <c r="H84" s="11">
        <f>SUM(H85)</f>
        <v>-162.704832</v>
      </c>
      <c r="I84" s="179"/>
    </row>
    <row r="85" spans="1:9" ht="24.75" customHeight="1">
      <c r="A85" s="26">
        <v>149</v>
      </c>
      <c r="B85" s="27" t="s">
        <v>179</v>
      </c>
      <c r="C85" s="28" t="s">
        <v>180</v>
      </c>
      <c r="D85" s="29" t="s">
        <v>27</v>
      </c>
      <c r="E85" s="30">
        <v>1.4912</v>
      </c>
      <c r="F85" s="31">
        <v>0</v>
      </c>
      <c r="G85" s="199">
        <v>109.11</v>
      </c>
      <c r="H85" s="19">
        <f>(F85-E85)*G85</f>
        <v>-162.704832</v>
      </c>
      <c r="I85" s="168"/>
    </row>
    <row r="86" spans="1:9" ht="12.75">
      <c r="A86" s="6" t="s">
        <v>6</v>
      </c>
      <c r="B86" s="7" t="s">
        <v>106</v>
      </c>
      <c r="C86" s="8" t="s">
        <v>107</v>
      </c>
      <c r="D86" s="9"/>
      <c r="E86" s="10"/>
      <c r="F86" s="10"/>
      <c r="G86" s="299"/>
      <c r="H86" s="12">
        <f>H87+H88+H91</f>
        <v>2851.5121547999997</v>
      </c>
      <c r="I86" s="167"/>
    </row>
    <row r="87" spans="1:9" ht="12.75" customHeight="1">
      <c r="A87" s="33">
        <v>151</v>
      </c>
      <c r="B87" s="34" t="s">
        <v>108</v>
      </c>
      <c r="C87" s="35" t="s">
        <v>109</v>
      </c>
      <c r="D87" s="36" t="s">
        <v>27</v>
      </c>
      <c r="E87" s="37">
        <v>88.2493</v>
      </c>
      <c r="F87" s="127">
        <v>133.68</v>
      </c>
      <c r="G87" s="79">
        <v>17.63</v>
      </c>
      <c r="H87" s="19">
        <f>(F87-E87)*G87</f>
        <v>800.943241</v>
      </c>
      <c r="I87" s="168"/>
    </row>
    <row r="88" spans="1:9" ht="12.75">
      <c r="A88" s="26">
        <v>152</v>
      </c>
      <c r="B88" s="27" t="s">
        <v>110</v>
      </c>
      <c r="C88" s="28" t="s">
        <v>111</v>
      </c>
      <c r="D88" s="29" t="s">
        <v>27</v>
      </c>
      <c r="E88" s="30">
        <v>88.24934</v>
      </c>
      <c r="F88" s="127">
        <v>133.68</v>
      </c>
      <c r="G88" s="199">
        <v>52.39</v>
      </c>
      <c r="H88" s="19">
        <f>(F88-E88)*G88</f>
        <v>2380.1122774</v>
      </c>
      <c r="I88" s="168"/>
    </row>
    <row r="89" spans="1:9" ht="12.75">
      <c r="A89" s="20"/>
      <c r="B89" s="21"/>
      <c r="C89" s="153" t="s">
        <v>248</v>
      </c>
      <c r="D89" s="154"/>
      <c r="E89" s="155">
        <v>87.74</v>
      </c>
      <c r="F89" s="161"/>
      <c r="G89" s="162"/>
      <c r="H89" s="25"/>
      <c r="I89" s="161"/>
    </row>
    <row r="90" spans="1:9" ht="12.75">
      <c r="A90" s="20"/>
      <c r="B90" s="21"/>
      <c r="C90" s="153" t="s">
        <v>249</v>
      </c>
      <c r="D90" s="154"/>
      <c r="E90" s="155">
        <v>45.94</v>
      </c>
      <c r="F90" s="161"/>
      <c r="G90" s="162"/>
      <c r="H90" s="25"/>
      <c r="I90" s="161"/>
    </row>
    <row r="91" spans="1:9" ht="15" customHeight="1">
      <c r="A91" s="26">
        <v>153</v>
      </c>
      <c r="B91" s="27" t="s">
        <v>250</v>
      </c>
      <c r="C91" s="28" t="s">
        <v>251</v>
      </c>
      <c r="D91" s="29" t="s">
        <v>27</v>
      </c>
      <c r="E91" s="30">
        <v>92.84392</v>
      </c>
      <c r="F91" s="127">
        <v>79.9862</v>
      </c>
      <c r="G91" s="199">
        <v>25.63</v>
      </c>
      <c r="H91" s="19">
        <f>(F91-E91)*G91</f>
        <v>-329.5433636</v>
      </c>
      <c r="I91" s="168"/>
    </row>
    <row r="92" spans="1:9" ht="12.75">
      <c r="A92" s="20"/>
      <c r="B92" s="21"/>
      <c r="C92" s="156" t="s">
        <v>252</v>
      </c>
      <c r="D92" s="157"/>
      <c r="E92" s="158">
        <v>79.9862</v>
      </c>
      <c r="F92" s="112"/>
      <c r="G92" s="25"/>
      <c r="H92" s="25"/>
      <c r="I92" s="161"/>
    </row>
    <row r="93" spans="1:9" ht="27" customHeight="1">
      <c r="A93" s="6"/>
      <c r="B93" s="7"/>
      <c r="C93" s="8" t="s">
        <v>295</v>
      </c>
      <c r="D93" s="9"/>
      <c r="E93" s="10"/>
      <c r="F93" s="10"/>
      <c r="G93" s="299"/>
      <c r="H93" s="12">
        <f>SUM(H94:H95)</f>
        <v>6578</v>
      </c>
      <c r="I93" s="167"/>
    </row>
    <row r="94" spans="1:9" ht="22.5">
      <c r="A94" s="39" t="s">
        <v>46</v>
      </c>
      <c r="B94" s="163"/>
      <c r="C94" s="71" t="s">
        <v>260</v>
      </c>
      <c r="D94" s="72" t="s">
        <v>121</v>
      </c>
      <c r="E94" s="73">
        <v>0</v>
      </c>
      <c r="F94" s="256">
        <v>26</v>
      </c>
      <c r="G94" s="182">
        <v>198</v>
      </c>
      <c r="H94" s="196">
        <f>(F94-E94)*G94</f>
        <v>5148</v>
      </c>
      <c r="I94" s="161"/>
    </row>
    <row r="95" spans="1:9" ht="12.75">
      <c r="A95" s="39" t="s">
        <v>46</v>
      </c>
      <c r="B95" s="164"/>
      <c r="C95" s="165" t="s">
        <v>261</v>
      </c>
      <c r="D95" s="166" t="s">
        <v>121</v>
      </c>
      <c r="E95" s="68">
        <v>0</v>
      </c>
      <c r="F95" s="256">
        <v>26</v>
      </c>
      <c r="G95" s="182">
        <v>55</v>
      </c>
      <c r="H95" s="196">
        <f>(F95-E95)*G95</f>
        <v>1430</v>
      </c>
      <c r="I95" s="161"/>
    </row>
    <row r="96" spans="1:9" ht="13.5" customHeight="1">
      <c r="A96" s="20"/>
      <c r="B96" s="21"/>
      <c r="C96" s="156"/>
      <c r="D96" s="157"/>
      <c r="E96" s="158"/>
      <c r="F96" s="112"/>
      <c r="G96" s="25"/>
      <c r="H96" s="25"/>
      <c r="I96" s="161"/>
    </row>
    <row r="97" spans="1:9" ht="12.75">
      <c r="A97" s="20"/>
      <c r="B97" s="21"/>
      <c r="C97" s="156"/>
      <c r="D97" s="157"/>
      <c r="E97" s="158"/>
      <c r="F97" s="112"/>
      <c r="G97" s="25"/>
      <c r="H97" s="25"/>
      <c r="I97" s="161"/>
    </row>
    <row r="98" spans="1:9" ht="25.5">
      <c r="A98" s="1" t="s">
        <v>298</v>
      </c>
      <c r="B98" s="2"/>
      <c r="C98" s="2"/>
      <c r="D98" s="2"/>
      <c r="E98" s="270" t="s">
        <v>0</v>
      </c>
      <c r="F98" s="270" t="s">
        <v>1</v>
      </c>
      <c r="G98" s="296" t="s">
        <v>2</v>
      </c>
      <c r="H98" s="270" t="s">
        <v>3</v>
      </c>
      <c r="I98" s="161"/>
    </row>
    <row r="99" spans="1:10" ht="15.75">
      <c r="A99" s="55" t="s">
        <v>66</v>
      </c>
      <c r="B99" s="56"/>
      <c r="C99" s="56"/>
      <c r="D99" s="56"/>
      <c r="E99" s="56"/>
      <c r="F99" s="56"/>
      <c r="G99" s="297"/>
      <c r="H99" s="57">
        <f>H100+H105+H116+H118</f>
        <v>-43877.539582</v>
      </c>
      <c r="I99" s="259"/>
      <c r="J99" s="310"/>
    </row>
    <row r="100" spans="1:9" ht="12.75">
      <c r="A100" s="6" t="s">
        <v>6</v>
      </c>
      <c r="B100" s="7" t="s">
        <v>112</v>
      </c>
      <c r="C100" s="8" t="s">
        <v>113</v>
      </c>
      <c r="D100" s="9"/>
      <c r="E100" s="10"/>
      <c r="F100" s="10"/>
      <c r="G100" s="298"/>
      <c r="H100" s="12">
        <f>SUM(H101:H103)</f>
        <v>-15758.389746000003</v>
      </c>
      <c r="I100" s="173"/>
    </row>
    <row r="101" spans="1:9" ht="12.75">
      <c r="A101" s="26">
        <v>2</v>
      </c>
      <c r="B101" s="27" t="s">
        <v>253</v>
      </c>
      <c r="C101" s="28" t="s">
        <v>254</v>
      </c>
      <c r="D101" s="29" t="s">
        <v>27</v>
      </c>
      <c r="E101" s="30">
        <v>8.8772</v>
      </c>
      <c r="F101" s="31">
        <v>0</v>
      </c>
      <c r="G101" s="199">
        <v>1671</v>
      </c>
      <c r="H101" s="19">
        <f>(F101-E101)*G101</f>
        <v>-14833.8012</v>
      </c>
      <c r="I101" s="168"/>
    </row>
    <row r="102" spans="1:9" ht="22.5">
      <c r="A102" s="26">
        <v>3</v>
      </c>
      <c r="B102" s="27" t="s">
        <v>255</v>
      </c>
      <c r="C102" s="28" t="s">
        <v>256</v>
      </c>
      <c r="D102" s="29" t="s">
        <v>27</v>
      </c>
      <c r="E102" s="30">
        <v>2.6757</v>
      </c>
      <c r="F102" s="31">
        <v>0</v>
      </c>
      <c r="G102" s="199">
        <v>1607.78</v>
      </c>
      <c r="H102" s="19">
        <f>(F102-E102)*G102</f>
        <v>-4301.936946</v>
      </c>
      <c r="I102" s="168"/>
    </row>
    <row r="103" spans="1:9" ht="22.5">
      <c r="A103" s="26">
        <v>4</v>
      </c>
      <c r="B103" s="27" t="s">
        <v>257</v>
      </c>
      <c r="C103" s="28" t="s">
        <v>258</v>
      </c>
      <c r="D103" s="29" t="s">
        <v>27</v>
      </c>
      <c r="E103" s="30">
        <v>23.01</v>
      </c>
      <c r="F103" s="31">
        <v>26.99</v>
      </c>
      <c r="G103" s="199">
        <v>848.58</v>
      </c>
      <c r="H103" s="19">
        <f>(F103-E103)*G103</f>
        <v>3377.3483999999976</v>
      </c>
      <c r="I103" s="168"/>
    </row>
    <row r="104" spans="3:9" ht="12.75">
      <c r="C104" s="49" t="s">
        <v>259</v>
      </c>
      <c r="E104" s="38">
        <v>26.99</v>
      </c>
      <c r="F104" s="38"/>
      <c r="I104" s="180"/>
    </row>
    <row r="105" spans="1:9" ht="12.75">
      <c r="A105" s="6" t="s">
        <v>6</v>
      </c>
      <c r="B105" s="7" t="s">
        <v>67</v>
      </c>
      <c r="C105" s="8" t="s">
        <v>68</v>
      </c>
      <c r="D105" s="9"/>
      <c r="E105" s="10"/>
      <c r="F105" s="10"/>
      <c r="G105" s="298"/>
      <c r="H105" s="12">
        <f>H106+H107+H108+H109+H110+H111+H112+H113+H114+H115</f>
        <v>-6979.6143759999995</v>
      </c>
      <c r="I105" s="167"/>
    </row>
    <row r="106" spans="1:9" ht="15" customHeight="1">
      <c r="A106" s="33">
        <v>19</v>
      </c>
      <c r="B106" s="34" t="s">
        <v>69</v>
      </c>
      <c r="C106" s="35" t="s">
        <v>70</v>
      </c>
      <c r="D106" s="36" t="s">
        <v>71</v>
      </c>
      <c r="E106" s="37">
        <v>2</v>
      </c>
      <c r="F106" s="31">
        <v>0</v>
      </c>
      <c r="G106" s="79">
        <v>144.43</v>
      </c>
      <c r="H106" s="19">
        <f aca="true" t="shared" si="0" ref="H106:H115">(F106-E106)*G106</f>
        <v>-288.86</v>
      </c>
      <c r="I106" s="168"/>
    </row>
    <row r="107" spans="1:9" ht="15" customHeight="1">
      <c r="A107" s="33">
        <v>20</v>
      </c>
      <c r="B107" s="34" t="s">
        <v>72</v>
      </c>
      <c r="C107" s="35" t="s">
        <v>73</v>
      </c>
      <c r="D107" s="36" t="s">
        <v>71</v>
      </c>
      <c r="E107" s="37">
        <v>1</v>
      </c>
      <c r="F107" s="31">
        <v>0</v>
      </c>
      <c r="G107" s="79">
        <v>127.3</v>
      </c>
      <c r="H107" s="19">
        <f t="shared" si="0"/>
        <v>-127.3</v>
      </c>
      <c r="I107" s="168"/>
    </row>
    <row r="108" spans="1:9" ht="15" customHeight="1">
      <c r="A108" s="33">
        <v>21</v>
      </c>
      <c r="B108" s="34" t="s">
        <v>74</v>
      </c>
      <c r="C108" s="35" t="s">
        <v>75</v>
      </c>
      <c r="D108" s="36" t="s">
        <v>76</v>
      </c>
      <c r="E108" s="37">
        <v>1</v>
      </c>
      <c r="F108" s="31">
        <v>0</v>
      </c>
      <c r="G108" s="79">
        <v>127.3</v>
      </c>
      <c r="H108" s="19">
        <f t="shared" si="0"/>
        <v>-127.3</v>
      </c>
      <c r="I108" s="168"/>
    </row>
    <row r="109" spans="1:9" ht="15" customHeight="1">
      <c r="A109" s="33">
        <v>22</v>
      </c>
      <c r="B109" s="34" t="s">
        <v>77</v>
      </c>
      <c r="C109" s="35" t="s">
        <v>78</v>
      </c>
      <c r="D109" s="36" t="s">
        <v>76</v>
      </c>
      <c r="E109" s="37">
        <v>1</v>
      </c>
      <c r="F109" s="31">
        <v>0</v>
      </c>
      <c r="G109" s="79">
        <v>745.42</v>
      </c>
      <c r="H109" s="19">
        <f t="shared" si="0"/>
        <v>-745.42</v>
      </c>
      <c r="I109" s="168"/>
    </row>
    <row r="110" spans="1:9" ht="15" customHeight="1">
      <c r="A110" s="33">
        <v>23</v>
      </c>
      <c r="B110" s="34" t="s">
        <v>90</v>
      </c>
      <c r="C110" s="35" t="s">
        <v>91</v>
      </c>
      <c r="D110" s="36" t="s">
        <v>32</v>
      </c>
      <c r="E110" s="37">
        <v>0.00718</v>
      </c>
      <c r="F110" s="31">
        <v>0</v>
      </c>
      <c r="G110" s="79">
        <v>3733.2</v>
      </c>
      <c r="H110" s="19">
        <f t="shared" si="0"/>
        <v>-26.804375999999998</v>
      </c>
      <c r="I110" s="168"/>
    </row>
    <row r="111" spans="1:9" ht="15" customHeight="1">
      <c r="A111" s="33">
        <v>24</v>
      </c>
      <c r="B111" s="34" t="s">
        <v>79</v>
      </c>
      <c r="C111" s="35" t="s">
        <v>80</v>
      </c>
      <c r="D111" s="36" t="s">
        <v>76</v>
      </c>
      <c r="E111" s="37">
        <v>1</v>
      </c>
      <c r="F111" s="31">
        <v>0</v>
      </c>
      <c r="G111" s="79">
        <v>4896</v>
      </c>
      <c r="H111" s="19">
        <f t="shared" si="0"/>
        <v>-4896</v>
      </c>
      <c r="I111" s="168"/>
    </row>
    <row r="112" spans="1:9" ht="15" customHeight="1">
      <c r="A112" s="33">
        <v>25</v>
      </c>
      <c r="B112" s="34" t="s">
        <v>81</v>
      </c>
      <c r="C112" s="35" t="s">
        <v>82</v>
      </c>
      <c r="D112" s="36" t="s">
        <v>71</v>
      </c>
      <c r="E112" s="37">
        <v>2</v>
      </c>
      <c r="F112" s="31">
        <v>0</v>
      </c>
      <c r="G112" s="79">
        <v>239.29</v>
      </c>
      <c r="H112" s="19">
        <f t="shared" si="0"/>
        <v>-478.58</v>
      </c>
      <c r="I112" s="168"/>
    </row>
    <row r="113" spans="1:9" ht="15" customHeight="1">
      <c r="A113" s="33">
        <v>26</v>
      </c>
      <c r="B113" s="34" t="s">
        <v>83</v>
      </c>
      <c r="C113" s="35" t="s">
        <v>84</v>
      </c>
      <c r="D113" s="36" t="s">
        <v>76</v>
      </c>
      <c r="E113" s="37">
        <v>1</v>
      </c>
      <c r="F113" s="31">
        <v>0</v>
      </c>
      <c r="G113" s="79">
        <v>89.11</v>
      </c>
      <c r="H113" s="19">
        <f t="shared" si="0"/>
        <v>-89.11</v>
      </c>
      <c r="I113" s="168"/>
    </row>
    <row r="114" spans="1:9" ht="15" customHeight="1">
      <c r="A114" s="33">
        <v>27</v>
      </c>
      <c r="B114" s="34" t="s">
        <v>85</v>
      </c>
      <c r="C114" s="35" t="s">
        <v>86</v>
      </c>
      <c r="D114" s="36" t="s">
        <v>76</v>
      </c>
      <c r="E114" s="37">
        <v>1</v>
      </c>
      <c r="F114" s="31">
        <v>0</v>
      </c>
      <c r="G114" s="79">
        <v>50.92</v>
      </c>
      <c r="H114" s="19">
        <f t="shared" si="0"/>
        <v>-50.92</v>
      </c>
      <c r="I114" s="168"/>
    </row>
    <row r="115" spans="1:9" ht="15" customHeight="1">
      <c r="A115" s="13">
        <v>28</v>
      </c>
      <c r="B115" s="14" t="s">
        <v>87</v>
      </c>
      <c r="C115" s="15" t="s">
        <v>88</v>
      </c>
      <c r="D115" s="16" t="s">
        <v>89</v>
      </c>
      <c r="E115" s="17">
        <v>2</v>
      </c>
      <c r="F115" s="31">
        <v>0</v>
      </c>
      <c r="G115" s="79">
        <v>74.66</v>
      </c>
      <c r="H115" s="19">
        <f t="shared" si="0"/>
        <v>-149.32</v>
      </c>
      <c r="I115" s="168"/>
    </row>
    <row r="116" spans="1:9" ht="15" customHeight="1">
      <c r="A116" s="184" t="s">
        <v>6</v>
      </c>
      <c r="B116" s="185" t="s">
        <v>185</v>
      </c>
      <c r="C116" s="186" t="s">
        <v>271</v>
      </c>
      <c r="D116" s="187"/>
      <c r="E116" s="188"/>
      <c r="F116" s="189"/>
      <c r="G116" s="304"/>
      <c r="H116" s="12">
        <f>H117</f>
        <v>-21968.335460000002</v>
      </c>
      <c r="I116" s="89"/>
    </row>
    <row r="117" spans="1:9" ht="15" customHeight="1">
      <c r="A117" s="191">
        <v>7</v>
      </c>
      <c r="B117" s="192" t="s">
        <v>186</v>
      </c>
      <c r="C117" s="193" t="s">
        <v>187</v>
      </c>
      <c r="D117" s="194" t="s">
        <v>32</v>
      </c>
      <c r="E117" s="195">
        <v>25.72126</v>
      </c>
      <c r="F117" s="308">
        <v>2.42504</v>
      </c>
      <c r="G117" s="90">
        <v>943</v>
      </c>
      <c r="H117" s="197">
        <f>(F117-E117)*G117</f>
        <v>-21968.335460000002</v>
      </c>
      <c r="I117" s="252" t="s">
        <v>292</v>
      </c>
    </row>
    <row r="118" spans="1:9" ht="15" customHeight="1">
      <c r="A118" s="184" t="s">
        <v>6</v>
      </c>
      <c r="B118" s="185" t="s">
        <v>119</v>
      </c>
      <c r="C118" s="186" t="s">
        <v>120</v>
      </c>
      <c r="D118" s="187"/>
      <c r="E118" s="188"/>
      <c r="F118" s="189"/>
      <c r="G118" s="304"/>
      <c r="H118" s="12">
        <f>SUM(H119:H124)</f>
        <v>828.7999999999993</v>
      </c>
      <c r="I118" s="89"/>
    </row>
    <row r="119" spans="1:9" ht="15" customHeight="1">
      <c r="A119" s="39" t="s">
        <v>46</v>
      </c>
      <c r="B119" s="60"/>
      <c r="C119" s="60" t="s">
        <v>138</v>
      </c>
      <c r="D119" s="60" t="s">
        <v>121</v>
      </c>
      <c r="E119" s="60">
        <v>0</v>
      </c>
      <c r="F119" s="94">
        <v>1</v>
      </c>
      <c r="G119" s="305">
        <v>350</v>
      </c>
      <c r="H119" s="19">
        <f>(F119-E119)*G119</f>
        <v>350</v>
      </c>
      <c r="I119" s="89"/>
    </row>
    <row r="120" spans="1:9" ht="24" customHeight="1">
      <c r="A120" s="39" t="s">
        <v>46</v>
      </c>
      <c r="B120" s="81"/>
      <c r="C120" s="224" t="s">
        <v>269</v>
      </c>
      <c r="D120" s="104" t="s">
        <v>121</v>
      </c>
      <c r="E120" s="104">
        <v>0</v>
      </c>
      <c r="F120" s="181">
        <v>1</v>
      </c>
      <c r="G120" s="306">
        <v>6498</v>
      </c>
      <c r="H120" s="104">
        <f>G120*F120</f>
        <v>6498</v>
      </c>
      <c r="I120" s="89"/>
    </row>
    <row r="121" spans="1:9" ht="15" customHeight="1">
      <c r="A121" s="33">
        <v>15</v>
      </c>
      <c r="B121" s="34" t="s">
        <v>276</v>
      </c>
      <c r="C121" s="35" t="s">
        <v>265</v>
      </c>
      <c r="D121" s="36" t="s">
        <v>121</v>
      </c>
      <c r="E121" s="37">
        <v>1</v>
      </c>
      <c r="F121" s="31">
        <v>0</v>
      </c>
      <c r="G121" s="79">
        <v>5300</v>
      </c>
      <c r="H121" s="19">
        <f>(F121-E121)*G121</f>
        <v>-5300</v>
      </c>
      <c r="I121" s="168"/>
    </row>
    <row r="122" spans="1:9" ht="15" customHeight="1">
      <c r="A122" s="33">
        <v>13</v>
      </c>
      <c r="B122" s="34" t="s">
        <v>296</v>
      </c>
      <c r="C122" s="35" t="s">
        <v>297</v>
      </c>
      <c r="D122" s="36" t="s">
        <v>121</v>
      </c>
      <c r="E122" s="37">
        <v>1</v>
      </c>
      <c r="F122" s="31">
        <v>0</v>
      </c>
      <c r="G122" s="79">
        <v>717.2</v>
      </c>
      <c r="H122" s="19">
        <f>(F122-E122)*G122</f>
        <v>-717.2</v>
      </c>
      <c r="I122" s="168"/>
    </row>
    <row r="123" spans="1:9" ht="15" customHeight="1">
      <c r="A123" s="33">
        <v>12</v>
      </c>
      <c r="B123" s="34" t="s">
        <v>278</v>
      </c>
      <c r="C123" s="35" t="s">
        <v>266</v>
      </c>
      <c r="D123" s="36" t="s">
        <v>121</v>
      </c>
      <c r="E123" s="37">
        <v>1</v>
      </c>
      <c r="F123" s="31">
        <v>0</v>
      </c>
      <c r="G123" s="79">
        <v>11039</v>
      </c>
      <c r="H123" s="19">
        <f>(F123-E123)*G123</f>
        <v>-11039</v>
      </c>
      <c r="I123" s="168"/>
    </row>
    <row r="124" spans="1:9" ht="22.5" customHeight="1">
      <c r="A124" s="267" t="s">
        <v>46</v>
      </c>
      <c r="B124" s="27"/>
      <c r="C124" s="28" t="s">
        <v>267</v>
      </c>
      <c r="D124" s="29" t="s">
        <v>121</v>
      </c>
      <c r="E124" s="30">
        <v>0</v>
      </c>
      <c r="F124" s="31">
        <v>1</v>
      </c>
      <c r="G124" s="305">
        <v>11037</v>
      </c>
      <c r="H124" s="60">
        <v>11037</v>
      </c>
      <c r="I124" s="168"/>
    </row>
    <row r="125" spans="1:9" s="201" customFormat="1" ht="12.75">
      <c r="A125" s="159"/>
      <c r="B125" s="160"/>
      <c r="C125" s="205"/>
      <c r="D125" s="253"/>
      <c r="E125" s="206"/>
      <c r="F125" s="53"/>
      <c r="G125" s="54"/>
      <c r="H125" s="162"/>
      <c r="I125" s="89"/>
    </row>
  </sheetData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A PETR</dc:creator>
  <cp:keywords/>
  <dc:description/>
  <cp:lastModifiedBy>swarzova</cp:lastModifiedBy>
  <cp:lastPrinted>2018-12-13T12:49:32Z</cp:lastPrinted>
  <dcterms:created xsi:type="dcterms:W3CDTF">2018-09-27T13:06:32Z</dcterms:created>
  <dcterms:modified xsi:type="dcterms:W3CDTF">2018-12-13T15:13:03Z</dcterms:modified>
  <cp:category/>
  <cp:version/>
  <cp:contentType/>
  <cp:contentStatus/>
</cp:coreProperties>
</file>