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oš Fišer\Desktop\"/>
    </mc:Choice>
  </mc:AlternateContent>
  <bookViews>
    <workbookView xWindow="0" yWindow="0" windowWidth="20490" windowHeight="7545" activeTab="1"/>
  </bookViews>
  <sheets>
    <sheet name="Rekapitulace stavby" sheetId="1" r:id="rId1"/>
    <sheet name="04-2019 - Oprava učebny..." sheetId="2" r:id="rId2"/>
    <sheet name="VRN - Vedlejší rozpočtové..." sheetId="3" r:id="rId3"/>
    <sheet name="Pokyny pro vyplnění" sheetId="4" r:id="rId4"/>
  </sheets>
  <definedNames>
    <definedName name="_xlnm._FilterDatabase" localSheetId="1" hidden="1">'04-2019 - Oprava učebny...'!$C$84:$K$181</definedName>
    <definedName name="_xlnm._FilterDatabase" localSheetId="2" hidden="1">'VRN - Vedlejší rozpočtové...'!$C$79:$K$85</definedName>
    <definedName name="_xlnm.Print_Titles" localSheetId="1">'04-2019 - Oprava učebny...'!$84:$84</definedName>
    <definedName name="_xlnm.Print_Titles" localSheetId="0">'Rekapitulace stavby'!$49:$49</definedName>
    <definedName name="_xlnm.Print_Titles" localSheetId="2">'VRN - Vedlejší rozpočtové...'!$79:$79</definedName>
    <definedName name="_xlnm.Print_Area" localSheetId="1">'04-2019 - Oprava učebny...'!$C$4:$J$34,'04-2019 - Oprava učebny...'!$C$40:$J$68,'04-2019 - Oprava učebny...'!$C$74:$K$181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rozpočtové...'!$C$42:$J$61,'VRN - Vedlejší rozpočtové...'!$C$67:$K$85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87" i="3" l="1"/>
  <c r="BI87" i="3"/>
  <c r="BH87" i="3"/>
  <c r="BG87" i="3"/>
  <c r="BF87" i="3"/>
  <c r="T87" i="3"/>
  <c r="R87" i="3"/>
  <c r="R86" i="3" s="1"/>
  <c r="P87" i="3"/>
  <c r="J87" i="3"/>
  <c r="BE87" i="3" s="1"/>
  <c r="BK86" i="3"/>
  <c r="J86" i="3" s="1"/>
  <c r="J60" i="3" s="1"/>
  <c r="T86" i="3"/>
  <c r="P86" i="3"/>
  <c r="BK83" i="3"/>
  <c r="BI83" i="3"/>
  <c r="BH83" i="3"/>
  <c r="BG83" i="3"/>
  <c r="BF83" i="3"/>
  <c r="T83" i="3"/>
  <c r="T82" i="3" s="1"/>
  <c r="R83" i="3"/>
  <c r="P83" i="3"/>
  <c r="P82" i="3" s="1"/>
  <c r="J83" i="3"/>
  <c r="BE83" i="3" s="1"/>
  <c r="BK82" i="3"/>
  <c r="J82" i="3" s="1"/>
  <c r="R82" i="3"/>
  <c r="J58" i="3" l="1"/>
  <c r="J152" i="2"/>
  <c r="J151" i="2"/>
  <c r="J150" i="2"/>
  <c r="J99" i="2"/>
  <c r="J147" i="2"/>
  <c r="J146" i="2"/>
  <c r="J145" i="2"/>
  <c r="H172" i="2"/>
  <c r="J144" i="2" l="1"/>
  <c r="J149" i="2"/>
  <c r="J65" i="2" s="1"/>
  <c r="H177" i="2"/>
  <c r="J139" i="2"/>
  <c r="J136" i="2"/>
  <c r="J135" i="2"/>
  <c r="J134" i="2"/>
  <c r="J133" i="2"/>
  <c r="J137" i="2"/>
  <c r="J138" i="2"/>
  <c r="BK179" i="2" l="1"/>
  <c r="BI179" i="2"/>
  <c r="BH179" i="2"/>
  <c r="BG179" i="2"/>
  <c r="BF179" i="2"/>
  <c r="T179" i="2"/>
  <c r="R179" i="2"/>
  <c r="P179" i="2"/>
  <c r="J179" i="2"/>
  <c r="BE179" i="2" s="1"/>
  <c r="J92" i="2" l="1"/>
  <c r="J158" i="2"/>
  <c r="J159" i="2" l="1"/>
  <c r="BK165" i="2" l="1"/>
  <c r="BI165" i="2"/>
  <c r="BH165" i="2"/>
  <c r="BG165" i="2"/>
  <c r="BF165" i="2"/>
  <c r="T165" i="2"/>
  <c r="R165" i="2"/>
  <c r="P165" i="2"/>
  <c r="J165" i="2"/>
  <c r="BE165" i="2" s="1"/>
  <c r="BK131" i="2" l="1"/>
  <c r="BI131" i="2"/>
  <c r="BH131" i="2"/>
  <c r="BG131" i="2"/>
  <c r="BF131" i="2"/>
  <c r="T131" i="2"/>
  <c r="R131" i="2"/>
  <c r="P131" i="2"/>
  <c r="J131" i="2"/>
  <c r="BE131" i="2" s="1"/>
  <c r="BK133" i="2" l="1"/>
  <c r="BI133" i="2"/>
  <c r="BH133" i="2"/>
  <c r="BG133" i="2"/>
  <c r="BF133" i="2"/>
  <c r="T133" i="2"/>
  <c r="R133" i="2"/>
  <c r="P133" i="2"/>
  <c r="BE133" i="2"/>
  <c r="H129" i="2"/>
  <c r="H130" i="2" s="1"/>
  <c r="BI128" i="2"/>
  <c r="BH128" i="2"/>
  <c r="BG128" i="2"/>
  <c r="BF128" i="2"/>
  <c r="BK126" i="2"/>
  <c r="BI126" i="2"/>
  <c r="BH126" i="2"/>
  <c r="BG126" i="2"/>
  <c r="BF126" i="2"/>
  <c r="T126" i="2"/>
  <c r="R126" i="2"/>
  <c r="P126" i="2"/>
  <c r="J126" i="2"/>
  <c r="BE126" i="2" s="1"/>
  <c r="BK124" i="2"/>
  <c r="BI124" i="2"/>
  <c r="BH124" i="2"/>
  <c r="BG124" i="2"/>
  <c r="BF124" i="2"/>
  <c r="T124" i="2"/>
  <c r="R124" i="2"/>
  <c r="P124" i="2"/>
  <c r="J124" i="2"/>
  <c r="BE124" i="2" s="1"/>
  <c r="BK123" i="2"/>
  <c r="BI123" i="2"/>
  <c r="BH123" i="2"/>
  <c r="BG123" i="2"/>
  <c r="BF123" i="2"/>
  <c r="T123" i="2"/>
  <c r="R123" i="2"/>
  <c r="P123" i="2"/>
  <c r="J123" i="2"/>
  <c r="BE123" i="2" s="1"/>
  <c r="P128" i="2" l="1"/>
  <c r="T128" i="2"/>
  <c r="BK128" i="2"/>
  <c r="J128" i="2"/>
  <c r="R128" i="2"/>
  <c r="BK125" i="2"/>
  <c r="J125" i="2" s="1"/>
  <c r="J61" i="2" s="1"/>
  <c r="BE128" i="2" l="1"/>
  <c r="J127" i="2"/>
  <c r="J62" i="2" s="1"/>
  <c r="H185" i="2"/>
  <c r="H178" i="2"/>
  <c r="H173" i="2"/>
  <c r="BK169" i="2" s="1"/>
  <c r="BI169" i="2"/>
  <c r="BH169" i="2"/>
  <c r="BG169" i="2"/>
  <c r="BF169" i="2"/>
  <c r="T169" i="2"/>
  <c r="R169" i="2"/>
  <c r="P169" i="2"/>
  <c r="BI174" i="2"/>
  <c r="BH174" i="2"/>
  <c r="BG174" i="2"/>
  <c r="BF174" i="2"/>
  <c r="T174" i="2"/>
  <c r="R174" i="2"/>
  <c r="P174" i="2"/>
  <c r="BI181" i="2"/>
  <c r="BH181" i="2"/>
  <c r="BG181" i="2"/>
  <c r="BF181" i="2"/>
  <c r="T181" i="2"/>
  <c r="R181" i="2"/>
  <c r="P181" i="2"/>
  <c r="BK181" i="2" l="1"/>
  <c r="J181" i="2"/>
  <c r="BE181" i="2" s="1"/>
  <c r="BK174" i="2"/>
  <c r="J174" i="2"/>
  <c r="BE174" i="2" s="1"/>
  <c r="J169" i="2"/>
  <c r="BE169" i="2" s="1"/>
  <c r="F74" i="3"/>
  <c r="F76" i="3"/>
  <c r="BK167" i="2"/>
  <c r="BI167" i="2"/>
  <c r="BH167" i="2"/>
  <c r="BG167" i="2"/>
  <c r="BF167" i="2"/>
  <c r="T167" i="2"/>
  <c r="R167" i="2"/>
  <c r="P167" i="2"/>
  <c r="J167" i="2"/>
  <c r="BE167" i="2" s="1"/>
  <c r="BK168" i="2"/>
  <c r="BI168" i="2"/>
  <c r="BH168" i="2"/>
  <c r="BG168" i="2"/>
  <c r="BF168" i="2"/>
  <c r="T168" i="2"/>
  <c r="R168" i="2"/>
  <c r="P168" i="2"/>
  <c r="J168" i="2"/>
  <c r="BK162" i="2"/>
  <c r="BI162" i="2"/>
  <c r="BH162" i="2"/>
  <c r="BG162" i="2"/>
  <c r="BF162" i="2"/>
  <c r="T162" i="2"/>
  <c r="R162" i="2"/>
  <c r="P162" i="2"/>
  <c r="J162" i="2"/>
  <c r="BE162" i="2" s="1"/>
  <c r="BK163" i="2"/>
  <c r="BI163" i="2"/>
  <c r="BH163" i="2"/>
  <c r="BG163" i="2"/>
  <c r="BF163" i="2"/>
  <c r="T163" i="2"/>
  <c r="R163" i="2"/>
  <c r="P163" i="2"/>
  <c r="J163" i="2"/>
  <c r="BE163" i="2" s="1"/>
  <c r="BK164" i="2"/>
  <c r="BI164" i="2"/>
  <c r="BH164" i="2"/>
  <c r="BG164" i="2"/>
  <c r="BF164" i="2"/>
  <c r="T164" i="2"/>
  <c r="R164" i="2"/>
  <c r="P164" i="2"/>
  <c r="J164" i="2"/>
  <c r="BE164" i="2" s="1"/>
  <c r="BK166" i="2"/>
  <c r="BI166" i="2"/>
  <c r="BH166" i="2"/>
  <c r="BG166" i="2"/>
  <c r="BF166" i="2"/>
  <c r="T166" i="2"/>
  <c r="R166" i="2"/>
  <c r="P166" i="2"/>
  <c r="J166" i="2"/>
  <c r="BE166" i="2" s="1"/>
  <c r="J141" i="2"/>
  <c r="BE141" i="2" s="1"/>
  <c r="P141" i="2"/>
  <c r="R141" i="2"/>
  <c r="T141" i="2"/>
  <c r="BF141" i="2"/>
  <c r="BG141" i="2"/>
  <c r="BH141" i="2"/>
  <c r="BI141" i="2"/>
  <c r="BK141" i="2"/>
  <c r="H91" i="2"/>
  <c r="J88" i="2" s="1"/>
  <c r="J87" i="2" s="1"/>
  <c r="BE168" i="2" l="1"/>
  <c r="AY53" i="1"/>
  <c r="AX53" i="1"/>
  <c r="BI85" i="3"/>
  <c r="F34" i="3" s="1"/>
  <c r="BD53" i="1" s="1"/>
  <c r="BH85" i="3"/>
  <c r="BG85" i="3"/>
  <c r="F32" i="3" s="1"/>
  <c r="BB53" i="1" s="1"/>
  <c r="BF85" i="3"/>
  <c r="T85" i="3"/>
  <c r="T84" i="3" s="1"/>
  <c r="T81" i="3" s="1"/>
  <c r="R85" i="3"/>
  <c r="R84" i="3" s="1"/>
  <c r="R81" i="3" s="1"/>
  <c r="P85" i="3"/>
  <c r="P84" i="3" s="1"/>
  <c r="P81" i="3" s="1"/>
  <c r="BK85" i="3"/>
  <c r="BK84" i="3" s="1"/>
  <c r="BK81" i="3" s="1"/>
  <c r="J85" i="3"/>
  <c r="BE85" i="3" s="1"/>
  <c r="J76" i="3"/>
  <c r="E72" i="3"/>
  <c r="J51" i="3"/>
  <c r="F51" i="3"/>
  <c r="F49" i="3"/>
  <c r="E47" i="3"/>
  <c r="J18" i="3"/>
  <c r="E18" i="3"/>
  <c r="F77" i="3" s="1"/>
  <c r="J17" i="3"/>
  <c r="J12" i="3"/>
  <c r="J74" i="3" s="1"/>
  <c r="E7" i="3"/>
  <c r="E70" i="3" s="1"/>
  <c r="AY52" i="1"/>
  <c r="AX52" i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BE159" i="2"/>
  <c r="BI158" i="2"/>
  <c r="BH158" i="2"/>
  <c r="BG158" i="2"/>
  <c r="BF158" i="2"/>
  <c r="T158" i="2"/>
  <c r="R158" i="2"/>
  <c r="P158" i="2"/>
  <c r="BK158" i="2"/>
  <c r="BE158" i="2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I142" i="2"/>
  <c r="BH142" i="2"/>
  <c r="BG142" i="2"/>
  <c r="BF142" i="2"/>
  <c r="T142" i="2"/>
  <c r="R142" i="2"/>
  <c r="P142" i="2"/>
  <c r="BK142" i="2"/>
  <c r="J142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BE139" i="2"/>
  <c r="BK127" i="2"/>
  <c r="BI122" i="2"/>
  <c r="BH122" i="2"/>
  <c r="BG122" i="2"/>
  <c r="BF122" i="2"/>
  <c r="T122" i="2"/>
  <c r="R122" i="2"/>
  <c r="P122" i="2"/>
  <c r="BK122" i="2"/>
  <c r="J122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I101" i="2"/>
  <c r="BH101" i="2"/>
  <c r="BG101" i="2"/>
  <c r="BF101" i="2"/>
  <c r="T101" i="2"/>
  <c r="T100" i="2" s="1"/>
  <c r="R101" i="2"/>
  <c r="R100" i="2" s="1"/>
  <c r="P101" i="2"/>
  <c r="P100" i="2" s="1"/>
  <c r="BK101" i="2"/>
  <c r="BK100" i="2" s="1"/>
  <c r="J101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I92" i="2"/>
  <c r="BH92" i="2"/>
  <c r="BG92" i="2"/>
  <c r="BF92" i="2"/>
  <c r="T92" i="2"/>
  <c r="R92" i="2"/>
  <c r="P92" i="2"/>
  <c r="BK92" i="2"/>
  <c r="BE92" i="2"/>
  <c r="BI88" i="2"/>
  <c r="BH88" i="2"/>
  <c r="BG88" i="2"/>
  <c r="BF88" i="2"/>
  <c r="T88" i="2"/>
  <c r="R88" i="2"/>
  <c r="P88" i="2"/>
  <c r="BK88" i="2"/>
  <c r="BE88" i="2"/>
  <c r="J81" i="2"/>
  <c r="F81" i="2"/>
  <c r="F79" i="2"/>
  <c r="E77" i="2"/>
  <c r="J47" i="2"/>
  <c r="F47" i="2"/>
  <c r="F45" i="2"/>
  <c r="E43" i="2"/>
  <c r="J16" i="2"/>
  <c r="E16" i="2"/>
  <c r="F82" i="2" s="1"/>
  <c r="J15" i="2"/>
  <c r="J10" i="2"/>
  <c r="J79" i="2" s="1"/>
  <c r="AS51" i="1"/>
  <c r="L47" i="1"/>
  <c r="AM46" i="1"/>
  <c r="L46" i="1"/>
  <c r="AM44" i="1"/>
  <c r="L44" i="1"/>
  <c r="L42" i="1"/>
  <c r="L41" i="1"/>
  <c r="J94" i="2" l="1"/>
  <c r="BE154" i="2"/>
  <c r="J153" i="2"/>
  <c r="J66" i="2" s="1"/>
  <c r="BE101" i="2"/>
  <c r="J100" i="2"/>
  <c r="J56" i="2" s="1"/>
  <c r="BE104" i="2"/>
  <c r="J103" i="2"/>
  <c r="BE122" i="2"/>
  <c r="J121" i="2"/>
  <c r="J60" i="2" s="1"/>
  <c r="BE95" i="2"/>
  <c r="BE110" i="2"/>
  <c r="J109" i="2"/>
  <c r="J59" i="2" s="1"/>
  <c r="J156" i="2"/>
  <c r="J67" i="2" s="1"/>
  <c r="BE142" i="2"/>
  <c r="J132" i="2"/>
  <c r="J63" i="2" s="1"/>
  <c r="BK132" i="2"/>
  <c r="BK156" i="2"/>
  <c r="F33" i="3"/>
  <c r="BC53" i="1" s="1"/>
  <c r="R94" i="2"/>
  <c r="P103" i="2"/>
  <c r="P109" i="2"/>
  <c r="T153" i="2"/>
  <c r="P153" i="2"/>
  <c r="T87" i="2"/>
  <c r="R109" i="2"/>
  <c r="T156" i="2"/>
  <c r="P94" i="2"/>
  <c r="T121" i="2"/>
  <c r="F32" i="2"/>
  <c r="BD52" i="1" s="1"/>
  <c r="BD51" i="1" s="1"/>
  <c r="W30" i="1" s="1"/>
  <c r="P121" i="2"/>
  <c r="P127" i="2"/>
  <c r="J29" i="2"/>
  <c r="AW52" i="1" s="1"/>
  <c r="BK87" i="2"/>
  <c r="R87" i="2"/>
  <c r="T94" i="2"/>
  <c r="T103" i="2"/>
  <c r="BK109" i="2"/>
  <c r="R121" i="2"/>
  <c r="T127" i="2"/>
  <c r="P132" i="2"/>
  <c r="P156" i="2"/>
  <c r="J30" i="3"/>
  <c r="AV53" i="1" s="1"/>
  <c r="J31" i="3"/>
  <c r="AW53" i="1" s="1"/>
  <c r="F31" i="2"/>
  <c r="BC52" i="1" s="1"/>
  <c r="BK94" i="2"/>
  <c r="R103" i="2"/>
  <c r="BK103" i="2"/>
  <c r="R127" i="2"/>
  <c r="T80" i="3"/>
  <c r="F30" i="2"/>
  <c r="BB52" i="1" s="1"/>
  <c r="BB51" i="1" s="1"/>
  <c r="AX51" i="1" s="1"/>
  <c r="P87" i="2"/>
  <c r="T109" i="2"/>
  <c r="BK121" i="2"/>
  <c r="R132" i="2"/>
  <c r="T132" i="2"/>
  <c r="R153" i="2"/>
  <c r="BK153" i="2"/>
  <c r="R156" i="2"/>
  <c r="F52" i="3"/>
  <c r="J84" i="3"/>
  <c r="P80" i="3"/>
  <c r="AU53" i="1" s="1"/>
  <c r="R80" i="3"/>
  <c r="F30" i="3"/>
  <c r="AZ53" i="1" s="1"/>
  <c r="J45" i="2"/>
  <c r="E45" i="3"/>
  <c r="F29" i="2"/>
  <c r="BA52" i="1" s="1"/>
  <c r="J49" i="3"/>
  <c r="F31" i="3"/>
  <c r="BA53" i="1" s="1"/>
  <c r="F48" i="2"/>
  <c r="J59" i="3" l="1"/>
  <c r="J57" i="3" s="1"/>
  <c r="J56" i="3" s="1"/>
  <c r="J81" i="3"/>
  <c r="J80" i="3" s="1"/>
  <c r="BC51" i="1"/>
  <c r="AY51" i="1" s="1"/>
  <c r="J102" i="2"/>
  <c r="J58" i="2"/>
  <c r="J86" i="2"/>
  <c r="BA51" i="1"/>
  <c r="W27" i="1" s="1"/>
  <c r="J55" i="2"/>
  <c r="R86" i="2"/>
  <c r="T86" i="2"/>
  <c r="P102" i="2"/>
  <c r="T102" i="2"/>
  <c r="R102" i="2"/>
  <c r="P86" i="2"/>
  <c r="BK86" i="2"/>
  <c r="BK102" i="2"/>
  <c r="R125" i="2"/>
  <c r="T125" i="2"/>
  <c r="P125" i="2"/>
  <c r="J54" i="2"/>
  <c r="J53" i="2" s="1"/>
  <c r="W28" i="1"/>
  <c r="AT53" i="1"/>
  <c r="BK80" i="3"/>
  <c r="W29" i="1" l="1"/>
  <c r="J85" i="2"/>
  <c r="J64" i="2"/>
  <c r="J57" i="2" s="1"/>
  <c r="AW51" i="1"/>
  <c r="AK27" i="1" s="1"/>
  <c r="R85" i="2"/>
  <c r="P85" i="2"/>
  <c r="AU52" i="1" s="1"/>
  <c r="AU51" i="1" s="1"/>
  <c r="T85" i="2"/>
  <c r="J27" i="3"/>
  <c r="AG53" i="1" l="1"/>
  <c r="AN53" i="1" s="1"/>
  <c r="J36" i="3"/>
  <c r="BK85" i="2" l="1"/>
  <c r="J25" i="2" l="1"/>
  <c r="F28" i="2" s="1"/>
  <c r="J52" i="2"/>
  <c r="J28" i="2" l="1"/>
  <c r="AV52" i="1" s="1"/>
  <c r="AT52" i="1" s="1"/>
  <c r="AZ52" i="1"/>
  <c r="AZ51" i="1" s="1"/>
  <c r="AG52" i="1"/>
  <c r="J34" i="2" l="1"/>
  <c r="AV51" i="1"/>
  <c r="W26" i="1"/>
  <c r="AN52" i="1"/>
  <c r="AG51" i="1"/>
  <c r="AK26" i="1" l="1"/>
  <c r="AT51" i="1"/>
  <c r="AN51" i="1" s="1"/>
  <c r="AK23" i="1"/>
  <c r="AK32" i="1" l="1"/>
</calcChain>
</file>

<file path=xl/sharedStrings.xml><?xml version="1.0" encoding="utf-8"?>
<sst xmlns="http://schemas.openxmlformats.org/spreadsheetml/2006/main" count="1854" uniqueCount="537">
  <si>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</si>
  <si>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</si>
  <si>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</si>
  <si>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</si>
  <si>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</si>
  <si>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</si>
  <si>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</si>
  <si>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{5bcd3933-657f-4847-922e-1a514b28afec}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</si>
  <si>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</si>
  <si>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</si>
  <si>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</si>
  <si>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</si>
  <si>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</si>
  <si>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</si>
  <si>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</si>
  <si>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</si>
  <si>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</si>
  <si>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</si>
  <si>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801 3</t>
  </si>
  <si>
    <t>CC-CZ:</t>
  </si>
  <si>
    <t>Místo:</t>
  </si>
  <si>
    <t>Datum:</t>
  </si>
  <si>
    <t>CZ-CPV:</t>
  </si>
  <si>
    <t>45214000-0</t>
  </si>
  <si>
    <t>Zadavatel:</t>
  </si>
  <si>
    <t>IČ:</t>
  </si>
  <si>
    <t>DIČ:</t>
  </si>
  <si>
    <t>Uchazeč:</t>
  </si>
  <si>
    <t xml:space="preserve"> </t>
  </si>
  <si>
    <t>Projektant:</t>
  </si>
  <si>
    <t>Atelier VJH s. r. o.,Mladenovova 5,Praha 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</si>
  <si>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</si>
  <si>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</si>
  <si>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</si>
  <si>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</si>
  <si>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</si>
  <si>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</si>
  <si>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</si>
  <si>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</si>
  <si>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</si>
  <si>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</si>
  <si>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</si>
  <si>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</si>
  <si>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</si>
  <si>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</si>
  <si>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</si>
  <si>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</si>
  <si>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</si>
  <si>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</si>
  <si>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</si>
  <si>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</si>
  <si>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</si>
  <si>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</si>
  <si>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</si>
  <si>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</si>
  <si>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</si>
  <si>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</si>
  <si>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</si>
  <si>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</si>
  <si>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</si>
  <si>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</si>
  <si>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</si>
  <si>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</si>
  <si>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</si>
  <si>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</si>
  <si>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</si>
  <si>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</si>
  <si>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</si>
  <si>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</si>
  <si>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</si>
  <si>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</si>
  <si>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</si>
  <si>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</si>
  <si>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</si>
  <si>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</si>
  <si>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</si>
  <si>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{974a0ce5-76d6-4d6e-82d5-c09a54b293ef}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</si>
  <si>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</si>
  <si>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</si>
  <si>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</si>
  <si>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</si>
  <si>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</si>
  <si>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</si>
  <si>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</si>
  <si>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</si>
  <si>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</si>
  <si>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</si>
  <si>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</si>
  <si>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</si>
  <si>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</si>
  <si>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</si>
  <si>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</si>
  <si>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</si>
  <si>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</si>
  <si>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</si>
  <si>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</si>
  <si>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</si>
  <si>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</si>
  <si>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</si>
  <si>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>HZS - Hodinové zúčtovací sazby</t>
  </si>
  <si>
    <t>OST - Vybavení interiéru- ostatní nábytek a zařízení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</si>
  <si>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</si>
  <si>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</si>
  <si>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</si>
  <si>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</si>
  <si>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</si>
  <si>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</si>
  <si>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</si>
  <si>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</si>
  <si>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</si>
  <si>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</si>
  <si>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</si>
  <si>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</si>
  <si>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</si>
  <si>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</si>
  <si>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</si>
  <si>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</si>
  <si>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</si>
  <si>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</si>
  <si>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K</t>
  </si>
  <si>
    <t>kus</t>
  </si>
  <si>
    <t>CS ÚRS 2018 01</t>
  </si>
  <si>
    <t>4</t>
  </si>
  <si>
    <t>VV</t>
  </si>
  <si>
    <t>M</t>
  </si>
  <si>
    <t>8</t>
  </si>
  <si>
    <t>5</t>
  </si>
  <si>
    <t>m2</t>
  </si>
  <si>
    <t>6</t>
  </si>
  <si>
    <t>7</t>
  </si>
  <si>
    <t>m</t>
  </si>
  <si>
    <t>Úpravy povrchů, podlahy a osazování výplní</t>
  </si>
  <si>
    <t>Součet</t>
  </si>
  <si>
    <t>9</t>
  </si>
  <si>
    <t>10</t>
  </si>
  <si>
    <t>11</t>
  </si>
  <si>
    <t>12</t>
  </si>
  <si>
    <t>612325421</t>
  </si>
  <si>
    <t>Oprava vnitřní vápenocementové štukové omítky stěn v rozsahu plochy do 10%</t>
  </si>
  <si>
    <t>-809890748</t>
  </si>
  <si>
    <t>-"dveře"(0,9+1,45)*2</t>
  </si>
  <si>
    <t>13</t>
  </si>
  <si>
    <t>612403382R</t>
  </si>
  <si>
    <t>Hrubá výplň rýh ve stěnách do 5x5 cm maltou ze SMS</t>
  </si>
  <si>
    <t>1246912697</t>
  </si>
  <si>
    <t>16</t>
  </si>
  <si>
    <t>soubor</t>
  </si>
  <si>
    <t>Ostatní konstrukce a práce, bourání</t>
  </si>
  <si>
    <t>953981101R</t>
  </si>
  <si>
    <t>Demontáž a zpětné osazování drobného vybavení a doplňků osazených na stěnách (např.nástěnky,věšáky,poličky apod.)</t>
  </si>
  <si>
    <t>1471980751</t>
  </si>
  <si>
    <t>953981301R</t>
  </si>
  <si>
    <t>Zakrytí  a ochrana ponechaného vybavení, stavebních konstrukcí a předmětů v prostorách dotčených stavbou vč. pozdějšího odkrytí</t>
  </si>
  <si>
    <t>1929315411</t>
  </si>
  <si>
    <t>32</t>
  </si>
  <si>
    <t>974032232</t>
  </si>
  <si>
    <t>Vysekání rýh ve stěnách nebo příčkách z dutých cihel nebo tvárnic u stropu hl do 50 mm š do 70 mm</t>
  </si>
  <si>
    <t>-1263002506</t>
  </si>
  <si>
    <t>t</t>
  </si>
  <si>
    <t>998</t>
  </si>
  <si>
    <t>Přesun hmot</t>
  </si>
  <si>
    <t>998018001</t>
  </si>
  <si>
    <t>Přesun hmot ruční pro budovy v do 6 m</t>
  </si>
  <si>
    <t>-562821545</t>
  </si>
  <si>
    <t>PSV</t>
  </si>
  <si>
    <t>Práce a dodávky PSV</t>
  </si>
  <si>
    <t>%</t>
  </si>
  <si>
    <t>721</t>
  </si>
  <si>
    <t>Zdravotechnika - vnitřní kanalizace</t>
  </si>
  <si>
    <t>721171932R</t>
  </si>
  <si>
    <t>Potrubí z PP vsazení odbočky  DN 40</t>
  </si>
  <si>
    <t>-893496540</t>
  </si>
  <si>
    <t>721174042</t>
  </si>
  <si>
    <t>Potrubí kanalizační z PP připojovací DN 40 vč.tvarovek</t>
  </si>
  <si>
    <t>564605450</t>
  </si>
  <si>
    <t>721194104</t>
  </si>
  <si>
    <t>Vyvedení a upevnění odpadních výpustek DN 40</t>
  </si>
  <si>
    <t>-299111315</t>
  </si>
  <si>
    <t>721290111</t>
  </si>
  <si>
    <t>Zkouška těsnosti potrubí kanalizace vodou do DN 125</t>
  </si>
  <si>
    <t>1021743138</t>
  </si>
  <si>
    <t>998721201</t>
  </si>
  <si>
    <t>Přesun hmot procentní pro vnitřní kanalizace v objektech v do 6 m</t>
  </si>
  <si>
    <t>-1221293290</t>
  </si>
  <si>
    <t>722</t>
  </si>
  <si>
    <t>Zdravotechnika - vnitřní vodovod</t>
  </si>
  <si>
    <t>722171930R</t>
  </si>
  <si>
    <t>Napojení a propojení se stávajícím potrubím</t>
  </si>
  <si>
    <t>-1700041008</t>
  </si>
  <si>
    <t>722174022</t>
  </si>
  <si>
    <t>Potrubí vodovodní plastové PPR svar polyfuze PN 20 D 20 x 3,4 mm</t>
  </si>
  <si>
    <t>-1915802210</t>
  </si>
  <si>
    <t>722174043R</t>
  </si>
  <si>
    <t>Potrubí vodovodní plastové  PPR  tvarovky,fitinky.úchyty  apod.</t>
  </si>
  <si>
    <t>-427293785</t>
  </si>
  <si>
    <t>722179191</t>
  </si>
  <si>
    <t>Příplatek k rozvodu vody z plastů za malý rozsah prací na zakázce do 20 m</t>
  </si>
  <si>
    <t>931954533</t>
  </si>
  <si>
    <t>722181221</t>
  </si>
  <si>
    <t>Ochrana vodovodního potrubí přilepenými termoizolačními trubicemi z PE tl do 9 mm DN do 22 mm</t>
  </si>
  <si>
    <t>-1200390594</t>
  </si>
  <si>
    <t>722181241</t>
  </si>
  <si>
    <t>Ochrana vodovodního potrubí přilepenými termoizolačními trubicemi z PE tl do 20 mm DN do 22 mm</t>
  </si>
  <si>
    <t>-384910691</t>
  </si>
  <si>
    <t>722190401</t>
  </si>
  <si>
    <t>Vyvedení a upevnění výpustku do DN 25</t>
  </si>
  <si>
    <t>-162399136</t>
  </si>
  <si>
    <t>722190901</t>
  </si>
  <si>
    <t>Uzavření nebo otevření vodovodního potrubí při opravách vč.vypuštění a napuštění</t>
  </si>
  <si>
    <t>-1835061338</t>
  </si>
  <si>
    <t>722290226</t>
  </si>
  <si>
    <t>Zkouška těsnosti vodovodního potrubí závitového do DN 50</t>
  </si>
  <si>
    <t>-532200770</t>
  </si>
  <si>
    <t>722290234</t>
  </si>
  <si>
    <t>Proplach a dezinfekce vodovodního potrubí do DN 80</t>
  </si>
  <si>
    <t>1195103244</t>
  </si>
  <si>
    <t>998722201</t>
  </si>
  <si>
    <t>Přesun hmot procentní pro vnitřní vodovod v objektech v do 6 m</t>
  </si>
  <si>
    <t>1305464139</t>
  </si>
  <si>
    <t>725</t>
  </si>
  <si>
    <t>Zdravotechnika - zařizovací předměty</t>
  </si>
  <si>
    <t>-743828729</t>
  </si>
  <si>
    <t>1936245078</t>
  </si>
  <si>
    <t>766</t>
  </si>
  <si>
    <t>Konstrukce truhlářské</t>
  </si>
  <si>
    <t>2069759540</t>
  </si>
  <si>
    <t>776</t>
  </si>
  <si>
    <t>Podlahy povlakové</t>
  </si>
  <si>
    <t>765001192</t>
  </si>
  <si>
    <t>776410811</t>
  </si>
  <si>
    <t>Odstranění soklíků a lišt pryžových nebo plastových</t>
  </si>
  <si>
    <t>1094866436</t>
  </si>
  <si>
    <t>Montáž obvodových soklíků výšky do 80 mm</t>
  </si>
  <si>
    <t>-253021361</t>
  </si>
  <si>
    <t>28411003</t>
  </si>
  <si>
    <t>lišta soklová PVC 30 x 30 mm</t>
  </si>
  <si>
    <t>1616347694</t>
  </si>
  <si>
    <t>998776201</t>
  </si>
  <si>
    <t>Přesun hmot procentní pro podlahy povlakové v objektech v do 6 m</t>
  </si>
  <si>
    <t>1597454924</t>
  </si>
  <si>
    <t>"dle TZ"</t>
  </si>
  <si>
    <t>HZS</t>
  </si>
  <si>
    <t>Hodinové zúčtovací sazby</t>
  </si>
  <si>
    <t>HZS1290R</t>
  </si>
  <si>
    <t>Průběžný úklid v prostorách dotčených stavbou a dopravou materiálu a sutí</t>
  </si>
  <si>
    <t>hod</t>
  </si>
  <si>
    <t>512</t>
  </si>
  <si>
    <t>2000562670</t>
  </si>
  <si>
    <t>HZS1293R</t>
  </si>
  <si>
    <t>Vyklízení a stěhování dotčených prostor včetně uložení na určené místo</t>
  </si>
  <si>
    <t>-924281846</t>
  </si>
  <si>
    <t>OST</t>
  </si>
  <si>
    <t>-1465510041</t>
  </si>
  <si>
    <t>-1771082610</t>
  </si>
  <si>
    <t>1267230826</t>
  </si>
  <si>
    <t>-1156553301</t>
  </si>
  <si>
    <t>-1195137759</t>
  </si>
  <si>
    <t>-1743275545</t>
  </si>
  <si>
    <t>Objekt:</t>
  </si>
  <si>
    <t>VRN - Vedlejší rozpočtové náklady</t>
  </si>
  <si>
    <t xml:space="preserve">    VRN3 - Zařízení staveniště</t>
  </si>
  <si>
    <t xml:space="preserve">    VRN4 - Inženýrská činnost</t>
  </si>
  <si>
    <t>1024</t>
  </si>
  <si>
    <t>VRN4</t>
  </si>
  <si>
    <t>Inženýrská činnost</t>
  </si>
  <si>
    <t>045002000</t>
  </si>
  <si>
    <t>Kompletační a koordinační činnost</t>
  </si>
  <si>
    <t>-502157083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</si>
  <si>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</si>
  <si>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</si>
  <si>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</si>
  <si>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</si>
  <si>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</si>
  <si>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</si>
  <si>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</si>
  <si>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</si>
  <si>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</si>
  <si>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</si>
  <si>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</si>
  <si>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</si>
  <si>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</si>
  <si>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</si>
  <si>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</si>
  <si>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</si>
  <si>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</si>
  <si>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</si>
  <si>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</si>
  <si>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</si>
  <si>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</si>
  <si>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</si>
  <si>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</si>
  <si>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</si>
  <si>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</si>
  <si>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</si>
  <si>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</si>
  <si>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</si>
  <si>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</si>
  <si>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</si>
  <si>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</si>
  <si>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</si>
  <si>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</si>
  <si>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</si>
  <si>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</si>
  <si>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</si>
  <si>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</si>
  <si>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</si>
  <si>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</si>
  <si>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</si>
  <si>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</si>
  <si>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</si>
  <si>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</si>
  <si>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</si>
  <si>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</si>
  <si>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</si>
  <si>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</si>
  <si>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</si>
  <si>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</si>
  <si>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</si>
  <si>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</si>
  <si>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</si>
  <si>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</si>
  <si>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</si>
  <si>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</si>
  <si>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</si>
  <si>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</si>
  <si>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</si>
  <si>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</si>
  <si>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</si>
  <si>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</si>
  <si>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</si>
  <si>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</si>
  <si>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</si>
  <si>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</si>
  <si>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</si>
  <si>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</si>
  <si>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</si>
  <si>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</si>
  <si>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</si>
  <si>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</si>
  <si>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</si>
  <si>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</si>
  <si>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</si>
  <si>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</si>
  <si>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</si>
  <si>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</si>
  <si>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</si>
  <si>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</si>
  <si>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</si>
  <si>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</si>
  <si>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</si>
  <si>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</si>
  <si>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</si>
  <si>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</si>
  <si>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</si>
  <si>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</si>
  <si>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</si>
  <si>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</si>
  <si>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</si>
  <si>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</si>
  <si>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</si>
  <si>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</si>
  <si>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</si>
  <si>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</si>
  <si>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</si>
  <si>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</si>
  <si>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</si>
  <si>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</si>
  <si>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</si>
  <si>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</si>
  <si>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</si>
  <si>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</si>
  <si>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</si>
  <si>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</si>
  <si>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</si>
  <si>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</si>
  <si>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</si>
  <si>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</si>
  <si>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</si>
  <si>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</si>
  <si>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</si>
  <si>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</si>
  <si>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</si>
  <si>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</si>
  <si>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</si>
  <si>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</si>
  <si>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</si>
  <si>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</si>
  <si>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</si>
  <si>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</si>
  <si>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</si>
  <si>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</si>
  <si>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</si>
  <si>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</si>
  <si>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</si>
  <si>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</si>
  <si>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</si>
  <si>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</si>
  <si>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</si>
  <si>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</si>
  <si>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</si>
  <si>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</si>
  <si>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</si>
  <si>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</si>
  <si>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</si>
  <si>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</si>
  <si>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</si>
  <si>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</si>
  <si>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</si>
  <si>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</si>
  <si>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</si>
  <si>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</si>
  <si>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</si>
  <si>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</si>
  <si>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</si>
  <si>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</si>
  <si>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</si>
  <si>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</si>
  <si>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</si>
  <si>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</si>
  <si>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</si>
  <si>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</si>
  <si>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</si>
  <si>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</si>
  <si>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</si>
  <si>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</si>
  <si>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</si>
  <si>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</si>
  <si>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</si>
  <si>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</si>
  <si>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</si>
  <si>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</si>
  <si>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</si>
  <si>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</si>
  <si>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</si>
  <si>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</si>
  <si>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</si>
  <si>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</si>
  <si>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</si>
  <si>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</si>
  <si>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</si>
  <si>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</si>
  <si>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</si>
  <si>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</si>
  <si>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</si>
  <si>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</si>
  <si>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</si>
  <si>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</si>
  <si>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</si>
  <si>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</si>
  <si>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</si>
  <si>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(12,3+12,3+6,6+6,6)*4</t>
  </si>
  <si>
    <t>N1 + N2 + N3 - Dle TZ</t>
  </si>
  <si>
    <t>N4 Dle TZ</t>
  </si>
  <si>
    <t>N5 Dle TZ</t>
  </si>
  <si>
    <t>Oprava učebny fyziky ZŠ Drtinova</t>
  </si>
  <si>
    <t>Drtinova 1861/1,Praha 5</t>
  </si>
  <si>
    <t>Fakultní ZŠ Drtinova, Praha 5</t>
  </si>
  <si>
    <t>Oprava uč. fyziky- Fakultní ZŠ Drtinova</t>
  </si>
  <si>
    <t>Vybavení interiéru - ostatní nábytek a zařízení</t>
  </si>
  <si>
    <t>Elektro Ucitel (N12)</t>
  </si>
  <si>
    <t>Vyukové sady NV1-NV6</t>
  </si>
  <si>
    <t>IT vybavení</t>
  </si>
  <si>
    <t>Dlaší vybavení učebny</t>
  </si>
  <si>
    <t>10x Laboratorní kahan přenosný</t>
  </si>
  <si>
    <t>"prostupy pro elektřinu"</t>
  </si>
  <si>
    <t>"prostupy pro elektřinu k lab. stolům"</t>
  </si>
  <si>
    <t>725210912R00</t>
  </si>
  <si>
    <t>Demontáž a zpět.montáž umyvadla s 1stoj.ventilem</t>
  </si>
  <si>
    <t>-672584722</t>
  </si>
  <si>
    <t>741</t>
  </si>
  <si>
    <t>Elektroinstalace - silnoproud</t>
  </si>
  <si>
    <t>876071445</t>
  </si>
  <si>
    <t xml:space="preserve">    741 - Elektroinstalace - silnoproud</t>
  </si>
  <si>
    <t>Přesun hmot pro tesařské konstrukce, výšky do 12 m</t>
  </si>
  <si>
    <t>998762102R00</t>
  </si>
  <si>
    <t xml:space="preserve">1x Vizualizer 15x Tabelt 1x Tablet učitel 1x PC učitel </t>
  </si>
  <si>
    <t>Elektro panel Zak (N13)</t>
  </si>
  <si>
    <t>Elektro panel Ucitel (N14)</t>
  </si>
  <si>
    <t>Instalace - Elektro - část připojení je rozepsána výše toto je pouze slaboproud v lavicích</t>
  </si>
  <si>
    <t>Instalace - Nabytek dovoz, sestavení nábytku</t>
  </si>
  <si>
    <t>4ks Výuková souprava:  Elektronika - komplet, elektřina - statika, kmity a vlnění, elektromagnetismus, optika 1, optika 2</t>
  </si>
  <si>
    <t>Rolety + instalace 4ks</t>
  </si>
  <si>
    <t>Dřez, baterie, zápachová uzávěrka</t>
  </si>
  <si>
    <t>725100002RA0</t>
  </si>
  <si>
    <t>998725201</t>
  </si>
  <si>
    <t>Přesun hmot pro zařizovací předměty, výšky do 6 m</t>
  </si>
  <si>
    <t>741000001R</t>
  </si>
  <si>
    <t>kpl</t>
  </si>
  <si>
    <t xml:space="preserve">762801010RX </t>
  </si>
  <si>
    <t>Stupínek z profilů KVH, záklop 2xOSB</t>
  </si>
  <si>
    <t>776521100R00</t>
  </si>
  <si>
    <t xml:space="preserve">Lepení povlak.podlah z pásů PVC </t>
  </si>
  <si>
    <t>776421100</t>
  </si>
  <si>
    <t>28412287</t>
  </si>
  <si>
    <t>Novoflor Extra Ideal</t>
  </si>
  <si>
    <t>776511810</t>
  </si>
  <si>
    <t>Odstranění PVC</t>
  </si>
  <si>
    <t>776101115RX</t>
  </si>
  <si>
    <t>Samonivelační stěrka</t>
  </si>
  <si>
    <t>776101121</t>
  </si>
  <si>
    <t>Penetrace podkladu pro povlakové podlahy</t>
  </si>
  <si>
    <t>776210300</t>
  </si>
  <si>
    <t>Lepení hran pryžových na stupně vč.dodávky</t>
  </si>
  <si>
    <t>5,1*2,1 (Stupínek opáštěn OSB, KVH 140/60)</t>
  </si>
  <si>
    <t>N6 Dle TZ</t>
  </si>
  <si>
    <t>Zidle Ucitel (N11)</t>
  </si>
  <si>
    <t>Zidle Zak (N10)</t>
  </si>
  <si>
    <t>10*1292</t>
  </si>
  <si>
    <t>21578 + 15* 12588  + 12588 + 31472</t>
  </si>
  <si>
    <t>4*(13645+2484+2808+4500+4500+8871)</t>
  </si>
  <si>
    <t>N7 Dle TZ + elektrozámky + elektroinstalace</t>
  </si>
  <si>
    <t>Obklady keramické</t>
  </si>
  <si>
    <t>781475114RT6</t>
  </si>
  <si>
    <t>Obklad vnitřní stěn keramický, do tmele, 20x20 cm</t>
  </si>
  <si>
    <t>597813604R</t>
  </si>
  <si>
    <t>Obkladačka RAKO WAA1N108 20x20 cm</t>
  </si>
  <si>
    <t>998781201</t>
  </si>
  <si>
    <t>Přesun hmot procentní pro obklady keramické v objektech v do 6 m</t>
  </si>
  <si>
    <t xml:space="preserve">    781 - Obklady keramické</t>
  </si>
  <si>
    <t>04-2019</t>
  </si>
  <si>
    <t>978059521</t>
  </si>
  <si>
    <t>Odsekání obkladů</t>
  </si>
  <si>
    <t>Malby</t>
  </si>
  <si>
    <t>784191101</t>
  </si>
  <si>
    <t>Penetrace podkladu</t>
  </si>
  <si>
    <t>784195212</t>
  </si>
  <si>
    <t>Malba Primalex</t>
  </si>
  <si>
    <t>784402801</t>
  </si>
  <si>
    <t>Odstranění maleb oškrábáním</t>
  </si>
  <si>
    <t xml:space="preserve">    784 - Malby</t>
  </si>
  <si>
    <t xml:space="preserve">    VRN7 - Provozní a územní vlivy</t>
  </si>
  <si>
    <t>VRN3</t>
  </si>
  <si>
    <t>Zařízení staveniště</t>
  </si>
  <si>
    <t>VRN7</t>
  </si>
  <si>
    <t>Provozní a územní vlivy</t>
  </si>
  <si>
    <t>045001000</t>
  </si>
  <si>
    <t>045003000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</si>
</sst>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color rgb="FF505050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1"/>
      <color rgb="FF00336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42" fillId="2" borderId="0" xfId="1" applyFill="1"/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7" xfId="0" applyBorder="1"/>
    <xf numFmtId="0" fontId="0" fillId="0" borderId="5" xfId="0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29" fillId="2" borderId="0" xfId="1" applyFont="1" applyFill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6" xfId="0" applyNumberFormat="1" applyFont="1" applyBorder="1"/>
    <xf numFmtId="166" fontId="31" fillId="0" borderId="17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0" borderId="28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29" fillId="0" borderId="0" xfId="1" applyFont="1" applyAlignment="1">
      <alignment vertical="center"/>
    </xf>
    <xf numFmtId="0" fontId="0" fillId="0" borderId="10" xfId="0" applyBorder="1" applyAlignment="1">
      <alignment vertical="center"/>
    </xf>
    <xf numFmtId="0" fontId="4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7" fillId="0" borderId="5" xfId="0" applyFont="1" applyBorder="1" applyAlignment="1"/>
    <xf numFmtId="4" fontId="6" fillId="0" borderId="0" xfId="0" applyNumberFormat="1" applyFont="1" applyAlignment="1"/>
    <xf numFmtId="0" fontId="7" fillId="0" borderId="18" xfId="0" applyFont="1" applyBorder="1" applyAlignment="1"/>
    <xf numFmtId="0" fontId="7" fillId="0" borderId="1" xfId="0" applyFont="1" applyBorder="1" applyAlignment="1"/>
    <xf numFmtId="166" fontId="7" fillId="0" borderId="1" xfId="0" applyNumberFormat="1" applyFont="1" applyBorder="1" applyAlignment="1"/>
    <xf numFmtId="166" fontId="7" fillId="0" borderId="19" xfId="0" applyNumberFormat="1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5" fillId="0" borderId="5" xfId="0" applyFont="1" applyBorder="1" applyAlignment="1" applyProtection="1">
      <alignment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0" borderId="28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vertical="center"/>
    </xf>
    <xf numFmtId="166" fontId="35" fillId="0" borderId="19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4" fontId="35" fillId="0" borderId="0" xfId="0" applyNumberFormat="1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166" fontId="35" fillId="0" borderId="1" xfId="0" applyNumberFormat="1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166" fontId="0" fillId="0" borderId="1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17" fontId="2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9" fillId="2" borderId="0" xfId="1" applyFont="1" applyFill="1" applyAlignment="1">
      <alignment vertical="center"/>
    </xf>
    <xf numFmtId="0" fontId="4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zoomScale="85" zoomScaleNormal="85" workbookViewId="0">
      <pane ySplit="1" topLeftCell="A43" activePane="bottomLeft" state="frozen"/>
      <selection pane="bottomLeft" activeCell="AI83" sqref="AI8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16" t="s">
        <v>4</v>
      </c>
      <c r="BB1" s="16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27" t="s">
        <v>8</v>
      </c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D4" s="28" t="s">
        <v>12</v>
      </c>
      <c r="AQ4" s="29"/>
      <c r="AS4" s="30" t="s">
        <v>13</v>
      </c>
      <c r="BS4" s="23" t="s">
        <v>14</v>
      </c>
    </row>
    <row r="5" spans="1:74" ht="14.45" customHeight="1" x14ac:dyDescent="0.3">
      <c r="B5" s="27"/>
      <c r="D5" s="31" t="s">
        <v>15</v>
      </c>
      <c r="K5" s="353">
        <v>43466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Q5" s="29"/>
      <c r="BS5" s="23" t="s">
        <v>9</v>
      </c>
    </row>
    <row r="6" spans="1:74" ht="36.950000000000003" customHeight="1" x14ac:dyDescent="0.3">
      <c r="B6" s="27"/>
      <c r="D6" s="33" t="s">
        <v>16</v>
      </c>
      <c r="K6" s="354" t="s">
        <v>454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Q6" s="29"/>
      <c r="BS6" s="23" t="s">
        <v>9</v>
      </c>
    </row>
    <row r="7" spans="1:74" ht="14.45" customHeight="1" x14ac:dyDescent="0.3">
      <c r="B7" s="27"/>
      <c r="D7" s="34" t="s">
        <v>17</v>
      </c>
      <c r="K7" s="32" t="s">
        <v>18</v>
      </c>
      <c r="AK7" s="34" t="s">
        <v>19</v>
      </c>
      <c r="AN7" s="32" t="s">
        <v>5</v>
      </c>
      <c r="AQ7" s="29"/>
      <c r="BS7" s="23" t="s">
        <v>9</v>
      </c>
    </row>
    <row r="8" spans="1:74" ht="14.45" customHeight="1" x14ac:dyDescent="0.3">
      <c r="B8" s="27"/>
      <c r="D8" s="34" t="s">
        <v>20</v>
      </c>
      <c r="K8" s="257" t="s">
        <v>455</v>
      </c>
      <c r="AK8" s="34" t="s">
        <v>21</v>
      </c>
      <c r="AN8" s="258">
        <v>43567</v>
      </c>
      <c r="AQ8" s="29"/>
      <c r="BS8" s="23" t="s">
        <v>9</v>
      </c>
    </row>
    <row r="9" spans="1:74" ht="29.25" customHeight="1" x14ac:dyDescent="0.3">
      <c r="B9" s="27"/>
      <c r="D9" s="259" t="s">
        <v>22</v>
      </c>
      <c r="K9" s="35" t="s">
        <v>23</v>
      </c>
      <c r="AQ9" s="29"/>
      <c r="BS9" s="23" t="s">
        <v>9</v>
      </c>
    </row>
    <row r="10" spans="1:74" ht="14.45" customHeight="1" x14ac:dyDescent="0.3">
      <c r="B10" s="27"/>
      <c r="D10" s="34" t="s">
        <v>24</v>
      </c>
      <c r="AK10" s="34" t="s">
        <v>25</v>
      </c>
      <c r="AN10" s="32" t="s">
        <v>5</v>
      </c>
      <c r="AQ10" s="29"/>
      <c r="BS10" s="23" t="s">
        <v>9</v>
      </c>
    </row>
    <row r="11" spans="1:74" ht="18.399999999999999" customHeight="1" x14ac:dyDescent="0.3">
      <c r="B11" s="27"/>
      <c r="E11" s="257" t="s">
        <v>456</v>
      </c>
      <c r="AK11" s="34" t="s">
        <v>26</v>
      </c>
      <c r="AN11" s="32" t="s">
        <v>5</v>
      </c>
      <c r="AQ11" s="29"/>
      <c r="BS11" s="23" t="s">
        <v>9</v>
      </c>
    </row>
    <row r="12" spans="1:74" ht="6.95" customHeight="1" x14ac:dyDescent="0.3">
      <c r="B12" s="27"/>
      <c r="AQ12" s="29"/>
      <c r="BS12" s="23" t="s">
        <v>9</v>
      </c>
    </row>
    <row r="13" spans="1:74" ht="14.45" customHeight="1" x14ac:dyDescent="0.3">
      <c r="B13" s="27"/>
      <c r="D13" s="34" t="s">
        <v>27</v>
      </c>
      <c r="AK13" s="34" t="s">
        <v>25</v>
      </c>
      <c r="AN13" s="32" t="s">
        <v>5</v>
      </c>
      <c r="AQ13" s="29"/>
      <c r="BS13" s="23" t="s">
        <v>9</v>
      </c>
    </row>
    <row r="14" spans="1:74" ht="15" x14ac:dyDescent="0.3">
      <c r="B14" s="27"/>
      <c r="E14" s="32" t="s">
        <v>28</v>
      </c>
      <c r="AK14" s="34" t="s">
        <v>26</v>
      </c>
      <c r="AN14" s="32" t="s">
        <v>5</v>
      </c>
      <c r="AQ14" s="29"/>
      <c r="BS14" s="23" t="s">
        <v>9</v>
      </c>
    </row>
    <row r="15" spans="1:74" ht="6.95" customHeight="1" x14ac:dyDescent="0.3">
      <c r="B15" s="27"/>
      <c r="AQ15" s="29"/>
      <c r="BS15" s="23" t="s">
        <v>6</v>
      </c>
    </row>
    <row r="16" spans="1:74" ht="14.45" customHeight="1" x14ac:dyDescent="0.3">
      <c r="B16" s="27"/>
      <c r="D16" s="34" t="s">
        <v>29</v>
      </c>
      <c r="AK16" s="34" t="s">
        <v>25</v>
      </c>
      <c r="AN16" s="32" t="s">
        <v>5</v>
      </c>
      <c r="AQ16" s="29"/>
      <c r="BS16" s="23" t="s">
        <v>6</v>
      </c>
    </row>
    <row r="17" spans="2:71" ht="18.399999999999999" customHeight="1" x14ac:dyDescent="0.3">
      <c r="B17" s="27"/>
      <c r="E17" s="32" t="s">
        <v>30</v>
      </c>
      <c r="AK17" s="34" t="s">
        <v>26</v>
      </c>
      <c r="AN17" s="32" t="s">
        <v>5</v>
      </c>
      <c r="AQ17" s="29"/>
      <c r="BS17" s="23" t="s">
        <v>31</v>
      </c>
    </row>
    <row r="18" spans="2:71" ht="6.95" customHeight="1" x14ac:dyDescent="0.3">
      <c r="B18" s="27"/>
      <c r="AQ18" s="29"/>
      <c r="BS18" s="23" t="s">
        <v>9</v>
      </c>
    </row>
    <row r="19" spans="2:71" ht="14.45" customHeight="1" x14ac:dyDescent="0.3">
      <c r="B19" s="27"/>
      <c r="D19" s="34" t="s">
        <v>32</v>
      </c>
      <c r="AQ19" s="29"/>
      <c r="BS19" s="23" t="s">
        <v>9</v>
      </c>
    </row>
    <row r="20" spans="2:71" ht="16.5" customHeight="1" x14ac:dyDescent="0.3">
      <c r="B20" s="27"/>
      <c r="E20" s="355" t="s">
        <v>5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Q20" s="29"/>
      <c r="BS20" s="23" t="s">
        <v>31</v>
      </c>
    </row>
    <row r="21" spans="2:71" ht="6.95" customHeight="1" x14ac:dyDescent="0.3">
      <c r="B21" s="27"/>
      <c r="AQ21" s="29"/>
    </row>
    <row r="22" spans="2:71" ht="6.95" customHeight="1" x14ac:dyDescent="0.3">
      <c r="B22" s="2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Q22" s="29"/>
    </row>
    <row r="23" spans="2:71" s="1" customFormat="1" ht="25.9" customHeight="1" x14ac:dyDescent="0.3">
      <c r="B23" s="37"/>
      <c r="D23" s="38" t="s">
        <v>33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56">
        <f>ROUND(AG51,2)</f>
        <v>27670</v>
      </c>
      <c r="AL23" s="357"/>
      <c r="AM23" s="357"/>
      <c r="AN23" s="357"/>
      <c r="AO23" s="357"/>
      <c r="AQ23" s="40"/>
    </row>
    <row r="24" spans="2:71" s="1" customFormat="1" ht="6.95" customHeight="1" x14ac:dyDescent="0.3">
      <c r="B24" s="37"/>
      <c r="AQ24" s="40"/>
    </row>
    <row r="25" spans="2:71" s="1" customFormat="1" x14ac:dyDescent="0.3">
      <c r="B25" s="37"/>
      <c r="L25" s="358" t="s">
        <v>34</v>
      </c>
      <c r="M25" s="358"/>
      <c r="N25" s="358"/>
      <c r="O25" s="358"/>
      <c r="W25" s="358" t="s">
        <v>35</v>
      </c>
      <c r="X25" s="358"/>
      <c r="Y25" s="358"/>
      <c r="Z25" s="358"/>
      <c r="AA25" s="358"/>
      <c r="AB25" s="358"/>
      <c r="AC25" s="358"/>
      <c r="AD25" s="358"/>
      <c r="AE25" s="358"/>
      <c r="AK25" s="358" t="s">
        <v>36</v>
      </c>
      <c r="AL25" s="358"/>
      <c r="AM25" s="358"/>
      <c r="AN25" s="358"/>
      <c r="AO25" s="358"/>
      <c r="AQ25" s="40"/>
    </row>
    <row r="26" spans="2:71" s="2" customFormat="1" ht="14.45" customHeight="1" x14ac:dyDescent="0.3">
      <c r="B26" s="42"/>
      <c r="D26" s="43" t="s">
        <v>37</v>
      </c>
      <c r="F26" s="43" t="s">
        <v>38</v>
      </c>
      <c r="L26" s="339">
        <v>0.21</v>
      </c>
      <c r="M26" s="340"/>
      <c r="N26" s="340"/>
      <c r="O26" s="340"/>
      <c r="W26" s="341">
        <f>ROUND(AZ51,2)</f>
        <v>15070</v>
      </c>
      <c r="X26" s="340"/>
      <c r="Y26" s="340"/>
      <c r="Z26" s="340"/>
      <c r="AA26" s="340"/>
      <c r="AB26" s="340"/>
      <c r="AC26" s="340"/>
      <c r="AD26" s="340"/>
      <c r="AE26" s="340"/>
      <c r="AK26" s="341">
        <f>ROUND(AV51,2)</f>
        <v>3164.7</v>
      </c>
      <c r="AL26" s="340"/>
      <c r="AM26" s="340"/>
      <c r="AN26" s="340"/>
      <c r="AO26" s="340"/>
      <c r="AQ26" s="44"/>
    </row>
    <row r="27" spans="2:71" s="2" customFormat="1" ht="14.45" customHeight="1" x14ac:dyDescent="0.3">
      <c r="B27" s="42"/>
      <c r="F27" s="43" t="s">
        <v>39</v>
      </c>
      <c r="L27" s="339">
        <v>0.15</v>
      </c>
      <c r="M27" s="340"/>
      <c r="N27" s="340"/>
      <c r="O27" s="340"/>
      <c r="W27" s="341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K27" s="341">
        <f>ROUND(AW51,2)</f>
        <v>0</v>
      </c>
      <c r="AL27" s="340"/>
      <c r="AM27" s="340"/>
      <c r="AN27" s="340"/>
      <c r="AO27" s="340"/>
      <c r="AQ27" s="44"/>
    </row>
    <row r="28" spans="2:71" s="2" customFormat="1" ht="14.45" hidden="1" customHeight="1" x14ac:dyDescent="0.3">
      <c r="B28" s="42"/>
      <c r="F28" s="43" t="s">
        <v>40</v>
      </c>
      <c r="L28" s="339">
        <v>0.21</v>
      </c>
      <c r="M28" s="340"/>
      <c r="N28" s="340"/>
      <c r="O28" s="340"/>
      <c r="W28" s="341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K28" s="341">
        <v>0</v>
      </c>
      <c r="AL28" s="340"/>
      <c r="AM28" s="340"/>
      <c r="AN28" s="340"/>
      <c r="AO28" s="340"/>
      <c r="AQ28" s="44"/>
    </row>
    <row r="29" spans="2:71" s="2" customFormat="1" ht="14.45" hidden="1" customHeight="1" x14ac:dyDescent="0.3">
      <c r="B29" s="42"/>
      <c r="F29" s="43" t="s">
        <v>41</v>
      </c>
      <c r="L29" s="339">
        <v>0.15</v>
      </c>
      <c r="M29" s="340"/>
      <c r="N29" s="340"/>
      <c r="O29" s="340"/>
      <c r="W29" s="341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K29" s="341">
        <v>0</v>
      </c>
      <c r="AL29" s="340"/>
      <c r="AM29" s="340"/>
      <c r="AN29" s="340"/>
      <c r="AO29" s="340"/>
      <c r="AQ29" s="44"/>
    </row>
    <row r="30" spans="2:71" s="2" customFormat="1" ht="14.45" hidden="1" customHeight="1" x14ac:dyDescent="0.3">
      <c r="B30" s="42"/>
      <c r="F30" s="43" t="s">
        <v>42</v>
      </c>
      <c r="L30" s="339">
        <v>0</v>
      </c>
      <c r="M30" s="340"/>
      <c r="N30" s="340"/>
      <c r="O30" s="340"/>
      <c r="W30" s="341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K30" s="341">
        <v>0</v>
      </c>
      <c r="AL30" s="340"/>
      <c r="AM30" s="340"/>
      <c r="AN30" s="340"/>
      <c r="AO30" s="340"/>
      <c r="AQ30" s="44"/>
    </row>
    <row r="31" spans="2:71" s="1" customFormat="1" ht="6.95" customHeight="1" x14ac:dyDescent="0.3">
      <c r="B31" s="37"/>
      <c r="AQ31" s="40"/>
    </row>
    <row r="32" spans="2:71" s="1" customFormat="1" ht="25.9" customHeight="1" x14ac:dyDescent="0.3">
      <c r="B32" s="37"/>
      <c r="C32" s="45"/>
      <c r="D32" s="46" t="s">
        <v>43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44</v>
      </c>
      <c r="U32" s="47"/>
      <c r="V32" s="47"/>
      <c r="W32" s="47"/>
      <c r="X32" s="349" t="s">
        <v>45</v>
      </c>
      <c r="Y32" s="350"/>
      <c r="Z32" s="350"/>
      <c r="AA32" s="350"/>
      <c r="AB32" s="350"/>
      <c r="AC32" s="47"/>
      <c r="AD32" s="47"/>
      <c r="AE32" s="47"/>
      <c r="AF32" s="47"/>
      <c r="AG32" s="47"/>
      <c r="AH32" s="47"/>
      <c r="AI32" s="47"/>
      <c r="AJ32" s="47"/>
      <c r="AK32" s="351">
        <f>SUM(AK23:AK30)</f>
        <v>30834.7</v>
      </c>
      <c r="AL32" s="350"/>
      <c r="AM32" s="350"/>
      <c r="AN32" s="350"/>
      <c r="AO32" s="352"/>
      <c r="AP32" s="45"/>
      <c r="AQ32" s="49"/>
    </row>
    <row r="33" spans="2:56" s="1" customFormat="1" ht="6.95" customHeight="1" x14ac:dyDescent="0.3">
      <c r="B33" s="37"/>
      <c r="AQ33" s="40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7"/>
    </row>
    <row r="39" spans="2:56" s="1" customFormat="1" ht="36.950000000000003" customHeight="1" x14ac:dyDescent="0.3">
      <c r="B39" s="37"/>
      <c r="C39" s="28" t="s">
        <v>46</v>
      </c>
      <c r="AR39" s="37"/>
    </row>
    <row r="40" spans="2:56" s="1" customFormat="1" ht="6.95" customHeight="1" x14ac:dyDescent="0.3">
      <c r="B40" s="37"/>
      <c r="AR40" s="37"/>
    </row>
    <row r="41" spans="2:56" s="3" customFormat="1" ht="14.45" customHeight="1" x14ac:dyDescent="0.3">
      <c r="B41" s="55"/>
      <c r="C41" s="34" t="s">
        <v>15</v>
      </c>
      <c r="L41" s="3">
        <f>K5</f>
        <v>43466</v>
      </c>
      <c r="AR41" s="55"/>
    </row>
    <row r="42" spans="2:56" s="4" customFormat="1" ht="36.950000000000003" customHeight="1" x14ac:dyDescent="0.3">
      <c r="B42" s="56"/>
      <c r="C42" s="57" t="s">
        <v>16</v>
      </c>
      <c r="L42" s="331" t="str">
        <f>K6</f>
        <v>Oprava učebny fyziky ZŠ Drtinova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56"/>
    </row>
    <row r="43" spans="2:56" s="1" customFormat="1" ht="6.95" customHeight="1" x14ac:dyDescent="0.3">
      <c r="B43" s="37"/>
      <c r="AR43" s="37"/>
    </row>
    <row r="44" spans="2:56" s="1" customFormat="1" ht="15" x14ac:dyDescent="0.3">
      <c r="B44" s="37"/>
      <c r="C44" s="34" t="s">
        <v>20</v>
      </c>
      <c r="L44" s="58" t="str">
        <f>IF(K8="","",K8)</f>
        <v>Drtinova 1861/1,Praha 5</v>
      </c>
      <c r="AI44" s="34" t="s">
        <v>21</v>
      </c>
      <c r="AM44" s="333">
        <f>IF(AN8= "","",AN8)</f>
        <v>43567</v>
      </c>
      <c r="AN44" s="333"/>
      <c r="AR44" s="37"/>
    </row>
    <row r="45" spans="2:56" s="1" customFormat="1" ht="6.95" customHeight="1" x14ac:dyDescent="0.3">
      <c r="B45" s="37"/>
      <c r="AR45" s="37"/>
    </row>
    <row r="46" spans="2:56" s="1" customFormat="1" ht="15" x14ac:dyDescent="0.3">
      <c r="B46" s="37"/>
      <c r="C46" s="34" t="s">
        <v>24</v>
      </c>
      <c r="L46" s="3" t="str">
        <f>IF(E11= "","",E11)</f>
        <v>Fakultní ZŠ Drtinova, Praha 5</v>
      </c>
      <c r="AI46" s="34" t="s">
        <v>29</v>
      </c>
      <c r="AM46" s="334" t="str">
        <f>IF(E17="","",E17)</f>
        <v>Atelier VJH s. r. o.,Mladenovova 5,Praha 4</v>
      </c>
      <c r="AN46" s="334"/>
      <c r="AO46" s="334"/>
      <c r="AP46" s="334"/>
      <c r="AR46" s="37"/>
      <c r="AS46" s="335" t="s">
        <v>47</v>
      </c>
      <c r="AT46" s="336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7"/>
      <c r="C47" s="34" t="s">
        <v>27</v>
      </c>
      <c r="L47" s="3" t="str">
        <f>IF(E14="","",E14)</f>
        <v xml:space="preserve"> </v>
      </c>
      <c r="AR47" s="37"/>
      <c r="AS47" s="337"/>
      <c r="AT47" s="338"/>
      <c r="BD47" s="62"/>
    </row>
    <row r="48" spans="2:56" s="1" customFormat="1" ht="10.9" customHeight="1" x14ac:dyDescent="0.3">
      <c r="B48" s="37"/>
      <c r="AR48" s="37"/>
      <c r="AS48" s="337"/>
      <c r="AT48" s="338"/>
      <c r="BD48" s="62"/>
    </row>
    <row r="49" spans="1:91" s="1" customFormat="1" ht="29.25" customHeight="1" x14ac:dyDescent="0.3">
      <c r="B49" s="37"/>
      <c r="C49" s="345" t="s">
        <v>48</v>
      </c>
      <c r="D49" s="346"/>
      <c r="E49" s="346"/>
      <c r="F49" s="346"/>
      <c r="G49" s="346"/>
      <c r="H49" s="63"/>
      <c r="I49" s="347" t="s">
        <v>49</v>
      </c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8" t="s">
        <v>50</v>
      </c>
      <c r="AH49" s="346"/>
      <c r="AI49" s="346"/>
      <c r="AJ49" s="346"/>
      <c r="AK49" s="346"/>
      <c r="AL49" s="346"/>
      <c r="AM49" s="346"/>
      <c r="AN49" s="347" t="s">
        <v>51</v>
      </c>
      <c r="AO49" s="346"/>
      <c r="AP49" s="346"/>
      <c r="AQ49" s="64" t="s">
        <v>52</v>
      </c>
      <c r="AR49" s="37"/>
      <c r="AS49" s="65" t="s">
        <v>53</v>
      </c>
      <c r="AT49" s="66" t="s">
        <v>54</v>
      </c>
      <c r="AU49" s="66" t="s">
        <v>55</v>
      </c>
      <c r="AV49" s="66" t="s">
        <v>56</v>
      </c>
      <c r="AW49" s="66" t="s">
        <v>57</v>
      </c>
      <c r="AX49" s="66" t="s">
        <v>58</v>
      </c>
      <c r="AY49" s="66" t="s">
        <v>59</v>
      </c>
      <c r="AZ49" s="66" t="s">
        <v>60</v>
      </c>
      <c r="BA49" s="66" t="s">
        <v>61</v>
      </c>
      <c r="BB49" s="66" t="s">
        <v>62</v>
      </c>
      <c r="BC49" s="66" t="s">
        <v>63</v>
      </c>
      <c r="BD49" s="67" t="s">
        <v>64</v>
      </c>
    </row>
    <row r="50" spans="1:91" s="1" customFormat="1" ht="10.9" customHeight="1" x14ac:dyDescent="0.3">
      <c r="B50" s="37"/>
      <c r="AR50" s="37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65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25">
        <f>ROUND(SUM(AG52:AG53),2)</f>
        <v>27670</v>
      </c>
      <c r="AH51" s="325"/>
      <c r="AI51" s="325"/>
      <c r="AJ51" s="325"/>
      <c r="AK51" s="325"/>
      <c r="AL51" s="325"/>
      <c r="AM51" s="325"/>
      <c r="AN51" s="326">
        <f>SUM(AG51,AT51)</f>
        <v>30834.7</v>
      </c>
      <c r="AO51" s="326"/>
      <c r="AP51" s="326"/>
      <c r="AQ51" s="71" t="s">
        <v>5</v>
      </c>
      <c r="AR51" s="56"/>
      <c r="AS51" s="72">
        <f>ROUND(SUM(AS52:AS53),2)</f>
        <v>0</v>
      </c>
      <c r="AT51" s="73">
        <f>ROUND(SUM(AV51:AW51),2)</f>
        <v>3164.7</v>
      </c>
      <c r="AU51" s="74" t="e">
        <f>ROUND(SUM(AU52:AU53),5)</f>
        <v>#REF!</v>
      </c>
      <c r="AV51" s="73">
        <f>ROUND(AZ51*L26,2)</f>
        <v>3164.7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ROUND(SUM(AZ52:AZ53),2)</f>
        <v>15070</v>
      </c>
      <c r="BA51" s="73">
        <f>ROUND(SUM(BA52:BA53),2)</f>
        <v>0</v>
      </c>
      <c r="BB51" s="73">
        <f>ROUND(SUM(BB52:BB53),2)</f>
        <v>0</v>
      </c>
      <c r="BC51" s="73">
        <f>ROUND(SUM(BC52:BC53),2)</f>
        <v>0</v>
      </c>
      <c r="BD51" s="75">
        <f>ROUND(SUM(BD52:BD53),2)</f>
        <v>0</v>
      </c>
      <c r="BS51" s="57" t="s">
        <v>66</v>
      </c>
      <c r="BT51" s="57" t="s">
        <v>67</v>
      </c>
      <c r="BV51" s="57" t="s">
        <v>68</v>
      </c>
      <c r="BW51" s="57" t="s">
        <v>7</v>
      </c>
      <c r="BX51" s="57" t="s">
        <v>69</v>
      </c>
      <c r="CL51" s="57" t="s">
        <v>18</v>
      </c>
    </row>
    <row r="52" spans="1:91" s="5" customFormat="1" ht="31.5" customHeight="1" x14ac:dyDescent="0.3">
      <c r="A52" s="76" t="s">
        <v>70</v>
      </c>
      <c r="B52" s="77"/>
      <c r="C52" s="78"/>
      <c r="D52" s="342" t="s">
        <v>519</v>
      </c>
      <c r="E52" s="342"/>
      <c r="F52" s="342"/>
      <c r="G52" s="342"/>
      <c r="H52" s="342"/>
      <c r="I52" s="79"/>
      <c r="J52" s="343" t="s">
        <v>457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29">
        <f>'04-2019 - Oprava učebny...'!J25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0" t="s">
        <v>71</v>
      </c>
      <c r="AR52" s="77"/>
      <c r="AS52" s="81">
        <v>0</v>
      </c>
      <c r="AT52" s="82">
        <f>ROUND(SUM(AV52:AW52),2)</f>
        <v>0</v>
      </c>
      <c r="AU52" s="83" t="e">
        <f>'04-2019 - Oprava učebny...'!P85</f>
        <v>#REF!</v>
      </c>
      <c r="AV52" s="82">
        <f>'04-2019 - Oprava učebny...'!J28</f>
        <v>0</v>
      </c>
      <c r="AW52" s="82">
        <f>'04-2019 - Oprava učebny...'!J29</f>
        <v>0</v>
      </c>
      <c r="AX52" s="82">
        <f>'04-2019 - Oprava učebny...'!J30</f>
        <v>0</v>
      </c>
      <c r="AY52" s="82">
        <f>'04-2019 - Oprava učebny...'!J31</f>
        <v>0</v>
      </c>
      <c r="AZ52" s="82">
        <f>'04-2019 - Oprava učebny...'!F28</f>
        <v>0</v>
      </c>
      <c r="BA52" s="82">
        <f>'04-2019 - Oprava učebny...'!F29</f>
        <v>0</v>
      </c>
      <c r="BB52" s="82">
        <f>'04-2019 - Oprava učebny...'!F30</f>
        <v>0</v>
      </c>
      <c r="BC52" s="82">
        <f>'04-2019 - Oprava učebny...'!F31</f>
        <v>0</v>
      </c>
      <c r="BD52" s="84">
        <f>'04-2019 - Oprava učebny...'!F32</f>
        <v>0</v>
      </c>
      <c r="BT52" s="85" t="s">
        <v>72</v>
      </c>
      <c r="BU52" s="85" t="s">
        <v>73</v>
      </c>
      <c r="BV52" s="85" t="s">
        <v>68</v>
      </c>
      <c r="BW52" s="85" t="s">
        <v>7</v>
      </c>
      <c r="BX52" s="85" t="s">
        <v>69</v>
      </c>
      <c r="CL52" s="85" t="s">
        <v>18</v>
      </c>
    </row>
    <row r="53" spans="1:91" s="5" customFormat="1" ht="16.5" customHeight="1" x14ac:dyDescent="0.3">
      <c r="A53" s="76" t="s">
        <v>70</v>
      </c>
      <c r="B53" s="77"/>
      <c r="C53" s="78"/>
      <c r="D53" s="344" t="s">
        <v>74</v>
      </c>
      <c r="E53" s="344"/>
      <c r="F53" s="344"/>
      <c r="G53" s="344"/>
      <c r="H53" s="344"/>
      <c r="I53" s="79"/>
      <c r="J53" s="344" t="s">
        <v>75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29">
        <f>'VRN - Vedlejší rozpočtové...'!J27</f>
        <v>27670</v>
      </c>
      <c r="AH53" s="330"/>
      <c r="AI53" s="330"/>
      <c r="AJ53" s="330"/>
      <c r="AK53" s="330"/>
      <c r="AL53" s="330"/>
      <c r="AM53" s="330"/>
      <c r="AN53" s="329">
        <f>SUM(AG53,AT53)</f>
        <v>30834.7</v>
      </c>
      <c r="AO53" s="330"/>
      <c r="AP53" s="330"/>
      <c r="AQ53" s="80" t="s">
        <v>71</v>
      </c>
      <c r="AR53" s="77"/>
      <c r="AS53" s="86">
        <v>0</v>
      </c>
      <c r="AT53" s="87">
        <f>ROUND(SUM(AV53:AW53),2)</f>
        <v>3164.7</v>
      </c>
      <c r="AU53" s="88">
        <f>'VRN - Vedlejší rozpočtové...'!P80</f>
        <v>0</v>
      </c>
      <c r="AV53" s="87">
        <f>'VRN - Vedlejší rozpočtové...'!J30</f>
        <v>3164.7</v>
      </c>
      <c r="AW53" s="87">
        <f>'VRN - Vedlejší rozpočtové...'!J31</f>
        <v>0</v>
      </c>
      <c r="AX53" s="87">
        <f>'VRN - Vedlejší rozpočtové...'!J32</f>
        <v>0</v>
      </c>
      <c r="AY53" s="87">
        <f>'VRN - Vedlejší rozpočtové...'!J33</f>
        <v>0</v>
      </c>
      <c r="AZ53" s="87">
        <f>'VRN - Vedlejší rozpočtové...'!F30</f>
        <v>15070</v>
      </c>
      <c r="BA53" s="87">
        <f>'VRN - Vedlejší rozpočtové...'!F31</f>
        <v>0</v>
      </c>
      <c r="BB53" s="87">
        <f>'VRN - Vedlejší rozpočtové...'!F32</f>
        <v>0</v>
      </c>
      <c r="BC53" s="87">
        <f>'VRN - Vedlejší rozpočtové...'!F33</f>
        <v>0</v>
      </c>
      <c r="BD53" s="89">
        <f>'VRN - Vedlejší rozpočtové...'!F34</f>
        <v>0</v>
      </c>
      <c r="BT53" s="85" t="s">
        <v>72</v>
      </c>
      <c r="BV53" s="85" t="s">
        <v>68</v>
      </c>
      <c r="BW53" s="85" t="s">
        <v>76</v>
      </c>
      <c r="BX53" s="85" t="s">
        <v>7</v>
      </c>
      <c r="CL53" s="85" t="s">
        <v>18</v>
      </c>
      <c r="CM53" s="85" t="s">
        <v>77</v>
      </c>
    </row>
    <row r="54" spans="1:91" s="1" customFormat="1" ht="30" customHeight="1" x14ac:dyDescent="0.3">
      <c r="B54" s="37"/>
      <c r="AR54" s="37"/>
    </row>
    <row r="55" spans="1:91" s="1" customFormat="1" ht="6.95" customHeight="1" x14ac:dyDescent="0.3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37"/>
    </row>
  </sheetData>
  <sheetProtection formatCells="0" formatColumns="0" formatRows="0" insertColumns="0" insertRows="0" insertHyperlinks="0" deleteColumns="0" deleteRows="0" sort="0" autoFilter="0" pivotTables="0"/>
  <mergeCells count="43">
    <mergeCell ref="K5:AO5"/>
    <mergeCell ref="K6:AO6"/>
    <mergeCell ref="E20:AN20"/>
    <mergeCell ref="AK23:AO23"/>
    <mergeCell ref="L25:O25"/>
    <mergeCell ref="W25:AE25"/>
    <mergeCell ref="AK25:AO25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01-2018 - Oprava školních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tabSelected="1" workbookViewId="0">
      <pane ySplit="1" topLeftCell="A147" activePane="bottomLeft" state="frozen"/>
      <selection pane="bottomLeft" activeCell="I189" sqref="I1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3.6640625" customWidth="1"/>
    <col min="9" max="9" width="12.6640625" customWidth="1"/>
    <col min="10" max="10" width="23.5" customWidth="1"/>
    <col min="11" max="11" width="15.5" customWidth="1"/>
    <col min="13" max="15" width="9.33203125" hidden="1" customWidth="1"/>
    <col min="16" max="16" width="11.83203125" hidden="1" customWidth="1"/>
    <col min="17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2" width="9" hidden="1" customWidth="1"/>
    <col min="43" max="56" width="9.33203125" hidden="1" customWidth="1"/>
    <col min="57" max="57" width="11.1640625" hidden="1" customWidth="1"/>
    <col min="58" max="62" width="9.33203125" hidden="1" customWidth="1"/>
    <col min="63" max="63" width="11.5" hidden="1" customWidth="1"/>
    <col min="64" max="64" width="9.33203125" hidden="1" customWidth="1"/>
    <col min="65" max="65" width="0.33203125" hidden="1" customWidth="1"/>
    <col min="66" max="66" width="9" hidden="1" customWidth="1"/>
    <col min="67" max="67" width="0" hidden="1" customWidth="1"/>
  </cols>
  <sheetData>
    <row r="1" spans="1:70" ht="21.75" customHeight="1" x14ac:dyDescent="0.3">
      <c r="A1" s="21"/>
      <c r="B1" s="17"/>
      <c r="C1" s="17"/>
      <c r="D1" s="18" t="s">
        <v>1</v>
      </c>
      <c r="E1" s="17"/>
      <c r="F1" s="251" t="s">
        <v>78</v>
      </c>
      <c r="G1" s="361" t="s">
        <v>79</v>
      </c>
      <c r="H1" s="361"/>
      <c r="I1" s="17"/>
      <c r="J1" s="90" t="s">
        <v>80</v>
      </c>
      <c r="K1" s="18" t="s">
        <v>81</v>
      </c>
      <c r="L1" s="90" t="s">
        <v>82</v>
      </c>
      <c r="M1" s="90"/>
      <c r="N1" s="90"/>
      <c r="O1" s="90"/>
      <c r="P1" s="90"/>
      <c r="Q1" s="90"/>
      <c r="R1" s="90"/>
      <c r="S1" s="90"/>
      <c r="T1" s="9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7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77</v>
      </c>
    </row>
    <row r="4" spans="1:70" ht="36.950000000000003" customHeight="1" x14ac:dyDescent="0.3">
      <c r="B4" s="27"/>
      <c r="D4" s="28" t="s">
        <v>83</v>
      </c>
      <c r="K4" s="29"/>
      <c r="M4" s="30" t="s">
        <v>13</v>
      </c>
      <c r="AT4" s="23" t="s">
        <v>6</v>
      </c>
    </row>
    <row r="5" spans="1:70" ht="6.95" customHeight="1" x14ac:dyDescent="0.3">
      <c r="B5" s="27"/>
      <c r="K5" s="29"/>
    </row>
    <row r="6" spans="1:70" s="1" customFormat="1" ht="15" x14ac:dyDescent="0.3">
      <c r="B6" s="37"/>
      <c r="D6" s="34" t="s">
        <v>16</v>
      </c>
      <c r="K6" s="40"/>
    </row>
    <row r="7" spans="1:70" s="1" customFormat="1" ht="36.950000000000003" customHeight="1" x14ac:dyDescent="0.3">
      <c r="B7" s="37"/>
      <c r="E7" s="362" t="s">
        <v>454</v>
      </c>
      <c r="F7" s="360"/>
      <c r="G7" s="360"/>
      <c r="H7" s="360"/>
      <c r="K7" s="40"/>
    </row>
    <row r="8" spans="1:70" s="1" customFormat="1" x14ac:dyDescent="0.3">
      <c r="B8" s="37"/>
      <c r="K8" s="40"/>
    </row>
    <row r="9" spans="1:70" s="1" customFormat="1" ht="14.45" customHeight="1" x14ac:dyDescent="0.3">
      <c r="B9" s="37"/>
      <c r="D9" s="34" t="s">
        <v>17</v>
      </c>
      <c r="F9" s="32" t="s">
        <v>18</v>
      </c>
      <c r="I9" s="34" t="s">
        <v>19</v>
      </c>
      <c r="J9" s="32" t="s">
        <v>5</v>
      </c>
      <c r="K9" s="40"/>
    </row>
    <row r="10" spans="1:70" s="1" customFormat="1" ht="14.45" customHeight="1" x14ac:dyDescent="0.3">
      <c r="B10" s="37"/>
      <c r="D10" s="34" t="s">
        <v>20</v>
      </c>
      <c r="F10" s="257" t="s">
        <v>455</v>
      </c>
      <c r="I10" s="34" t="s">
        <v>21</v>
      </c>
      <c r="J10" s="59">
        <f>'Rekapitulace stavby'!AN8</f>
        <v>43567</v>
      </c>
      <c r="K10" s="40"/>
    </row>
    <row r="11" spans="1:70" s="1" customFormat="1" ht="21.75" customHeight="1" x14ac:dyDescent="0.3">
      <c r="B11" s="37"/>
      <c r="D11" s="31" t="s">
        <v>22</v>
      </c>
      <c r="F11" s="35" t="s">
        <v>23</v>
      </c>
      <c r="K11" s="40"/>
    </row>
    <row r="12" spans="1:70" s="1" customFormat="1" ht="14.45" customHeight="1" x14ac:dyDescent="0.3">
      <c r="B12" s="37"/>
      <c r="D12" s="34" t="s">
        <v>24</v>
      </c>
      <c r="I12" s="34" t="s">
        <v>25</v>
      </c>
      <c r="J12" s="32" t="s">
        <v>5</v>
      </c>
      <c r="K12" s="40"/>
    </row>
    <row r="13" spans="1:70" s="1" customFormat="1" ht="18" customHeight="1" x14ac:dyDescent="0.3">
      <c r="B13" s="37"/>
      <c r="E13" s="257" t="s">
        <v>456</v>
      </c>
      <c r="I13" s="34" t="s">
        <v>26</v>
      </c>
      <c r="J13" s="32" t="s">
        <v>5</v>
      </c>
      <c r="K13" s="40"/>
    </row>
    <row r="14" spans="1:70" s="1" customFormat="1" ht="6.95" customHeight="1" x14ac:dyDescent="0.3">
      <c r="B14" s="37"/>
      <c r="K14" s="40"/>
    </row>
    <row r="15" spans="1:70" s="1" customFormat="1" ht="14.45" customHeight="1" x14ac:dyDescent="0.3">
      <c r="B15" s="37"/>
      <c r="D15" s="34" t="s">
        <v>27</v>
      </c>
      <c r="I15" s="34" t="s">
        <v>25</v>
      </c>
      <c r="J15" s="32" t="str">
        <f>IF('Rekapitulace stavby'!AN13="Vyplň údaj","",IF('Rekapitulace stavby'!AN13="","",'Rekapitulace stavby'!AN13))</f>
        <v/>
      </c>
      <c r="K15" s="40"/>
    </row>
    <row r="16" spans="1:70" s="1" customFormat="1" ht="18" customHeight="1" x14ac:dyDescent="0.3">
      <c r="B16" s="37"/>
      <c r="E16" s="32" t="str">
        <f>IF('Rekapitulace stavby'!E14="Vyplň údaj","",IF('Rekapitulace stavby'!E14="","",'Rekapitulace stavby'!E14))</f>
        <v xml:space="preserve"> </v>
      </c>
      <c r="I16" s="34" t="s">
        <v>26</v>
      </c>
      <c r="J16" s="32" t="str">
        <f>IF('Rekapitulace stavby'!AN14="Vyplň údaj","",IF('Rekapitulace stavby'!AN14="","",'Rekapitulace stavby'!AN14))</f>
        <v/>
      </c>
      <c r="K16" s="40"/>
    </row>
    <row r="17" spans="2:11" s="1" customFormat="1" ht="6.95" customHeight="1" x14ac:dyDescent="0.3">
      <c r="B17" s="37"/>
      <c r="K17" s="40"/>
    </row>
    <row r="18" spans="2:11" s="1" customFormat="1" ht="14.45" customHeight="1" x14ac:dyDescent="0.3">
      <c r="B18" s="37"/>
      <c r="D18" s="34" t="s">
        <v>29</v>
      </c>
      <c r="I18" s="34" t="s">
        <v>25</v>
      </c>
      <c r="J18" s="32" t="s">
        <v>5</v>
      </c>
      <c r="K18" s="40"/>
    </row>
    <row r="19" spans="2:11" s="1" customFormat="1" ht="18" customHeight="1" x14ac:dyDescent="0.3">
      <c r="B19" s="37"/>
      <c r="E19" s="32" t="s">
        <v>30</v>
      </c>
      <c r="I19" s="34" t="s">
        <v>26</v>
      </c>
      <c r="J19" s="32" t="s">
        <v>5</v>
      </c>
      <c r="K19" s="40"/>
    </row>
    <row r="20" spans="2:11" s="1" customFormat="1" ht="6.95" customHeight="1" x14ac:dyDescent="0.3">
      <c r="B20" s="37"/>
      <c r="K20" s="40"/>
    </row>
    <row r="21" spans="2:11" s="1" customFormat="1" ht="14.45" customHeight="1" x14ac:dyDescent="0.3">
      <c r="B21" s="37"/>
      <c r="D21" s="34" t="s">
        <v>32</v>
      </c>
      <c r="K21" s="40"/>
    </row>
    <row r="22" spans="2:11" s="6" customFormat="1" ht="16.5" customHeight="1" x14ac:dyDescent="0.3">
      <c r="B22" s="91"/>
      <c r="E22" s="355" t="s">
        <v>5</v>
      </c>
      <c r="F22" s="355"/>
      <c r="G22" s="355"/>
      <c r="H22" s="355"/>
      <c r="K22" s="92"/>
    </row>
    <row r="23" spans="2:11" s="1" customFormat="1" ht="6.95" customHeight="1" x14ac:dyDescent="0.3">
      <c r="B23" s="37"/>
      <c r="K23" s="40"/>
    </row>
    <row r="24" spans="2:11" s="1" customFormat="1" ht="6.95" customHeight="1" x14ac:dyDescent="0.3">
      <c r="B24" s="37"/>
      <c r="D24" s="60"/>
      <c r="E24" s="60"/>
      <c r="F24" s="60"/>
      <c r="G24" s="60"/>
      <c r="H24" s="60"/>
      <c r="I24" s="60"/>
      <c r="J24" s="60"/>
      <c r="K24" s="93"/>
    </row>
    <row r="25" spans="2:11" s="1" customFormat="1" ht="25.35" customHeight="1" x14ac:dyDescent="0.3">
      <c r="B25" s="37"/>
      <c r="D25" s="94" t="s">
        <v>33</v>
      </c>
      <c r="J25" s="95">
        <f>ROUND(J85,2)</f>
        <v>0</v>
      </c>
      <c r="K25" s="40"/>
    </row>
    <row r="26" spans="2:11" s="1" customFormat="1" ht="6.95" customHeight="1" x14ac:dyDescent="0.3">
      <c r="B26" s="37"/>
      <c r="D26" s="60"/>
      <c r="E26" s="60"/>
      <c r="F26" s="60"/>
      <c r="G26" s="60"/>
      <c r="H26" s="60"/>
      <c r="I26" s="60"/>
      <c r="J26" s="60"/>
      <c r="K26" s="93"/>
    </row>
    <row r="27" spans="2:11" s="1" customFormat="1" ht="14.45" customHeight="1" x14ac:dyDescent="0.3">
      <c r="B27" s="37"/>
      <c r="F27" s="41" t="s">
        <v>35</v>
      </c>
      <c r="I27" s="41" t="s">
        <v>34</v>
      </c>
      <c r="J27" s="41" t="s">
        <v>36</v>
      </c>
      <c r="K27" s="40"/>
    </row>
    <row r="28" spans="2:11" s="1" customFormat="1" ht="14.45" customHeight="1" x14ac:dyDescent="0.3">
      <c r="B28" s="37"/>
      <c r="D28" s="43" t="s">
        <v>37</v>
      </c>
      <c r="E28" s="43" t="s">
        <v>38</v>
      </c>
      <c r="F28" s="96">
        <f>J25</f>
        <v>0</v>
      </c>
      <c r="I28" s="97">
        <v>0.21</v>
      </c>
      <c r="J28" s="96">
        <f>F28*I28</f>
        <v>0</v>
      </c>
      <c r="K28" s="40"/>
    </row>
    <row r="29" spans="2:11" s="1" customFormat="1" ht="14.45" customHeight="1" x14ac:dyDescent="0.3">
      <c r="B29" s="37"/>
      <c r="E29" s="43" t="s">
        <v>39</v>
      </c>
      <c r="F29" s="96">
        <f>ROUND(SUM(BF85:BF181), 2)</f>
        <v>0</v>
      </c>
      <c r="I29" s="97">
        <v>0.15</v>
      </c>
      <c r="J29" s="96">
        <f>ROUND(ROUND((SUM(BF85:BF181)), 2)*I29, 2)</f>
        <v>0</v>
      </c>
      <c r="K29" s="40"/>
    </row>
    <row r="30" spans="2:11" s="1" customFormat="1" ht="14.45" hidden="1" customHeight="1" x14ac:dyDescent="0.3">
      <c r="B30" s="37"/>
      <c r="E30" s="43" t="s">
        <v>40</v>
      </c>
      <c r="F30" s="96">
        <f>ROUND(SUM(BG85:BG181), 2)</f>
        <v>0</v>
      </c>
      <c r="I30" s="97">
        <v>0.21</v>
      </c>
      <c r="J30" s="96">
        <v>0</v>
      </c>
      <c r="K30" s="40"/>
    </row>
    <row r="31" spans="2:11" s="1" customFormat="1" ht="14.45" hidden="1" customHeight="1" x14ac:dyDescent="0.3">
      <c r="B31" s="37"/>
      <c r="E31" s="43" t="s">
        <v>41</v>
      </c>
      <c r="F31" s="96">
        <f>ROUND(SUM(BH85:BH181), 2)</f>
        <v>0</v>
      </c>
      <c r="I31" s="97">
        <v>0.15</v>
      </c>
      <c r="J31" s="96">
        <v>0</v>
      </c>
      <c r="K31" s="40"/>
    </row>
    <row r="32" spans="2:11" s="1" customFormat="1" ht="14.45" hidden="1" customHeight="1" x14ac:dyDescent="0.3">
      <c r="B32" s="37"/>
      <c r="E32" s="43" t="s">
        <v>42</v>
      </c>
      <c r="F32" s="96">
        <f>ROUND(SUM(BI85:BI181), 2)</f>
        <v>0</v>
      </c>
      <c r="I32" s="97">
        <v>0</v>
      </c>
      <c r="J32" s="96">
        <v>0</v>
      </c>
      <c r="K32" s="40"/>
    </row>
    <row r="33" spans="2:11" s="1" customFormat="1" ht="6.95" customHeight="1" x14ac:dyDescent="0.3">
      <c r="B33" s="37"/>
      <c r="K33" s="40"/>
    </row>
    <row r="34" spans="2:11" s="1" customFormat="1" ht="25.35" customHeight="1" x14ac:dyDescent="0.3">
      <c r="B34" s="37"/>
      <c r="C34" s="98"/>
      <c r="D34" s="99" t="s">
        <v>43</v>
      </c>
      <c r="E34" s="63"/>
      <c r="F34" s="252"/>
      <c r="G34" s="100" t="s">
        <v>44</v>
      </c>
      <c r="H34" s="101" t="s">
        <v>45</v>
      </c>
      <c r="I34" s="63"/>
      <c r="J34" s="102">
        <f>SUM(J25:J32)</f>
        <v>0</v>
      </c>
      <c r="K34" s="103"/>
    </row>
    <row r="35" spans="2:11" s="1" customFormat="1" ht="14.45" customHeight="1" x14ac:dyDescent="0.3">
      <c r="B35" s="50"/>
      <c r="C35" s="51"/>
      <c r="D35" s="51"/>
      <c r="E35" s="51"/>
      <c r="F35" s="51"/>
      <c r="G35" s="51"/>
      <c r="H35" s="51"/>
      <c r="I35" s="51"/>
      <c r="J35" s="51"/>
      <c r="K35" s="52"/>
    </row>
    <row r="39" spans="2:11" s="1" customFormat="1" ht="6.95" customHeight="1" x14ac:dyDescent="0.3">
      <c r="B39" s="53"/>
      <c r="C39" s="54"/>
      <c r="D39" s="54"/>
      <c r="E39" s="54"/>
      <c r="F39" s="54"/>
      <c r="G39" s="54"/>
      <c r="H39" s="54"/>
      <c r="I39" s="54"/>
      <c r="J39" s="54"/>
      <c r="K39" s="104"/>
    </row>
    <row r="40" spans="2:11" s="1" customFormat="1" ht="36.950000000000003" customHeight="1" x14ac:dyDescent="0.3">
      <c r="B40" s="37"/>
      <c r="C40" s="28" t="s">
        <v>84</v>
      </c>
      <c r="K40" s="40"/>
    </row>
    <row r="41" spans="2:11" s="1" customFormat="1" ht="6.95" customHeight="1" x14ac:dyDescent="0.3">
      <c r="B41" s="37"/>
      <c r="K41" s="40"/>
    </row>
    <row r="42" spans="2:11" s="1" customFormat="1" ht="14.45" customHeight="1" x14ac:dyDescent="0.3">
      <c r="B42" s="37"/>
      <c r="C42" s="34" t="s">
        <v>16</v>
      </c>
      <c r="K42" s="40"/>
    </row>
    <row r="43" spans="2:11" s="1" customFormat="1" ht="17.25" customHeight="1" x14ac:dyDescent="0.3">
      <c r="B43" s="37"/>
      <c r="E43" s="331" t="str">
        <f>E7</f>
        <v>Oprava učebny fyziky ZŠ Drtinova</v>
      </c>
      <c r="F43" s="360"/>
      <c r="G43" s="360"/>
      <c r="H43" s="360"/>
      <c r="K43" s="40"/>
    </row>
    <row r="44" spans="2:11" s="1" customFormat="1" ht="6.95" customHeight="1" x14ac:dyDescent="0.3">
      <c r="B44" s="37"/>
      <c r="K44" s="40"/>
    </row>
    <row r="45" spans="2:11" s="1" customFormat="1" ht="18" customHeight="1" x14ac:dyDescent="0.3">
      <c r="B45" s="37"/>
      <c r="C45" s="34" t="s">
        <v>20</v>
      </c>
      <c r="F45" s="32" t="str">
        <f>F10</f>
        <v>Drtinova 1861/1,Praha 5</v>
      </c>
      <c r="I45" s="34" t="s">
        <v>21</v>
      </c>
      <c r="J45" s="59">
        <f>IF(J10="","",J10)</f>
        <v>43567</v>
      </c>
      <c r="K45" s="40"/>
    </row>
    <row r="46" spans="2:11" s="1" customFormat="1" ht="6.95" customHeight="1" x14ac:dyDescent="0.3">
      <c r="B46" s="37"/>
      <c r="K46" s="40"/>
    </row>
    <row r="47" spans="2:11" s="1" customFormat="1" ht="15" x14ac:dyDescent="0.3">
      <c r="B47" s="37"/>
      <c r="C47" s="34" t="s">
        <v>24</v>
      </c>
      <c r="F47" s="32" t="str">
        <f>E13</f>
        <v>Fakultní ZŠ Drtinova, Praha 5</v>
      </c>
      <c r="I47" s="34" t="s">
        <v>29</v>
      </c>
      <c r="J47" s="355" t="str">
        <f>E19</f>
        <v>Atelier VJH s. r. o.,Mladenovova 5,Praha 4</v>
      </c>
      <c r="K47" s="40"/>
    </row>
    <row r="48" spans="2:11" s="1" customFormat="1" ht="14.45" customHeight="1" x14ac:dyDescent="0.3">
      <c r="B48" s="37"/>
      <c r="C48" s="34" t="s">
        <v>27</v>
      </c>
      <c r="F48" s="32" t="str">
        <f>IF(E16="","",E16)</f>
        <v xml:space="preserve"> </v>
      </c>
      <c r="J48" s="359"/>
      <c r="K48" s="40"/>
    </row>
    <row r="49" spans="2:47" s="1" customFormat="1" ht="10.35" customHeight="1" x14ac:dyDescent="0.3">
      <c r="B49" s="37"/>
      <c r="K49" s="40"/>
    </row>
    <row r="50" spans="2:47" s="1" customFormat="1" ht="29.25" customHeight="1" x14ac:dyDescent="0.3">
      <c r="B50" s="37"/>
      <c r="C50" s="105" t="s">
        <v>85</v>
      </c>
      <c r="D50" s="98"/>
      <c r="E50" s="98"/>
      <c r="G50" s="98"/>
      <c r="H50" s="98"/>
      <c r="I50" s="98"/>
      <c r="J50" s="106" t="s">
        <v>86</v>
      </c>
      <c r="K50" s="107"/>
    </row>
    <row r="51" spans="2:47" s="1" customFormat="1" ht="10.35" customHeight="1" x14ac:dyDescent="0.3">
      <c r="B51" s="37"/>
      <c r="K51" s="40"/>
    </row>
    <row r="52" spans="2:47" s="1" customFormat="1" ht="29.25" customHeight="1" x14ac:dyDescent="0.3">
      <c r="B52" s="37"/>
      <c r="C52" s="108" t="s">
        <v>87</v>
      </c>
      <c r="J52" s="95">
        <f>J85</f>
        <v>0</v>
      </c>
      <c r="K52" s="40"/>
      <c r="AU52" s="23" t="s">
        <v>88</v>
      </c>
    </row>
    <row r="53" spans="2:47" s="7" customFormat="1" ht="24.95" customHeight="1" x14ac:dyDescent="0.3">
      <c r="B53" s="109"/>
      <c r="D53" s="110" t="s">
        <v>89</v>
      </c>
      <c r="E53" s="111"/>
      <c r="F53" s="111"/>
      <c r="G53" s="111"/>
      <c r="H53" s="111"/>
      <c r="I53" s="111"/>
      <c r="J53" s="112">
        <f>SUM(J54:J56)</f>
        <v>0</v>
      </c>
      <c r="K53" s="113"/>
    </row>
    <row r="54" spans="2:47" s="8" customFormat="1" ht="19.899999999999999" customHeight="1" x14ac:dyDescent="0.3">
      <c r="B54" s="114"/>
      <c r="D54" s="115" t="s">
        <v>90</v>
      </c>
      <c r="E54" s="116"/>
      <c r="F54" s="116"/>
      <c r="G54" s="116"/>
      <c r="H54" s="116"/>
      <c r="I54" s="116"/>
      <c r="J54" s="117">
        <f>J87</f>
        <v>0</v>
      </c>
      <c r="K54" s="118"/>
    </row>
    <row r="55" spans="2:47" s="8" customFormat="1" ht="19.899999999999999" customHeight="1" x14ac:dyDescent="0.3">
      <c r="B55" s="114"/>
      <c r="D55" s="115" t="s">
        <v>91</v>
      </c>
      <c r="E55" s="116"/>
      <c r="F55" s="116"/>
      <c r="G55" s="116"/>
      <c r="H55" s="116"/>
      <c r="I55" s="116"/>
      <c r="J55" s="117">
        <f>J94</f>
        <v>0</v>
      </c>
      <c r="K55" s="118"/>
    </row>
    <row r="56" spans="2:47" s="8" customFormat="1" ht="19.899999999999999" customHeight="1" x14ac:dyDescent="0.3">
      <c r="B56" s="114"/>
      <c r="D56" s="115" t="s">
        <v>92</v>
      </c>
      <c r="E56" s="116"/>
      <c r="F56" s="116"/>
      <c r="G56" s="116"/>
      <c r="H56" s="116"/>
      <c r="I56" s="116"/>
      <c r="J56" s="117">
        <f>J100</f>
        <v>0</v>
      </c>
      <c r="K56" s="118"/>
    </row>
    <row r="57" spans="2:47" s="7" customFormat="1" ht="24.95" customHeight="1" x14ac:dyDescent="0.3">
      <c r="B57" s="109"/>
      <c r="D57" s="110" t="s">
        <v>93</v>
      </c>
      <c r="E57" s="111"/>
      <c r="F57" s="111"/>
      <c r="G57" s="111"/>
      <c r="H57" s="111"/>
      <c r="I57" s="111"/>
      <c r="J57" s="112">
        <f>SUM(J58:J65)</f>
        <v>0</v>
      </c>
      <c r="K57" s="113"/>
    </row>
    <row r="58" spans="2:47" s="8" customFormat="1" ht="19.899999999999999" customHeight="1" x14ac:dyDescent="0.3">
      <c r="B58" s="114"/>
      <c r="D58" s="115" t="s">
        <v>94</v>
      </c>
      <c r="E58" s="116"/>
      <c r="F58" s="116"/>
      <c r="G58" s="116"/>
      <c r="H58" s="116"/>
      <c r="I58" s="116"/>
      <c r="J58" s="117">
        <f>J103</f>
        <v>0</v>
      </c>
      <c r="K58" s="118"/>
    </row>
    <row r="59" spans="2:47" s="8" customFormat="1" ht="19.899999999999999" customHeight="1" x14ac:dyDescent="0.3">
      <c r="B59" s="114"/>
      <c r="D59" s="115" t="s">
        <v>95</v>
      </c>
      <c r="E59" s="116"/>
      <c r="F59" s="116"/>
      <c r="G59" s="116"/>
      <c r="H59" s="116"/>
      <c r="I59" s="116"/>
      <c r="J59" s="117">
        <f>J109</f>
        <v>0</v>
      </c>
      <c r="K59" s="118"/>
    </row>
    <row r="60" spans="2:47" s="8" customFormat="1" ht="19.899999999999999" customHeight="1" x14ac:dyDescent="0.3">
      <c r="B60" s="114"/>
      <c r="D60" s="115" t="s">
        <v>96</v>
      </c>
      <c r="E60" s="116"/>
      <c r="F60" s="116"/>
      <c r="G60" s="116"/>
      <c r="H60" s="116"/>
      <c r="I60" s="116"/>
      <c r="J60" s="117">
        <f>J121</f>
        <v>0</v>
      </c>
      <c r="K60" s="118"/>
    </row>
    <row r="61" spans="2:47" s="8" customFormat="1" ht="19.899999999999999" customHeight="1" x14ac:dyDescent="0.3">
      <c r="B61" s="114"/>
      <c r="D61" s="115" t="s">
        <v>472</v>
      </c>
      <c r="E61" s="116"/>
      <c r="F61" s="116"/>
      <c r="G61" s="116"/>
      <c r="H61" s="116"/>
      <c r="I61" s="116"/>
      <c r="J61" s="117">
        <f>J125</f>
        <v>0</v>
      </c>
      <c r="K61" s="118"/>
    </row>
    <row r="62" spans="2:47" s="8" customFormat="1" ht="19.899999999999999" customHeight="1" x14ac:dyDescent="0.3">
      <c r="B62" s="114"/>
      <c r="D62" s="115" t="s">
        <v>97</v>
      </c>
      <c r="E62" s="116"/>
      <c r="F62" s="116"/>
      <c r="G62" s="116"/>
      <c r="H62" s="116"/>
      <c r="I62" s="116"/>
      <c r="J62" s="117">
        <f>J127</f>
        <v>0</v>
      </c>
      <c r="K62" s="118"/>
    </row>
    <row r="63" spans="2:47" s="8" customFormat="1" ht="19.899999999999999" customHeight="1" x14ac:dyDescent="0.3">
      <c r="B63" s="114"/>
      <c r="D63" s="115" t="s">
        <v>98</v>
      </c>
      <c r="E63" s="116"/>
      <c r="F63" s="116"/>
      <c r="G63" s="116"/>
      <c r="H63" s="116"/>
      <c r="I63" s="116"/>
      <c r="J63" s="117">
        <f>J132</f>
        <v>0</v>
      </c>
      <c r="K63" s="118"/>
    </row>
    <row r="64" spans="2:47" s="8" customFormat="1" ht="19.899999999999999" customHeight="1" x14ac:dyDescent="0.3">
      <c r="B64" s="114"/>
      <c r="D64" s="115" t="s">
        <v>518</v>
      </c>
      <c r="E64" s="116"/>
      <c r="F64" s="116"/>
      <c r="G64" s="116"/>
      <c r="H64" s="116"/>
      <c r="I64" s="116"/>
      <c r="J64" s="117">
        <f>J144</f>
        <v>0</v>
      </c>
      <c r="K64" s="118"/>
    </row>
    <row r="65" spans="2:12" s="8" customFormat="1" ht="19.899999999999999" customHeight="1" x14ac:dyDescent="0.3">
      <c r="B65" s="114"/>
      <c r="D65" s="115" t="s">
        <v>529</v>
      </c>
      <c r="E65" s="116"/>
      <c r="F65" s="116"/>
      <c r="G65" s="116"/>
      <c r="H65" s="116"/>
      <c r="I65" s="116"/>
      <c r="J65" s="117">
        <f>J149</f>
        <v>0</v>
      </c>
      <c r="K65" s="118"/>
    </row>
    <row r="66" spans="2:12" s="7" customFormat="1" ht="24.95" customHeight="1" x14ac:dyDescent="0.3">
      <c r="B66" s="109"/>
      <c r="D66" s="110" t="s">
        <v>99</v>
      </c>
      <c r="E66" s="111"/>
      <c r="F66" s="111"/>
      <c r="G66" s="111"/>
      <c r="H66" s="111"/>
      <c r="I66" s="111"/>
      <c r="J66" s="112">
        <f>J153</f>
        <v>0</v>
      </c>
      <c r="K66" s="113"/>
    </row>
    <row r="67" spans="2:12" s="7" customFormat="1" ht="24.95" customHeight="1" x14ac:dyDescent="0.3">
      <c r="B67" s="109"/>
      <c r="D67" s="110" t="s">
        <v>100</v>
      </c>
      <c r="E67" s="111"/>
      <c r="F67" s="111"/>
      <c r="G67" s="111"/>
      <c r="H67" s="111"/>
      <c r="I67" s="111"/>
      <c r="J67" s="112">
        <f>J156</f>
        <v>0</v>
      </c>
      <c r="K67" s="113"/>
    </row>
    <row r="68" spans="2:12" s="1" customFormat="1" ht="21.75" customHeight="1" x14ac:dyDescent="0.3">
      <c r="B68" s="37"/>
      <c r="K68" s="40"/>
    </row>
    <row r="69" spans="2:12" s="1" customFormat="1" ht="6.95" customHeight="1" x14ac:dyDescent="0.3">
      <c r="B69" s="50"/>
      <c r="C69" s="51"/>
      <c r="D69" s="51"/>
      <c r="E69" s="51"/>
      <c r="F69" s="51"/>
      <c r="G69" s="51"/>
      <c r="H69" s="51"/>
      <c r="I69" s="51"/>
      <c r="J69" s="51"/>
      <c r="K69" s="5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37"/>
    </row>
    <row r="74" spans="2:12" s="1" customFormat="1" ht="36.950000000000003" customHeight="1" x14ac:dyDescent="0.3">
      <c r="B74" s="37"/>
      <c r="C74" s="28" t="s">
        <v>101</v>
      </c>
      <c r="L74" s="37"/>
    </row>
    <row r="75" spans="2:12" s="1" customFormat="1" ht="6.95" customHeight="1" x14ac:dyDescent="0.3">
      <c r="B75" s="37"/>
      <c r="L75" s="37"/>
    </row>
    <row r="76" spans="2:12" s="1" customFormat="1" ht="14.45" customHeight="1" x14ac:dyDescent="0.3">
      <c r="B76" s="37"/>
      <c r="C76" s="34" t="s">
        <v>16</v>
      </c>
      <c r="L76" s="37"/>
    </row>
    <row r="77" spans="2:12" s="1" customFormat="1" ht="17.25" customHeight="1" x14ac:dyDescent="0.3">
      <c r="B77" s="37"/>
      <c r="E77" s="331" t="str">
        <f>E7</f>
        <v>Oprava učebny fyziky ZŠ Drtinova</v>
      </c>
      <c r="F77" s="360"/>
      <c r="G77" s="360"/>
      <c r="H77" s="360"/>
      <c r="L77" s="37"/>
    </row>
    <row r="78" spans="2:12" s="1" customFormat="1" ht="6.95" customHeight="1" x14ac:dyDescent="0.3">
      <c r="B78" s="37"/>
      <c r="L78" s="37"/>
    </row>
    <row r="79" spans="2:12" s="1" customFormat="1" ht="18" customHeight="1" x14ac:dyDescent="0.3">
      <c r="B79" s="37"/>
      <c r="C79" s="34" t="s">
        <v>20</v>
      </c>
      <c r="F79" s="32" t="str">
        <f>F10</f>
        <v>Drtinova 1861/1,Praha 5</v>
      </c>
      <c r="I79" s="34" t="s">
        <v>21</v>
      </c>
      <c r="J79" s="59">
        <f>IF(J10="","",J10)</f>
        <v>43567</v>
      </c>
      <c r="L79" s="37"/>
    </row>
    <row r="80" spans="2:12" s="1" customFormat="1" ht="6.95" customHeight="1" x14ac:dyDescent="0.3">
      <c r="B80" s="37"/>
      <c r="L80" s="37"/>
    </row>
    <row r="81" spans="2:65" s="1" customFormat="1" ht="15" x14ac:dyDescent="0.3">
      <c r="B81" s="37"/>
      <c r="C81" s="34" t="s">
        <v>24</v>
      </c>
      <c r="F81" s="32" t="str">
        <f>E13</f>
        <v>Fakultní ZŠ Drtinova, Praha 5</v>
      </c>
      <c r="I81" s="34" t="s">
        <v>29</v>
      </c>
      <c r="J81" s="32" t="str">
        <f>E19</f>
        <v>Atelier VJH s. r. o.,Mladenovova 5,Praha 4</v>
      </c>
      <c r="L81" s="37"/>
    </row>
    <row r="82" spans="2:65" s="1" customFormat="1" ht="14.45" customHeight="1" x14ac:dyDescent="0.3">
      <c r="B82" s="37"/>
      <c r="C82" s="34" t="s">
        <v>27</v>
      </c>
      <c r="F82" s="32" t="str">
        <f>IF(E16="","",E16)</f>
        <v xml:space="preserve"> </v>
      </c>
      <c r="L82" s="37"/>
    </row>
    <row r="83" spans="2:65" s="1" customFormat="1" ht="10.35" customHeight="1" x14ac:dyDescent="0.3">
      <c r="B83" s="37"/>
      <c r="L83" s="37"/>
    </row>
    <row r="84" spans="2:65" s="9" customFormat="1" ht="29.25" customHeight="1" x14ac:dyDescent="0.3">
      <c r="B84" s="119"/>
      <c r="C84" s="120" t="s">
        <v>102</v>
      </c>
      <c r="D84" s="121" t="s">
        <v>52</v>
      </c>
      <c r="E84" s="121" t="s">
        <v>48</v>
      </c>
      <c r="F84" s="121" t="s">
        <v>103</v>
      </c>
      <c r="G84" s="121" t="s">
        <v>104</v>
      </c>
      <c r="H84" s="121" t="s">
        <v>105</v>
      </c>
      <c r="I84" s="121" t="s">
        <v>106</v>
      </c>
      <c r="J84" s="121" t="s">
        <v>86</v>
      </c>
      <c r="K84" s="122" t="s">
        <v>107</v>
      </c>
      <c r="L84" s="119"/>
      <c r="M84" s="65" t="s">
        <v>108</v>
      </c>
      <c r="N84" s="66" t="s">
        <v>37</v>
      </c>
      <c r="O84" s="66" t="s">
        <v>109</v>
      </c>
      <c r="P84" s="66" t="s">
        <v>110</v>
      </c>
      <c r="Q84" s="66" t="s">
        <v>111</v>
      </c>
      <c r="R84" s="66" t="s">
        <v>112</v>
      </c>
      <c r="S84" s="66" t="s">
        <v>113</v>
      </c>
      <c r="T84" s="67" t="s">
        <v>114</v>
      </c>
    </row>
    <row r="85" spans="2:65" s="1" customFormat="1" ht="29.25" customHeight="1" x14ac:dyDescent="0.35">
      <c r="B85" s="37"/>
      <c r="C85" s="69" t="s">
        <v>87</v>
      </c>
      <c r="J85" s="123">
        <f>J86+J102+J153+J156</f>
        <v>0</v>
      </c>
      <c r="L85" s="37"/>
      <c r="M85" s="68"/>
      <c r="N85" s="60"/>
      <c r="O85" s="60"/>
      <c r="P85" s="124" t="e">
        <f>P86+P102+P153+P156</f>
        <v>#REF!</v>
      </c>
      <c r="Q85" s="60"/>
      <c r="R85" s="124" t="e">
        <f>R86+R102+R153+R156</f>
        <v>#REF!</v>
      </c>
      <c r="S85" s="60"/>
      <c r="T85" s="125" t="e">
        <f>T86+T102+T153+T156</f>
        <v>#REF!</v>
      </c>
      <c r="AT85" s="23" t="s">
        <v>66</v>
      </c>
      <c r="AU85" s="23" t="s">
        <v>88</v>
      </c>
      <c r="BK85" s="126">
        <f>BK86+BK102+BK153+BK156</f>
        <v>0</v>
      </c>
    </row>
    <row r="86" spans="2:65" s="10" customFormat="1" ht="37.35" customHeight="1" x14ac:dyDescent="0.35">
      <c r="B86" s="127"/>
      <c r="D86" s="128" t="s">
        <v>66</v>
      </c>
      <c r="E86" s="129" t="s">
        <v>115</v>
      </c>
      <c r="F86" s="129" t="s">
        <v>116</v>
      </c>
      <c r="J86" s="130">
        <f>J87+J94+J100</f>
        <v>0</v>
      </c>
      <c r="L86" s="127"/>
      <c r="M86" s="131"/>
      <c r="P86" s="132">
        <f>+P87+P94+P100</f>
        <v>49.607999999999997</v>
      </c>
      <c r="R86" s="132">
        <f>+R87+R94+R100</f>
        <v>1.18954</v>
      </c>
      <c r="T86" s="133">
        <f>+T87+T94+T100</f>
        <v>0.125</v>
      </c>
      <c r="AR86" s="128" t="s">
        <v>72</v>
      </c>
      <c r="AT86" s="134" t="s">
        <v>66</v>
      </c>
      <c r="AU86" s="134" t="s">
        <v>67</v>
      </c>
      <c r="AY86" s="128" t="s">
        <v>117</v>
      </c>
      <c r="BK86" s="135">
        <f>BK87+BK94+BK100</f>
        <v>0</v>
      </c>
    </row>
    <row r="87" spans="2:65" s="10" customFormat="1" ht="29.85" customHeight="1" x14ac:dyDescent="0.3">
      <c r="B87" s="127"/>
      <c r="D87" s="128" t="s">
        <v>66</v>
      </c>
      <c r="E87" s="136" t="s">
        <v>128</v>
      </c>
      <c r="F87" s="136" t="s">
        <v>131</v>
      </c>
      <c r="J87" s="137">
        <f>SUM(J88:J92)</f>
        <v>0</v>
      </c>
      <c r="L87" s="127"/>
      <c r="M87" s="131"/>
      <c r="P87" s="132">
        <f>SUM(P88:P93)</f>
        <v>39.842999999999996</v>
      </c>
      <c r="R87" s="132">
        <f>SUM(R88:R93)</f>
        <v>1.18954</v>
      </c>
      <c r="T87" s="133">
        <f>SUM(T88:T93)</f>
        <v>0</v>
      </c>
      <c r="AR87" s="128" t="s">
        <v>72</v>
      </c>
      <c r="AT87" s="134" t="s">
        <v>66</v>
      </c>
      <c r="AU87" s="134" t="s">
        <v>72</v>
      </c>
      <c r="AY87" s="128" t="s">
        <v>117</v>
      </c>
      <c r="BK87" s="135">
        <f>SUM(BK88:BK93)</f>
        <v>0</v>
      </c>
    </row>
    <row r="88" spans="2:65" s="1" customFormat="1" ht="25.5" customHeight="1" x14ac:dyDescent="0.3">
      <c r="B88" s="138"/>
      <c r="C88" s="139">
        <v>1</v>
      </c>
      <c r="D88" s="139" t="s">
        <v>119</v>
      </c>
      <c r="E88" s="140" t="s">
        <v>137</v>
      </c>
      <c r="F88" s="141" t="s">
        <v>138</v>
      </c>
      <c r="G88" s="142" t="s">
        <v>127</v>
      </c>
      <c r="H88" s="143">
        <v>189.7</v>
      </c>
      <c r="I88" s="144">
        <v>0</v>
      </c>
      <c r="J88" s="144">
        <f>ROUND(I88*H88,2)</f>
        <v>0</v>
      </c>
      <c r="K88" s="141" t="s">
        <v>121</v>
      </c>
      <c r="L88" s="37"/>
      <c r="M88" s="145" t="s">
        <v>5</v>
      </c>
      <c r="N88" s="146" t="s">
        <v>38</v>
      </c>
      <c r="O88" s="147">
        <v>0.19</v>
      </c>
      <c r="P88" s="147">
        <f>O88*H88</f>
        <v>36.042999999999999</v>
      </c>
      <c r="Q88" s="147">
        <v>5.7000000000000002E-3</v>
      </c>
      <c r="R88" s="147">
        <f>Q88*H88</f>
        <v>1.0812900000000001</v>
      </c>
      <c r="S88" s="147">
        <v>0</v>
      </c>
      <c r="T88" s="148">
        <f>S88*H88</f>
        <v>0</v>
      </c>
      <c r="AR88" s="23" t="s">
        <v>122</v>
      </c>
      <c r="AT88" s="23" t="s">
        <v>119</v>
      </c>
      <c r="AU88" s="23" t="s">
        <v>77</v>
      </c>
      <c r="AY88" s="23" t="s">
        <v>117</v>
      </c>
      <c r="BE88" s="149">
        <f>IF(N88="základní",J88,0)</f>
        <v>0</v>
      </c>
      <c r="BF88" s="149">
        <f>IF(N88="snížená",J88,0)</f>
        <v>0</v>
      </c>
      <c r="BG88" s="149">
        <f>IF(N88="zákl. přenesená",J88,0)</f>
        <v>0</v>
      </c>
      <c r="BH88" s="149">
        <f>IF(N88="sníž. přenesená",J88,0)</f>
        <v>0</v>
      </c>
      <c r="BI88" s="149">
        <f>IF(N88="nulová",J88,0)</f>
        <v>0</v>
      </c>
      <c r="BJ88" s="23" t="s">
        <v>72</v>
      </c>
      <c r="BK88" s="149">
        <f>ROUND(I88*H88,2)</f>
        <v>0</v>
      </c>
      <c r="BL88" s="23" t="s">
        <v>122</v>
      </c>
      <c r="BM88" s="23" t="s">
        <v>139</v>
      </c>
    </row>
    <row r="89" spans="2:65" s="11" customFormat="1" x14ac:dyDescent="0.3">
      <c r="B89" s="150"/>
      <c r="D89" s="151" t="s">
        <v>123</v>
      </c>
      <c r="E89" s="152" t="s">
        <v>5</v>
      </c>
      <c r="F89" s="253" t="s">
        <v>450</v>
      </c>
      <c r="H89" s="153">
        <v>151.19999999999999</v>
      </c>
      <c r="L89" s="150"/>
      <c r="M89" s="154"/>
      <c r="T89" s="155"/>
      <c r="AT89" s="152" t="s">
        <v>123</v>
      </c>
      <c r="AU89" s="152" t="s">
        <v>77</v>
      </c>
      <c r="AV89" s="11" t="s">
        <v>77</v>
      </c>
      <c r="AW89" s="11" t="s">
        <v>31</v>
      </c>
      <c r="AX89" s="11" t="s">
        <v>67</v>
      </c>
      <c r="AY89" s="152" t="s">
        <v>117</v>
      </c>
    </row>
    <row r="90" spans="2:65" s="11" customFormat="1" x14ac:dyDescent="0.3">
      <c r="B90" s="150"/>
      <c r="D90" s="151" t="s">
        <v>123</v>
      </c>
      <c r="E90" s="152" t="s">
        <v>5</v>
      </c>
      <c r="F90" s="254" t="s">
        <v>140</v>
      </c>
      <c r="H90" s="153">
        <v>-7.05</v>
      </c>
      <c r="L90" s="150"/>
      <c r="M90" s="154"/>
      <c r="T90" s="155"/>
      <c r="AT90" s="152" t="s">
        <v>123</v>
      </c>
      <c r="AU90" s="152" t="s">
        <v>77</v>
      </c>
      <c r="AV90" s="11" t="s">
        <v>77</v>
      </c>
      <c r="AW90" s="11" t="s">
        <v>31</v>
      </c>
      <c r="AX90" s="11" t="s">
        <v>67</v>
      </c>
      <c r="AY90" s="152" t="s">
        <v>117</v>
      </c>
    </row>
    <row r="91" spans="2:65" s="14" customFormat="1" x14ac:dyDescent="0.3">
      <c r="B91" s="171"/>
      <c r="D91" s="151" t="s">
        <v>123</v>
      </c>
      <c r="E91" s="172" t="s">
        <v>5</v>
      </c>
      <c r="F91" s="255" t="s">
        <v>132</v>
      </c>
      <c r="H91" s="167">
        <f>H89+H90</f>
        <v>144.14999999999998</v>
      </c>
      <c r="L91" s="171"/>
      <c r="M91" s="173"/>
      <c r="T91" s="174"/>
      <c r="AT91" s="172" t="s">
        <v>123</v>
      </c>
      <c r="AU91" s="172" t="s">
        <v>77</v>
      </c>
      <c r="AV91" s="14" t="s">
        <v>118</v>
      </c>
      <c r="AW91" s="14" t="s">
        <v>31</v>
      </c>
      <c r="AX91" s="14" t="s">
        <v>67</v>
      </c>
      <c r="AY91" s="172" t="s">
        <v>117</v>
      </c>
    </row>
    <row r="92" spans="2:65" s="1" customFormat="1" ht="16.5" customHeight="1" x14ac:dyDescent="0.3">
      <c r="B92" s="138"/>
      <c r="C92" s="139">
        <v>2</v>
      </c>
      <c r="D92" s="139" t="s">
        <v>119</v>
      </c>
      <c r="E92" s="140" t="s">
        <v>142</v>
      </c>
      <c r="F92" s="141" t="s">
        <v>143</v>
      </c>
      <c r="G92" s="142" t="s">
        <v>130</v>
      </c>
      <c r="H92" s="143">
        <v>25</v>
      </c>
      <c r="I92" s="144">
        <v>0</v>
      </c>
      <c r="J92" s="144">
        <f>ROUND(I92*H92,2)</f>
        <v>0</v>
      </c>
      <c r="K92" s="141" t="s">
        <v>121</v>
      </c>
      <c r="L92" s="37"/>
      <c r="M92" s="145" t="s">
        <v>5</v>
      </c>
      <c r="N92" s="146" t="s">
        <v>38</v>
      </c>
      <c r="O92" s="147">
        <v>0.152</v>
      </c>
      <c r="P92" s="147">
        <f>O92*H92</f>
        <v>3.8</v>
      </c>
      <c r="Q92" s="147">
        <v>4.3299999999999996E-3</v>
      </c>
      <c r="R92" s="147">
        <f>Q92*H92</f>
        <v>0.10824999999999999</v>
      </c>
      <c r="S92" s="147">
        <v>0</v>
      </c>
      <c r="T92" s="148">
        <f>S92*H92</f>
        <v>0</v>
      </c>
      <c r="AR92" s="23" t="s">
        <v>122</v>
      </c>
      <c r="AT92" s="23" t="s">
        <v>119</v>
      </c>
      <c r="AU92" s="23" t="s">
        <v>77</v>
      </c>
      <c r="AY92" s="23" t="s">
        <v>117</v>
      </c>
      <c r="BE92" s="149">
        <f>IF(N92="základní",J92,0)</f>
        <v>0</v>
      </c>
      <c r="BF92" s="149">
        <f>IF(N92="snížená",J92,0)</f>
        <v>0</v>
      </c>
      <c r="BG92" s="149">
        <f>IF(N92="zákl. přenesená",J92,0)</f>
        <v>0</v>
      </c>
      <c r="BH92" s="149">
        <f>IF(N92="sníž. přenesená",J92,0)</f>
        <v>0</v>
      </c>
      <c r="BI92" s="149">
        <f>IF(N92="nulová",J92,0)</f>
        <v>0</v>
      </c>
      <c r="BJ92" s="23" t="s">
        <v>72</v>
      </c>
      <c r="BK92" s="149">
        <f>ROUND(I92*H92,2)</f>
        <v>0</v>
      </c>
      <c r="BL92" s="23" t="s">
        <v>122</v>
      </c>
      <c r="BM92" s="23" t="s">
        <v>144</v>
      </c>
    </row>
    <row r="93" spans="2:65" s="11" customFormat="1" x14ac:dyDescent="0.3">
      <c r="B93" s="150"/>
      <c r="D93" s="151" t="s">
        <v>123</v>
      </c>
      <c r="E93" s="152" t="s">
        <v>5</v>
      </c>
      <c r="F93" s="253" t="s">
        <v>464</v>
      </c>
      <c r="H93" s="153">
        <v>25</v>
      </c>
      <c r="L93" s="150"/>
      <c r="M93" s="154"/>
      <c r="T93" s="155"/>
      <c r="AT93" s="152" t="s">
        <v>123</v>
      </c>
      <c r="AU93" s="152" t="s">
        <v>77</v>
      </c>
      <c r="AV93" s="11" t="s">
        <v>77</v>
      </c>
      <c r="AW93" s="11" t="s">
        <v>31</v>
      </c>
      <c r="AX93" s="11" t="s">
        <v>72</v>
      </c>
      <c r="AY93" s="152" t="s">
        <v>117</v>
      </c>
    </row>
    <row r="94" spans="2:65" s="10" customFormat="1" ht="29.85" customHeight="1" x14ac:dyDescent="0.3">
      <c r="B94" s="127"/>
      <c r="D94" s="128" t="s">
        <v>66</v>
      </c>
      <c r="E94" s="136" t="s">
        <v>133</v>
      </c>
      <c r="F94" s="136" t="s">
        <v>147</v>
      </c>
      <c r="J94" s="137">
        <f>SUM(J95:J99)</f>
        <v>0</v>
      </c>
      <c r="L94" s="127"/>
      <c r="M94" s="131"/>
      <c r="P94" s="132">
        <f>SUM(P95:P97)</f>
        <v>6.125</v>
      </c>
      <c r="R94" s="132">
        <f>SUM(R95:R97)</f>
        <v>0</v>
      </c>
      <c r="T94" s="133">
        <f>SUM(T95:T97)</f>
        <v>0.125</v>
      </c>
      <c r="AR94" s="128" t="s">
        <v>72</v>
      </c>
      <c r="AT94" s="134" t="s">
        <v>66</v>
      </c>
      <c r="AU94" s="134" t="s">
        <v>72</v>
      </c>
      <c r="AY94" s="128" t="s">
        <v>117</v>
      </c>
      <c r="BK94" s="135">
        <f>SUM(BK95:BK97)</f>
        <v>0</v>
      </c>
    </row>
    <row r="95" spans="2:65" s="1" customFormat="1" ht="25.5" customHeight="1" x14ac:dyDescent="0.3">
      <c r="B95" s="138"/>
      <c r="C95" s="139">
        <v>3</v>
      </c>
      <c r="D95" s="139" t="s">
        <v>119</v>
      </c>
      <c r="E95" s="140" t="s">
        <v>148</v>
      </c>
      <c r="F95" s="141" t="s">
        <v>149</v>
      </c>
      <c r="G95" s="142" t="s">
        <v>146</v>
      </c>
      <c r="H95" s="143">
        <v>1</v>
      </c>
      <c r="I95" s="144">
        <v>0</v>
      </c>
      <c r="J95" s="144">
        <f>ROUND(I95*H95,2)</f>
        <v>0</v>
      </c>
      <c r="K95" s="141" t="s">
        <v>5</v>
      </c>
      <c r="L95" s="37"/>
      <c r="M95" s="145" t="s">
        <v>5</v>
      </c>
      <c r="N95" s="146" t="s">
        <v>38</v>
      </c>
      <c r="O95" s="147">
        <v>0</v>
      </c>
      <c r="P95" s="147">
        <f>O95*H95</f>
        <v>0</v>
      </c>
      <c r="Q95" s="147">
        <v>0</v>
      </c>
      <c r="R95" s="147">
        <f>Q95*H95</f>
        <v>0</v>
      </c>
      <c r="S95" s="147">
        <v>0</v>
      </c>
      <c r="T95" s="148">
        <f>S95*H95</f>
        <v>0</v>
      </c>
      <c r="AR95" s="23" t="s">
        <v>122</v>
      </c>
      <c r="AT95" s="23" t="s">
        <v>119</v>
      </c>
      <c r="AU95" s="23" t="s">
        <v>77</v>
      </c>
      <c r="AY95" s="23" t="s">
        <v>117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23" t="s">
        <v>72</v>
      </c>
      <c r="BK95" s="149">
        <f>ROUND(I95*H95,2)</f>
        <v>0</v>
      </c>
      <c r="BL95" s="23" t="s">
        <v>122</v>
      </c>
      <c r="BM95" s="23" t="s">
        <v>150</v>
      </c>
    </row>
    <row r="96" spans="2:65" s="1" customFormat="1" ht="25.5" customHeight="1" x14ac:dyDescent="0.3">
      <c r="B96" s="138"/>
      <c r="C96" s="139">
        <v>4</v>
      </c>
      <c r="D96" s="139" t="s">
        <v>119</v>
      </c>
      <c r="E96" s="140" t="s">
        <v>151</v>
      </c>
      <c r="F96" s="141" t="s">
        <v>152</v>
      </c>
      <c r="G96" s="142" t="s">
        <v>146</v>
      </c>
      <c r="H96" s="143">
        <v>1</v>
      </c>
      <c r="I96" s="144">
        <v>0</v>
      </c>
      <c r="J96" s="144">
        <f>ROUND(I96*H96,2)</f>
        <v>0</v>
      </c>
      <c r="K96" s="141" t="s">
        <v>5</v>
      </c>
      <c r="L96" s="37"/>
      <c r="M96" s="145" t="s">
        <v>5</v>
      </c>
      <c r="N96" s="146" t="s">
        <v>38</v>
      </c>
      <c r="O96" s="147">
        <v>0</v>
      </c>
      <c r="P96" s="147">
        <f>O96*H96</f>
        <v>0</v>
      </c>
      <c r="Q96" s="147">
        <v>0</v>
      </c>
      <c r="R96" s="147">
        <f>Q96*H96</f>
        <v>0</v>
      </c>
      <c r="S96" s="147">
        <v>0</v>
      </c>
      <c r="T96" s="148">
        <f>S96*H96</f>
        <v>0</v>
      </c>
      <c r="AR96" s="23" t="s">
        <v>122</v>
      </c>
      <c r="AT96" s="23" t="s">
        <v>119</v>
      </c>
      <c r="AU96" s="23" t="s">
        <v>77</v>
      </c>
      <c r="AY96" s="23" t="s">
        <v>117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23" t="s">
        <v>72</v>
      </c>
      <c r="BK96" s="149">
        <f>ROUND(I96*H96,2)</f>
        <v>0</v>
      </c>
      <c r="BL96" s="23" t="s">
        <v>122</v>
      </c>
      <c r="BM96" s="23" t="s">
        <v>153</v>
      </c>
    </row>
    <row r="97" spans="2:65" s="1" customFormat="1" ht="25.5" customHeight="1" x14ac:dyDescent="0.3">
      <c r="B97" s="138"/>
      <c r="C97" s="139">
        <v>5</v>
      </c>
      <c r="D97" s="139" t="s">
        <v>119</v>
      </c>
      <c r="E97" s="140" t="s">
        <v>155</v>
      </c>
      <c r="F97" s="141" t="s">
        <v>156</v>
      </c>
      <c r="G97" s="142" t="s">
        <v>130</v>
      </c>
      <c r="H97" s="143">
        <v>25</v>
      </c>
      <c r="I97" s="144">
        <v>0</v>
      </c>
      <c r="J97" s="144">
        <f>ROUND(I97*H97,2)</f>
        <v>0</v>
      </c>
      <c r="K97" s="141" t="s">
        <v>121</v>
      </c>
      <c r="L97" s="37"/>
      <c r="M97" s="145" t="s">
        <v>5</v>
      </c>
      <c r="N97" s="146" t="s">
        <v>38</v>
      </c>
      <c r="O97" s="147">
        <v>0.245</v>
      </c>
      <c r="P97" s="147">
        <f>O97*H97</f>
        <v>6.125</v>
      </c>
      <c r="Q97" s="147">
        <v>0</v>
      </c>
      <c r="R97" s="147">
        <f>Q97*H97</f>
        <v>0</v>
      </c>
      <c r="S97" s="147">
        <v>5.0000000000000001E-3</v>
      </c>
      <c r="T97" s="148">
        <f>S97*H97</f>
        <v>0.125</v>
      </c>
      <c r="AR97" s="23" t="s">
        <v>122</v>
      </c>
      <c r="AT97" s="23" t="s">
        <v>119</v>
      </c>
      <c r="AU97" s="23" t="s">
        <v>77</v>
      </c>
      <c r="AY97" s="23" t="s">
        <v>117</v>
      </c>
      <c r="BE97" s="149">
        <f>IF(N97="základní",J97,0)</f>
        <v>0</v>
      </c>
      <c r="BF97" s="149">
        <f>IF(N97="snížená",J97,0)</f>
        <v>0</v>
      </c>
      <c r="BG97" s="149">
        <f>IF(N97="zákl. přenesená",J97,0)</f>
        <v>0</v>
      </c>
      <c r="BH97" s="149">
        <f>IF(N97="sníž. přenesená",J97,0)</f>
        <v>0</v>
      </c>
      <c r="BI97" s="149">
        <f>IF(N97="nulová",J97,0)</f>
        <v>0</v>
      </c>
      <c r="BJ97" s="23" t="s">
        <v>72</v>
      </c>
      <c r="BK97" s="149">
        <f>ROUND(I97*H97,2)</f>
        <v>0</v>
      </c>
      <c r="BL97" s="23" t="s">
        <v>122</v>
      </c>
      <c r="BM97" s="23" t="s">
        <v>157</v>
      </c>
    </row>
    <row r="98" spans="2:65" s="11" customFormat="1" x14ac:dyDescent="0.3">
      <c r="B98" s="150"/>
      <c r="D98" s="151" t="s">
        <v>123</v>
      </c>
      <c r="E98" s="152" t="s">
        <v>5</v>
      </c>
      <c r="F98" s="253" t="s">
        <v>465</v>
      </c>
      <c r="H98" s="153">
        <v>48</v>
      </c>
      <c r="L98" s="150"/>
      <c r="M98" s="154"/>
      <c r="T98" s="155"/>
      <c r="AT98" s="152" t="s">
        <v>123</v>
      </c>
      <c r="AU98" s="152" t="s">
        <v>77</v>
      </c>
      <c r="AV98" s="11" t="s">
        <v>77</v>
      </c>
      <c r="AW98" s="11" t="s">
        <v>31</v>
      </c>
      <c r="AX98" s="11" t="s">
        <v>67</v>
      </c>
      <c r="AY98" s="152" t="s">
        <v>117</v>
      </c>
    </row>
    <row r="99" spans="2:65" s="11" customFormat="1" x14ac:dyDescent="0.3">
      <c r="B99" s="150"/>
      <c r="C99" s="139">
        <v>6</v>
      </c>
      <c r="D99" s="139" t="s">
        <v>119</v>
      </c>
      <c r="E99" s="140" t="s">
        <v>520</v>
      </c>
      <c r="F99" s="141" t="s">
        <v>521</v>
      </c>
      <c r="G99" s="142" t="s">
        <v>127</v>
      </c>
      <c r="H99" s="143">
        <v>1.5</v>
      </c>
      <c r="I99" s="144">
        <v>0</v>
      </c>
      <c r="J99" s="144">
        <f>ROUND(I99*H99,2)</f>
        <v>0</v>
      </c>
      <c r="K99" s="141" t="s">
        <v>121</v>
      </c>
      <c r="L99" s="150"/>
      <c r="M99" s="154"/>
      <c r="T99" s="155"/>
      <c r="AT99" s="152"/>
      <c r="AU99" s="152"/>
      <c r="AY99" s="152"/>
    </row>
    <row r="100" spans="2:65" s="10" customFormat="1" ht="29.85" customHeight="1" x14ac:dyDescent="0.3">
      <c r="B100" s="127"/>
      <c r="D100" s="128" t="s">
        <v>66</v>
      </c>
      <c r="E100" s="136" t="s">
        <v>159</v>
      </c>
      <c r="F100" s="136" t="s">
        <v>160</v>
      </c>
      <c r="J100" s="137">
        <f>J101</f>
        <v>0</v>
      </c>
      <c r="L100" s="127"/>
      <c r="M100" s="131"/>
      <c r="P100" s="132">
        <f>P101</f>
        <v>3.64</v>
      </c>
      <c r="R100" s="132">
        <f>R101</f>
        <v>0</v>
      </c>
      <c r="T100" s="133">
        <f>T101</f>
        <v>0</v>
      </c>
      <c r="AR100" s="128" t="s">
        <v>72</v>
      </c>
      <c r="AT100" s="134" t="s">
        <v>66</v>
      </c>
      <c r="AU100" s="134" t="s">
        <v>72</v>
      </c>
      <c r="AY100" s="128" t="s">
        <v>117</v>
      </c>
      <c r="BK100" s="135">
        <f>BK101</f>
        <v>0</v>
      </c>
    </row>
    <row r="101" spans="2:65" s="1" customFormat="1" ht="16.5" customHeight="1" x14ac:dyDescent="0.3">
      <c r="B101" s="138"/>
      <c r="C101" s="139">
        <v>7</v>
      </c>
      <c r="D101" s="139" t="s">
        <v>119</v>
      </c>
      <c r="E101" s="140" t="s">
        <v>161</v>
      </c>
      <c r="F101" s="141" t="s">
        <v>162</v>
      </c>
      <c r="G101" s="142" t="s">
        <v>158</v>
      </c>
      <c r="H101" s="143">
        <v>1</v>
      </c>
      <c r="I101" s="144">
        <v>0</v>
      </c>
      <c r="J101" s="144">
        <f>ROUND(I101*H101,2)</f>
        <v>0</v>
      </c>
      <c r="K101" s="141" t="s">
        <v>121</v>
      </c>
      <c r="L101" s="37"/>
      <c r="M101" s="145" t="s">
        <v>5</v>
      </c>
      <c r="N101" s="146" t="s">
        <v>38</v>
      </c>
      <c r="O101" s="147">
        <v>3.64</v>
      </c>
      <c r="P101" s="147">
        <f>O101*H101</f>
        <v>3.64</v>
      </c>
      <c r="Q101" s="147">
        <v>0</v>
      </c>
      <c r="R101" s="147">
        <f>Q101*H101</f>
        <v>0</v>
      </c>
      <c r="S101" s="147">
        <v>0</v>
      </c>
      <c r="T101" s="148">
        <f>S101*H101</f>
        <v>0</v>
      </c>
      <c r="AR101" s="23" t="s">
        <v>122</v>
      </c>
      <c r="AT101" s="23" t="s">
        <v>119</v>
      </c>
      <c r="AU101" s="23" t="s">
        <v>77</v>
      </c>
      <c r="AY101" s="23" t="s">
        <v>117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23" t="s">
        <v>72</v>
      </c>
      <c r="BK101" s="149">
        <f>ROUND(I101*H101,2)</f>
        <v>0</v>
      </c>
      <c r="BL101" s="23" t="s">
        <v>122</v>
      </c>
      <c r="BM101" s="23" t="s">
        <v>163</v>
      </c>
    </row>
    <row r="102" spans="2:65" s="10" customFormat="1" ht="37.35" customHeight="1" x14ac:dyDescent="0.35">
      <c r="B102" s="127"/>
      <c r="D102" s="128" t="s">
        <v>66</v>
      </c>
      <c r="E102" s="129" t="s">
        <v>164</v>
      </c>
      <c r="F102" s="129" t="s">
        <v>165</v>
      </c>
      <c r="J102" s="130">
        <f>J103+J109+J121+J125+J127+J132+J144+J149</f>
        <v>0</v>
      </c>
      <c r="L102" s="127"/>
      <c r="M102" s="131"/>
      <c r="P102" s="132" t="e">
        <f>P103+P109+P121+P127+P132</f>
        <v>#REF!</v>
      </c>
      <c r="R102" s="132" t="e">
        <f>+R103+R109+R121+R127+R132</f>
        <v>#REF!</v>
      </c>
      <c r="T102" s="133" t="e">
        <f>+T103+T109+T121+T127+T132</f>
        <v>#REF!</v>
      </c>
      <c r="AR102" s="128" t="s">
        <v>77</v>
      </c>
      <c r="AT102" s="134" t="s">
        <v>66</v>
      </c>
      <c r="AU102" s="134" t="s">
        <v>67</v>
      </c>
      <c r="AY102" s="128" t="s">
        <v>117</v>
      </c>
      <c r="BK102" s="135">
        <f>BK103+BK109+BK121++BK127+BK125+BK132</f>
        <v>0</v>
      </c>
    </row>
    <row r="103" spans="2:65" s="10" customFormat="1" ht="29.85" customHeight="1" x14ac:dyDescent="0.3">
      <c r="B103" s="127"/>
      <c r="D103" s="128" t="s">
        <v>66</v>
      </c>
      <c r="E103" s="136" t="s">
        <v>167</v>
      </c>
      <c r="F103" s="136" t="s">
        <v>168</v>
      </c>
      <c r="J103" s="137">
        <f>SUM(J104:J108)</f>
        <v>0</v>
      </c>
      <c r="L103" s="127"/>
      <c r="M103" s="131"/>
      <c r="P103" s="132">
        <f>SUM(P104:P108)</f>
        <v>17.106000000000002</v>
      </c>
      <c r="R103" s="132">
        <f>SUM(R104:R108)</f>
        <v>7.9499999999999987E-3</v>
      </c>
      <c r="T103" s="133">
        <f>SUM(T104:T108)</f>
        <v>0</v>
      </c>
      <c r="AR103" s="128" t="s">
        <v>77</v>
      </c>
      <c r="AT103" s="134" t="s">
        <v>66</v>
      </c>
      <c r="AU103" s="134" t="s">
        <v>72</v>
      </c>
      <c r="AY103" s="128" t="s">
        <v>117</v>
      </c>
      <c r="BK103" s="135">
        <f>SUM(BK104:BK108)</f>
        <v>0</v>
      </c>
    </row>
    <row r="104" spans="2:65" s="289" customFormat="1" ht="16.5" customHeight="1" x14ac:dyDescent="0.3">
      <c r="B104" s="277"/>
      <c r="C104" s="278">
        <v>8</v>
      </c>
      <c r="D104" s="278" t="s">
        <v>119</v>
      </c>
      <c r="E104" s="279" t="s">
        <v>169</v>
      </c>
      <c r="F104" s="280" t="s">
        <v>170</v>
      </c>
      <c r="G104" s="281" t="s">
        <v>120</v>
      </c>
      <c r="H104" s="282">
        <v>5</v>
      </c>
      <c r="I104" s="283">
        <v>0</v>
      </c>
      <c r="J104" s="283">
        <f t="shared" ref="J104:J108" si="0">ROUND(I104*H104,2)</f>
        <v>0</v>
      </c>
      <c r="K104" s="280" t="s">
        <v>5</v>
      </c>
      <c r="L104" s="284"/>
      <c r="M104" s="285" t="s">
        <v>5</v>
      </c>
      <c r="N104" s="286" t="s">
        <v>38</v>
      </c>
      <c r="O104" s="287">
        <v>0.34200000000000003</v>
      </c>
      <c r="P104" s="287">
        <f t="shared" ref="P104:P108" si="1">O104*H104</f>
        <v>1.7100000000000002</v>
      </c>
      <c r="Q104" s="287">
        <v>4.2999999999999999E-4</v>
      </c>
      <c r="R104" s="287">
        <f t="shared" ref="R104:R108" si="2">Q104*H104</f>
        <v>2.15E-3</v>
      </c>
      <c r="S104" s="287">
        <v>0</v>
      </c>
      <c r="T104" s="288">
        <f t="shared" ref="T104:T108" si="3">S104*H104</f>
        <v>0</v>
      </c>
      <c r="AR104" s="290" t="s">
        <v>145</v>
      </c>
      <c r="AT104" s="290" t="s">
        <v>119</v>
      </c>
      <c r="AU104" s="290" t="s">
        <v>77</v>
      </c>
      <c r="AY104" s="290" t="s">
        <v>117</v>
      </c>
      <c r="BE104" s="291">
        <f t="shared" ref="BE104:BE108" si="4">IF(N104="základní",J104,0)</f>
        <v>0</v>
      </c>
      <c r="BF104" s="291">
        <f t="shared" ref="BF104:BF108" si="5">IF(N104="snížená",J104,0)</f>
        <v>0</v>
      </c>
      <c r="BG104" s="291">
        <f t="shared" ref="BG104:BG108" si="6">IF(N104="zákl. přenesená",J104,0)</f>
        <v>0</v>
      </c>
      <c r="BH104" s="291">
        <f t="shared" ref="BH104:BH108" si="7">IF(N104="sníž. přenesená",J104,0)</f>
        <v>0</v>
      </c>
      <c r="BI104" s="291">
        <f t="shared" ref="BI104:BI108" si="8">IF(N104="nulová",J104,0)</f>
        <v>0</v>
      </c>
      <c r="BJ104" s="290" t="s">
        <v>72</v>
      </c>
      <c r="BK104" s="291">
        <f t="shared" ref="BK104:BK108" si="9">ROUND(I104*H104,2)</f>
        <v>0</v>
      </c>
      <c r="BL104" s="290" t="s">
        <v>145</v>
      </c>
      <c r="BM104" s="290" t="s">
        <v>171</v>
      </c>
    </row>
    <row r="105" spans="2:65" s="289" customFormat="1" ht="16.5" customHeight="1" x14ac:dyDescent="0.3">
      <c r="B105" s="277"/>
      <c r="C105" s="278">
        <v>9</v>
      </c>
      <c r="D105" s="278" t="s">
        <v>119</v>
      </c>
      <c r="E105" s="279" t="s">
        <v>172</v>
      </c>
      <c r="F105" s="280" t="s">
        <v>173</v>
      </c>
      <c r="G105" s="281" t="s">
        <v>130</v>
      </c>
      <c r="H105" s="282">
        <v>20</v>
      </c>
      <c r="I105" s="283">
        <v>0</v>
      </c>
      <c r="J105" s="283">
        <f t="shared" si="0"/>
        <v>0</v>
      </c>
      <c r="K105" s="280" t="s">
        <v>121</v>
      </c>
      <c r="L105" s="284"/>
      <c r="M105" s="285" t="s">
        <v>5</v>
      </c>
      <c r="N105" s="286" t="s">
        <v>38</v>
      </c>
      <c r="O105" s="287">
        <v>0.65900000000000003</v>
      </c>
      <c r="P105" s="287">
        <f t="shared" si="1"/>
        <v>13.18</v>
      </c>
      <c r="Q105" s="287">
        <v>2.9E-4</v>
      </c>
      <c r="R105" s="287">
        <f t="shared" si="2"/>
        <v>5.7999999999999996E-3</v>
      </c>
      <c r="S105" s="287">
        <v>0</v>
      </c>
      <c r="T105" s="288">
        <f t="shared" si="3"/>
        <v>0</v>
      </c>
      <c r="AR105" s="290" t="s">
        <v>145</v>
      </c>
      <c r="AT105" s="290" t="s">
        <v>119</v>
      </c>
      <c r="AU105" s="290" t="s">
        <v>77</v>
      </c>
      <c r="AY105" s="290" t="s">
        <v>117</v>
      </c>
      <c r="BE105" s="291">
        <f t="shared" si="4"/>
        <v>0</v>
      </c>
      <c r="BF105" s="291">
        <f t="shared" si="5"/>
        <v>0</v>
      </c>
      <c r="BG105" s="291">
        <f t="shared" si="6"/>
        <v>0</v>
      </c>
      <c r="BH105" s="291">
        <f t="shared" si="7"/>
        <v>0</v>
      </c>
      <c r="BI105" s="291">
        <f t="shared" si="8"/>
        <v>0</v>
      </c>
      <c r="BJ105" s="290" t="s">
        <v>72</v>
      </c>
      <c r="BK105" s="291">
        <f t="shared" si="9"/>
        <v>0</v>
      </c>
      <c r="BL105" s="290" t="s">
        <v>145</v>
      </c>
      <c r="BM105" s="290" t="s">
        <v>174</v>
      </c>
    </row>
    <row r="106" spans="2:65" s="289" customFormat="1" ht="16.5" customHeight="1" x14ac:dyDescent="0.3">
      <c r="B106" s="277"/>
      <c r="C106" s="278">
        <v>10</v>
      </c>
      <c r="D106" s="278" t="s">
        <v>119</v>
      </c>
      <c r="E106" s="279" t="s">
        <v>175</v>
      </c>
      <c r="F106" s="280" t="s">
        <v>176</v>
      </c>
      <c r="G106" s="281" t="s">
        <v>120</v>
      </c>
      <c r="H106" s="282">
        <v>8</v>
      </c>
      <c r="I106" s="283">
        <v>0</v>
      </c>
      <c r="J106" s="283">
        <f t="shared" si="0"/>
        <v>0</v>
      </c>
      <c r="K106" s="280" t="s">
        <v>121</v>
      </c>
      <c r="L106" s="284"/>
      <c r="M106" s="285" t="s">
        <v>5</v>
      </c>
      <c r="N106" s="286" t="s">
        <v>38</v>
      </c>
      <c r="O106" s="287">
        <v>0.157</v>
      </c>
      <c r="P106" s="287">
        <f t="shared" si="1"/>
        <v>1.256</v>
      </c>
      <c r="Q106" s="287">
        <v>0</v>
      </c>
      <c r="R106" s="287">
        <f t="shared" si="2"/>
        <v>0</v>
      </c>
      <c r="S106" s="287">
        <v>0</v>
      </c>
      <c r="T106" s="288">
        <f t="shared" si="3"/>
        <v>0</v>
      </c>
      <c r="AR106" s="290" t="s">
        <v>145</v>
      </c>
      <c r="AT106" s="290" t="s">
        <v>119</v>
      </c>
      <c r="AU106" s="290" t="s">
        <v>77</v>
      </c>
      <c r="AY106" s="290" t="s">
        <v>117</v>
      </c>
      <c r="BE106" s="291">
        <f t="shared" si="4"/>
        <v>0</v>
      </c>
      <c r="BF106" s="291">
        <f t="shared" si="5"/>
        <v>0</v>
      </c>
      <c r="BG106" s="291">
        <f t="shared" si="6"/>
        <v>0</v>
      </c>
      <c r="BH106" s="291">
        <f t="shared" si="7"/>
        <v>0</v>
      </c>
      <c r="BI106" s="291">
        <f t="shared" si="8"/>
        <v>0</v>
      </c>
      <c r="BJ106" s="290" t="s">
        <v>72</v>
      </c>
      <c r="BK106" s="291">
        <f t="shared" si="9"/>
        <v>0</v>
      </c>
      <c r="BL106" s="290" t="s">
        <v>145</v>
      </c>
      <c r="BM106" s="290" t="s">
        <v>177</v>
      </c>
    </row>
    <row r="107" spans="2:65" s="289" customFormat="1" ht="16.5" customHeight="1" x14ac:dyDescent="0.3">
      <c r="B107" s="277"/>
      <c r="C107" s="278">
        <v>11</v>
      </c>
      <c r="D107" s="278" t="s">
        <v>119</v>
      </c>
      <c r="E107" s="279" t="s">
        <v>178</v>
      </c>
      <c r="F107" s="280" t="s">
        <v>179</v>
      </c>
      <c r="G107" s="281" t="s">
        <v>130</v>
      </c>
      <c r="H107" s="282">
        <v>20</v>
      </c>
      <c r="I107" s="283">
        <v>0</v>
      </c>
      <c r="J107" s="283">
        <f t="shared" si="0"/>
        <v>0</v>
      </c>
      <c r="K107" s="280" t="s">
        <v>121</v>
      </c>
      <c r="L107" s="284"/>
      <c r="M107" s="285" t="s">
        <v>5</v>
      </c>
      <c r="N107" s="286" t="s">
        <v>38</v>
      </c>
      <c r="O107" s="287">
        <v>4.8000000000000001E-2</v>
      </c>
      <c r="P107" s="287">
        <f t="shared" si="1"/>
        <v>0.96</v>
      </c>
      <c r="Q107" s="287">
        <v>0</v>
      </c>
      <c r="R107" s="287">
        <f t="shared" si="2"/>
        <v>0</v>
      </c>
      <c r="S107" s="287">
        <v>0</v>
      </c>
      <c r="T107" s="288">
        <f t="shared" si="3"/>
        <v>0</v>
      </c>
      <c r="AR107" s="290" t="s">
        <v>145</v>
      </c>
      <c r="AT107" s="290" t="s">
        <v>119</v>
      </c>
      <c r="AU107" s="290" t="s">
        <v>77</v>
      </c>
      <c r="AY107" s="290" t="s">
        <v>117</v>
      </c>
      <c r="BE107" s="291">
        <f t="shared" si="4"/>
        <v>0</v>
      </c>
      <c r="BF107" s="291">
        <f t="shared" si="5"/>
        <v>0</v>
      </c>
      <c r="BG107" s="291">
        <f t="shared" si="6"/>
        <v>0</v>
      </c>
      <c r="BH107" s="291">
        <f t="shared" si="7"/>
        <v>0</v>
      </c>
      <c r="BI107" s="291">
        <f t="shared" si="8"/>
        <v>0</v>
      </c>
      <c r="BJ107" s="290" t="s">
        <v>72</v>
      </c>
      <c r="BK107" s="291">
        <f t="shared" si="9"/>
        <v>0</v>
      </c>
      <c r="BL107" s="290" t="s">
        <v>145</v>
      </c>
      <c r="BM107" s="290" t="s">
        <v>180</v>
      </c>
    </row>
    <row r="108" spans="2:65" s="289" customFormat="1" ht="16.5" customHeight="1" x14ac:dyDescent="0.3">
      <c r="B108" s="277"/>
      <c r="C108" s="278">
        <v>12</v>
      </c>
      <c r="D108" s="278" t="s">
        <v>119</v>
      </c>
      <c r="E108" s="279" t="s">
        <v>181</v>
      </c>
      <c r="F108" s="280" t="s">
        <v>182</v>
      </c>
      <c r="G108" s="281" t="s">
        <v>166</v>
      </c>
      <c r="H108" s="282">
        <v>0</v>
      </c>
      <c r="I108" s="283">
        <v>1.7</v>
      </c>
      <c r="J108" s="283">
        <f t="shared" si="0"/>
        <v>0</v>
      </c>
      <c r="K108" s="280" t="s">
        <v>121</v>
      </c>
      <c r="L108" s="284"/>
      <c r="M108" s="285" t="s">
        <v>5</v>
      </c>
      <c r="N108" s="286" t="s">
        <v>38</v>
      </c>
      <c r="O108" s="287">
        <v>0</v>
      </c>
      <c r="P108" s="287">
        <f t="shared" si="1"/>
        <v>0</v>
      </c>
      <c r="Q108" s="287">
        <v>0</v>
      </c>
      <c r="R108" s="287">
        <f t="shared" si="2"/>
        <v>0</v>
      </c>
      <c r="S108" s="287">
        <v>0</v>
      </c>
      <c r="T108" s="288">
        <f t="shared" si="3"/>
        <v>0</v>
      </c>
      <c r="AR108" s="290" t="s">
        <v>145</v>
      </c>
      <c r="AT108" s="290" t="s">
        <v>119</v>
      </c>
      <c r="AU108" s="290" t="s">
        <v>77</v>
      </c>
      <c r="AY108" s="290" t="s">
        <v>117</v>
      </c>
      <c r="BE108" s="291">
        <f t="shared" si="4"/>
        <v>0</v>
      </c>
      <c r="BF108" s="291">
        <f t="shared" si="5"/>
        <v>0</v>
      </c>
      <c r="BG108" s="291">
        <f t="shared" si="6"/>
        <v>0</v>
      </c>
      <c r="BH108" s="291">
        <f t="shared" si="7"/>
        <v>0</v>
      </c>
      <c r="BI108" s="291">
        <f t="shared" si="8"/>
        <v>0</v>
      </c>
      <c r="BJ108" s="290" t="s">
        <v>72</v>
      </c>
      <c r="BK108" s="291">
        <f t="shared" si="9"/>
        <v>0</v>
      </c>
      <c r="BL108" s="290" t="s">
        <v>145</v>
      </c>
      <c r="BM108" s="290" t="s">
        <v>183</v>
      </c>
    </row>
    <row r="109" spans="2:65" s="10" customFormat="1" ht="29.85" customHeight="1" x14ac:dyDescent="0.3">
      <c r="B109" s="127"/>
      <c r="D109" s="128" t="s">
        <v>66</v>
      </c>
      <c r="E109" s="136" t="s">
        <v>184</v>
      </c>
      <c r="F109" s="136" t="s">
        <v>185</v>
      </c>
      <c r="J109" s="137">
        <f>SUM(J110:J120)</f>
        <v>0</v>
      </c>
      <c r="L109" s="127"/>
      <c r="M109" s="131"/>
      <c r="P109" s="132">
        <f>SUM(P110:P120)</f>
        <v>32.757999999999996</v>
      </c>
      <c r="R109" s="132">
        <f>SUM(R110:R120)</f>
        <v>3.7355000000000006E-2</v>
      </c>
      <c r="T109" s="133">
        <f>SUM(T110:T120)</f>
        <v>0</v>
      </c>
      <c r="AR109" s="128" t="s">
        <v>77</v>
      </c>
      <c r="AT109" s="134" t="s">
        <v>66</v>
      </c>
      <c r="AU109" s="134" t="s">
        <v>72</v>
      </c>
      <c r="AY109" s="128" t="s">
        <v>117</v>
      </c>
      <c r="BK109" s="135">
        <f>SUM(BK110:BK120)</f>
        <v>0</v>
      </c>
    </row>
    <row r="110" spans="2:65" s="289" customFormat="1" ht="16.5" customHeight="1" x14ac:dyDescent="0.3">
      <c r="B110" s="277"/>
      <c r="C110" s="278">
        <v>13</v>
      </c>
      <c r="D110" s="278" t="s">
        <v>119</v>
      </c>
      <c r="E110" s="279" t="s">
        <v>186</v>
      </c>
      <c r="F110" s="280" t="s">
        <v>187</v>
      </c>
      <c r="G110" s="281" t="s">
        <v>120</v>
      </c>
      <c r="H110" s="282">
        <v>2</v>
      </c>
      <c r="I110" s="283">
        <v>0</v>
      </c>
      <c r="J110" s="283">
        <f t="shared" ref="J110:J120" si="10">ROUND(I110*H110,2)</f>
        <v>0</v>
      </c>
      <c r="K110" s="280" t="s">
        <v>121</v>
      </c>
      <c r="L110" s="284"/>
      <c r="M110" s="285" t="s">
        <v>5</v>
      </c>
      <c r="N110" s="286" t="s">
        <v>38</v>
      </c>
      <c r="O110" s="287">
        <v>0.24399999999999999</v>
      </c>
      <c r="P110" s="287">
        <f t="shared" ref="P110:P120" si="11">O110*H110</f>
        <v>0.48799999999999999</v>
      </c>
      <c r="Q110" s="287">
        <v>4.0000000000000003E-5</v>
      </c>
      <c r="R110" s="287">
        <f t="shared" ref="R110:R120" si="12">Q110*H110</f>
        <v>8.0000000000000007E-5</v>
      </c>
      <c r="S110" s="287">
        <v>0</v>
      </c>
      <c r="T110" s="288">
        <f t="shared" ref="T110:T120" si="13">S110*H110</f>
        <v>0</v>
      </c>
      <c r="AR110" s="290" t="s">
        <v>145</v>
      </c>
      <c r="AT110" s="290" t="s">
        <v>119</v>
      </c>
      <c r="AU110" s="290" t="s">
        <v>77</v>
      </c>
      <c r="AY110" s="290" t="s">
        <v>117</v>
      </c>
      <c r="BE110" s="291">
        <f t="shared" ref="BE110:BE120" si="14">IF(N110="základní",J110,0)</f>
        <v>0</v>
      </c>
      <c r="BF110" s="291">
        <f t="shared" ref="BF110:BF120" si="15">IF(N110="snížená",J110,0)</f>
        <v>0</v>
      </c>
      <c r="BG110" s="291">
        <f t="shared" ref="BG110:BG120" si="16">IF(N110="zákl. přenesená",J110,0)</f>
        <v>0</v>
      </c>
      <c r="BH110" s="291">
        <f t="shared" ref="BH110:BH120" si="17">IF(N110="sníž. přenesená",J110,0)</f>
        <v>0</v>
      </c>
      <c r="BI110" s="291">
        <f t="shared" ref="BI110:BI120" si="18">IF(N110="nulová",J110,0)</f>
        <v>0</v>
      </c>
      <c r="BJ110" s="290" t="s">
        <v>72</v>
      </c>
      <c r="BK110" s="291">
        <f t="shared" ref="BK110:BK120" si="19">ROUND(I110*H110,2)</f>
        <v>0</v>
      </c>
      <c r="BL110" s="290" t="s">
        <v>145</v>
      </c>
      <c r="BM110" s="290" t="s">
        <v>188</v>
      </c>
    </row>
    <row r="111" spans="2:65" s="289" customFormat="1" ht="16.5" customHeight="1" x14ac:dyDescent="0.3">
      <c r="B111" s="277"/>
      <c r="C111" s="278">
        <v>14</v>
      </c>
      <c r="D111" s="278" t="s">
        <v>119</v>
      </c>
      <c r="E111" s="279" t="s">
        <v>189</v>
      </c>
      <c r="F111" s="280" t="s">
        <v>190</v>
      </c>
      <c r="G111" s="281" t="s">
        <v>130</v>
      </c>
      <c r="H111" s="282">
        <v>35</v>
      </c>
      <c r="I111" s="283">
        <v>0</v>
      </c>
      <c r="J111" s="283">
        <f t="shared" si="10"/>
        <v>0</v>
      </c>
      <c r="K111" s="280" t="s">
        <v>121</v>
      </c>
      <c r="L111" s="284"/>
      <c r="M111" s="285" t="s">
        <v>5</v>
      </c>
      <c r="N111" s="286" t="s">
        <v>38</v>
      </c>
      <c r="O111" s="287">
        <v>0.52900000000000003</v>
      </c>
      <c r="P111" s="287">
        <f t="shared" si="11"/>
        <v>18.515000000000001</v>
      </c>
      <c r="Q111" s="287">
        <v>7.7999999999999999E-4</v>
      </c>
      <c r="R111" s="287">
        <f t="shared" si="12"/>
        <v>2.7299999999999998E-2</v>
      </c>
      <c r="S111" s="287">
        <v>0</v>
      </c>
      <c r="T111" s="288">
        <f t="shared" si="13"/>
        <v>0</v>
      </c>
      <c r="AR111" s="290" t="s">
        <v>145</v>
      </c>
      <c r="AT111" s="290" t="s">
        <v>119</v>
      </c>
      <c r="AU111" s="290" t="s">
        <v>77</v>
      </c>
      <c r="AY111" s="290" t="s">
        <v>117</v>
      </c>
      <c r="BE111" s="291">
        <f t="shared" si="14"/>
        <v>0</v>
      </c>
      <c r="BF111" s="291">
        <f t="shared" si="15"/>
        <v>0</v>
      </c>
      <c r="BG111" s="291">
        <f t="shared" si="16"/>
        <v>0</v>
      </c>
      <c r="BH111" s="291">
        <f t="shared" si="17"/>
        <v>0</v>
      </c>
      <c r="BI111" s="291">
        <f t="shared" si="18"/>
        <v>0</v>
      </c>
      <c r="BJ111" s="290" t="s">
        <v>72</v>
      </c>
      <c r="BK111" s="291">
        <f t="shared" si="19"/>
        <v>0</v>
      </c>
      <c r="BL111" s="290" t="s">
        <v>145</v>
      </c>
      <c r="BM111" s="290" t="s">
        <v>191</v>
      </c>
    </row>
    <row r="112" spans="2:65" s="289" customFormat="1" ht="16.5" customHeight="1" x14ac:dyDescent="0.3">
      <c r="B112" s="277"/>
      <c r="C112" s="278">
        <v>15</v>
      </c>
      <c r="D112" s="278" t="s">
        <v>119</v>
      </c>
      <c r="E112" s="279" t="s">
        <v>192</v>
      </c>
      <c r="F112" s="280" t="s">
        <v>193</v>
      </c>
      <c r="G112" s="281" t="s">
        <v>146</v>
      </c>
      <c r="H112" s="282">
        <v>1</v>
      </c>
      <c r="I112" s="283">
        <v>0</v>
      </c>
      <c r="J112" s="283">
        <f t="shared" si="10"/>
        <v>0</v>
      </c>
      <c r="K112" s="280" t="s">
        <v>5</v>
      </c>
      <c r="L112" s="284"/>
      <c r="M112" s="285" t="s">
        <v>5</v>
      </c>
      <c r="N112" s="286" t="s">
        <v>38</v>
      </c>
      <c r="O112" s="287">
        <v>0</v>
      </c>
      <c r="P112" s="287">
        <f t="shared" si="11"/>
        <v>0</v>
      </c>
      <c r="Q112" s="287">
        <v>0</v>
      </c>
      <c r="R112" s="287">
        <f t="shared" si="12"/>
        <v>0</v>
      </c>
      <c r="S112" s="287">
        <v>0</v>
      </c>
      <c r="T112" s="288">
        <f t="shared" si="13"/>
        <v>0</v>
      </c>
      <c r="AR112" s="290" t="s">
        <v>145</v>
      </c>
      <c r="AT112" s="290" t="s">
        <v>119</v>
      </c>
      <c r="AU112" s="290" t="s">
        <v>77</v>
      </c>
      <c r="AY112" s="290" t="s">
        <v>117</v>
      </c>
      <c r="BE112" s="291">
        <f t="shared" si="14"/>
        <v>0</v>
      </c>
      <c r="BF112" s="291">
        <f t="shared" si="15"/>
        <v>0</v>
      </c>
      <c r="BG112" s="291">
        <f t="shared" si="16"/>
        <v>0</v>
      </c>
      <c r="BH112" s="291">
        <f t="shared" si="17"/>
        <v>0</v>
      </c>
      <c r="BI112" s="291">
        <f t="shared" si="18"/>
        <v>0</v>
      </c>
      <c r="BJ112" s="290" t="s">
        <v>72</v>
      </c>
      <c r="BK112" s="291">
        <f t="shared" si="19"/>
        <v>0</v>
      </c>
      <c r="BL112" s="290" t="s">
        <v>145</v>
      </c>
      <c r="BM112" s="290" t="s">
        <v>194</v>
      </c>
    </row>
    <row r="113" spans="2:65" s="289" customFormat="1" ht="25.5" customHeight="1" x14ac:dyDescent="0.3">
      <c r="B113" s="277"/>
      <c r="C113" s="278">
        <v>16</v>
      </c>
      <c r="D113" s="278" t="s">
        <v>119</v>
      </c>
      <c r="E113" s="279" t="s">
        <v>195</v>
      </c>
      <c r="F113" s="280" t="s">
        <v>196</v>
      </c>
      <c r="G113" s="281" t="s">
        <v>146</v>
      </c>
      <c r="H113" s="282">
        <v>1</v>
      </c>
      <c r="I113" s="283">
        <v>0</v>
      </c>
      <c r="J113" s="283">
        <f t="shared" si="10"/>
        <v>0</v>
      </c>
      <c r="K113" s="280" t="s">
        <v>121</v>
      </c>
      <c r="L113" s="284"/>
      <c r="M113" s="285" t="s">
        <v>5</v>
      </c>
      <c r="N113" s="286" t="s">
        <v>38</v>
      </c>
      <c r="O113" s="287">
        <v>0.7</v>
      </c>
      <c r="P113" s="287">
        <f t="shared" si="11"/>
        <v>0.7</v>
      </c>
      <c r="Q113" s="287">
        <v>0</v>
      </c>
      <c r="R113" s="287">
        <f t="shared" si="12"/>
        <v>0</v>
      </c>
      <c r="S113" s="287">
        <v>0</v>
      </c>
      <c r="T113" s="288">
        <f t="shared" si="13"/>
        <v>0</v>
      </c>
      <c r="AR113" s="290" t="s">
        <v>145</v>
      </c>
      <c r="AT113" s="290" t="s">
        <v>119</v>
      </c>
      <c r="AU113" s="290" t="s">
        <v>77</v>
      </c>
      <c r="AY113" s="290" t="s">
        <v>117</v>
      </c>
      <c r="BE113" s="291">
        <f t="shared" si="14"/>
        <v>0</v>
      </c>
      <c r="BF113" s="291">
        <f t="shared" si="15"/>
        <v>0</v>
      </c>
      <c r="BG113" s="291">
        <f t="shared" si="16"/>
        <v>0</v>
      </c>
      <c r="BH113" s="291">
        <f t="shared" si="17"/>
        <v>0</v>
      </c>
      <c r="BI113" s="291">
        <f t="shared" si="18"/>
        <v>0</v>
      </c>
      <c r="BJ113" s="290" t="s">
        <v>72</v>
      </c>
      <c r="BK113" s="291">
        <f t="shared" si="19"/>
        <v>0</v>
      </c>
      <c r="BL113" s="290" t="s">
        <v>145</v>
      </c>
      <c r="BM113" s="290" t="s">
        <v>197</v>
      </c>
    </row>
    <row r="114" spans="2:65" s="289" customFormat="1" ht="25.5" customHeight="1" x14ac:dyDescent="0.3">
      <c r="B114" s="277"/>
      <c r="C114" s="278">
        <v>17</v>
      </c>
      <c r="D114" s="278" t="s">
        <v>119</v>
      </c>
      <c r="E114" s="279" t="s">
        <v>198</v>
      </c>
      <c r="F114" s="280" t="s">
        <v>199</v>
      </c>
      <c r="G114" s="281" t="s">
        <v>130</v>
      </c>
      <c r="H114" s="282">
        <v>17.5</v>
      </c>
      <c r="I114" s="283">
        <v>0</v>
      </c>
      <c r="J114" s="283">
        <f t="shared" si="10"/>
        <v>0</v>
      </c>
      <c r="K114" s="280" t="s">
        <v>121</v>
      </c>
      <c r="L114" s="284"/>
      <c r="M114" s="285" t="s">
        <v>5</v>
      </c>
      <c r="N114" s="286" t="s">
        <v>38</v>
      </c>
      <c r="O114" s="287">
        <v>0.10299999999999999</v>
      </c>
      <c r="P114" s="287">
        <f t="shared" si="11"/>
        <v>1.8025</v>
      </c>
      <c r="Q114" s="287">
        <v>5.0000000000000002E-5</v>
      </c>
      <c r="R114" s="287">
        <f t="shared" si="12"/>
        <v>8.7500000000000002E-4</v>
      </c>
      <c r="S114" s="287">
        <v>0</v>
      </c>
      <c r="T114" s="288">
        <f t="shared" si="13"/>
        <v>0</v>
      </c>
      <c r="AR114" s="290" t="s">
        <v>145</v>
      </c>
      <c r="AT114" s="290" t="s">
        <v>119</v>
      </c>
      <c r="AU114" s="290" t="s">
        <v>77</v>
      </c>
      <c r="AY114" s="290" t="s">
        <v>117</v>
      </c>
      <c r="BE114" s="291">
        <f t="shared" si="14"/>
        <v>0</v>
      </c>
      <c r="BF114" s="291">
        <f t="shared" si="15"/>
        <v>0</v>
      </c>
      <c r="BG114" s="291">
        <f t="shared" si="16"/>
        <v>0</v>
      </c>
      <c r="BH114" s="291">
        <f t="shared" si="17"/>
        <v>0</v>
      </c>
      <c r="BI114" s="291">
        <f t="shared" si="18"/>
        <v>0</v>
      </c>
      <c r="BJ114" s="290" t="s">
        <v>72</v>
      </c>
      <c r="BK114" s="291">
        <f t="shared" si="19"/>
        <v>0</v>
      </c>
      <c r="BL114" s="290" t="s">
        <v>145</v>
      </c>
      <c r="BM114" s="290" t="s">
        <v>200</v>
      </c>
    </row>
    <row r="115" spans="2:65" s="289" customFormat="1" ht="25.5" customHeight="1" x14ac:dyDescent="0.3">
      <c r="B115" s="277"/>
      <c r="C115" s="278">
        <v>18</v>
      </c>
      <c r="D115" s="278" t="s">
        <v>119</v>
      </c>
      <c r="E115" s="279" t="s">
        <v>201</v>
      </c>
      <c r="F115" s="280" t="s">
        <v>202</v>
      </c>
      <c r="G115" s="281" t="s">
        <v>130</v>
      </c>
      <c r="H115" s="282">
        <v>17.5</v>
      </c>
      <c r="I115" s="283">
        <v>0</v>
      </c>
      <c r="J115" s="283">
        <f t="shared" si="10"/>
        <v>0</v>
      </c>
      <c r="K115" s="280" t="s">
        <v>121</v>
      </c>
      <c r="L115" s="284"/>
      <c r="M115" s="285" t="s">
        <v>5</v>
      </c>
      <c r="N115" s="286" t="s">
        <v>38</v>
      </c>
      <c r="O115" s="287">
        <v>0.113</v>
      </c>
      <c r="P115" s="287">
        <f t="shared" si="11"/>
        <v>1.9775</v>
      </c>
      <c r="Q115" s="287">
        <v>1.2E-4</v>
      </c>
      <c r="R115" s="287">
        <f t="shared" si="12"/>
        <v>2.0999999999999999E-3</v>
      </c>
      <c r="S115" s="287">
        <v>0</v>
      </c>
      <c r="T115" s="288">
        <f t="shared" si="13"/>
        <v>0</v>
      </c>
      <c r="AR115" s="290" t="s">
        <v>145</v>
      </c>
      <c r="AT115" s="290" t="s">
        <v>119</v>
      </c>
      <c r="AU115" s="290" t="s">
        <v>77</v>
      </c>
      <c r="AY115" s="290" t="s">
        <v>117</v>
      </c>
      <c r="BE115" s="291">
        <f t="shared" si="14"/>
        <v>0</v>
      </c>
      <c r="BF115" s="291">
        <f t="shared" si="15"/>
        <v>0</v>
      </c>
      <c r="BG115" s="291">
        <f t="shared" si="16"/>
        <v>0</v>
      </c>
      <c r="BH115" s="291">
        <f t="shared" si="17"/>
        <v>0</v>
      </c>
      <c r="BI115" s="291">
        <f t="shared" si="18"/>
        <v>0</v>
      </c>
      <c r="BJ115" s="290" t="s">
        <v>72</v>
      </c>
      <c r="BK115" s="291">
        <f t="shared" si="19"/>
        <v>0</v>
      </c>
      <c r="BL115" s="290" t="s">
        <v>145</v>
      </c>
      <c r="BM115" s="290" t="s">
        <v>203</v>
      </c>
    </row>
    <row r="116" spans="2:65" s="289" customFormat="1" ht="16.5" customHeight="1" x14ac:dyDescent="0.3">
      <c r="B116" s="277"/>
      <c r="C116" s="278">
        <v>19</v>
      </c>
      <c r="D116" s="278" t="s">
        <v>119</v>
      </c>
      <c r="E116" s="279" t="s">
        <v>204</v>
      </c>
      <c r="F116" s="280" t="s">
        <v>205</v>
      </c>
      <c r="G116" s="281" t="s">
        <v>120</v>
      </c>
      <c r="H116" s="282">
        <v>8</v>
      </c>
      <c r="I116" s="283">
        <v>0</v>
      </c>
      <c r="J116" s="283">
        <f t="shared" si="10"/>
        <v>0</v>
      </c>
      <c r="K116" s="280" t="s">
        <v>121</v>
      </c>
      <c r="L116" s="284"/>
      <c r="M116" s="285" t="s">
        <v>5</v>
      </c>
      <c r="N116" s="286" t="s">
        <v>38</v>
      </c>
      <c r="O116" s="287">
        <v>0.42499999999999999</v>
      </c>
      <c r="P116" s="287">
        <f t="shared" si="11"/>
        <v>3.4</v>
      </c>
      <c r="Q116" s="287">
        <v>0</v>
      </c>
      <c r="R116" s="287">
        <f t="shared" si="12"/>
        <v>0</v>
      </c>
      <c r="S116" s="287">
        <v>0</v>
      </c>
      <c r="T116" s="288">
        <f t="shared" si="13"/>
        <v>0</v>
      </c>
      <c r="AR116" s="290" t="s">
        <v>145</v>
      </c>
      <c r="AT116" s="290" t="s">
        <v>119</v>
      </c>
      <c r="AU116" s="290" t="s">
        <v>77</v>
      </c>
      <c r="AY116" s="290" t="s">
        <v>117</v>
      </c>
      <c r="BE116" s="291">
        <f t="shared" si="14"/>
        <v>0</v>
      </c>
      <c r="BF116" s="291">
        <f t="shared" si="15"/>
        <v>0</v>
      </c>
      <c r="BG116" s="291">
        <f t="shared" si="16"/>
        <v>0</v>
      </c>
      <c r="BH116" s="291">
        <f t="shared" si="17"/>
        <v>0</v>
      </c>
      <c r="BI116" s="291">
        <f t="shared" si="18"/>
        <v>0</v>
      </c>
      <c r="BJ116" s="290" t="s">
        <v>72</v>
      </c>
      <c r="BK116" s="291">
        <f t="shared" si="19"/>
        <v>0</v>
      </c>
      <c r="BL116" s="290" t="s">
        <v>145</v>
      </c>
      <c r="BM116" s="290" t="s">
        <v>206</v>
      </c>
    </row>
    <row r="117" spans="2:65" s="289" customFormat="1" ht="25.5" customHeight="1" x14ac:dyDescent="0.3">
      <c r="B117" s="277"/>
      <c r="C117" s="278">
        <v>20</v>
      </c>
      <c r="D117" s="278" t="s">
        <v>119</v>
      </c>
      <c r="E117" s="279" t="s">
        <v>207</v>
      </c>
      <c r="F117" s="280" t="s">
        <v>208</v>
      </c>
      <c r="G117" s="281" t="s">
        <v>120</v>
      </c>
      <c r="H117" s="282">
        <v>4</v>
      </c>
      <c r="I117" s="283">
        <v>0</v>
      </c>
      <c r="J117" s="283">
        <f t="shared" si="10"/>
        <v>0</v>
      </c>
      <c r="K117" s="280" t="s">
        <v>121</v>
      </c>
      <c r="L117" s="284"/>
      <c r="M117" s="285" t="s">
        <v>5</v>
      </c>
      <c r="N117" s="286" t="s">
        <v>38</v>
      </c>
      <c r="O117" s="287">
        <v>0.16500000000000001</v>
      </c>
      <c r="P117" s="287">
        <f t="shared" si="11"/>
        <v>0.66</v>
      </c>
      <c r="Q117" s="287">
        <v>0</v>
      </c>
      <c r="R117" s="287">
        <f t="shared" si="12"/>
        <v>0</v>
      </c>
      <c r="S117" s="287">
        <v>0</v>
      </c>
      <c r="T117" s="288">
        <f t="shared" si="13"/>
        <v>0</v>
      </c>
      <c r="AR117" s="290" t="s">
        <v>145</v>
      </c>
      <c r="AT117" s="290" t="s">
        <v>119</v>
      </c>
      <c r="AU117" s="290" t="s">
        <v>77</v>
      </c>
      <c r="AY117" s="290" t="s">
        <v>117</v>
      </c>
      <c r="BE117" s="291">
        <f t="shared" si="14"/>
        <v>0</v>
      </c>
      <c r="BF117" s="291">
        <f t="shared" si="15"/>
        <v>0</v>
      </c>
      <c r="BG117" s="291">
        <f t="shared" si="16"/>
        <v>0</v>
      </c>
      <c r="BH117" s="291">
        <f t="shared" si="17"/>
        <v>0</v>
      </c>
      <c r="BI117" s="291">
        <f t="shared" si="18"/>
        <v>0</v>
      </c>
      <c r="BJ117" s="290" t="s">
        <v>72</v>
      </c>
      <c r="BK117" s="291">
        <f t="shared" si="19"/>
        <v>0</v>
      </c>
      <c r="BL117" s="290" t="s">
        <v>145</v>
      </c>
      <c r="BM117" s="290" t="s">
        <v>209</v>
      </c>
    </row>
    <row r="118" spans="2:65" s="289" customFormat="1" ht="16.5" customHeight="1" x14ac:dyDescent="0.3">
      <c r="B118" s="277"/>
      <c r="C118" s="278">
        <v>21</v>
      </c>
      <c r="D118" s="278" t="s">
        <v>119</v>
      </c>
      <c r="E118" s="279" t="s">
        <v>210</v>
      </c>
      <c r="F118" s="280" t="s">
        <v>211</v>
      </c>
      <c r="G118" s="281" t="s">
        <v>130</v>
      </c>
      <c r="H118" s="282">
        <v>35</v>
      </c>
      <c r="I118" s="283">
        <v>0</v>
      </c>
      <c r="J118" s="283">
        <f t="shared" si="10"/>
        <v>0</v>
      </c>
      <c r="K118" s="280" t="s">
        <v>121</v>
      </c>
      <c r="L118" s="284"/>
      <c r="M118" s="285" t="s">
        <v>5</v>
      </c>
      <c r="N118" s="286" t="s">
        <v>38</v>
      </c>
      <c r="O118" s="287">
        <v>6.7000000000000004E-2</v>
      </c>
      <c r="P118" s="287">
        <f t="shared" si="11"/>
        <v>2.3450000000000002</v>
      </c>
      <c r="Q118" s="287">
        <v>1.9000000000000001E-4</v>
      </c>
      <c r="R118" s="287">
        <f t="shared" si="12"/>
        <v>6.6500000000000005E-3</v>
      </c>
      <c r="S118" s="287">
        <v>0</v>
      </c>
      <c r="T118" s="288">
        <f t="shared" si="13"/>
        <v>0</v>
      </c>
      <c r="AR118" s="290" t="s">
        <v>145</v>
      </c>
      <c r="AT118" s="290" t="s">
        <v>119</v>
      </c>
      <c r="AU118" s="290" t="s">
        <v>77</v>
      </c>
      <c r="AY118" s="290" t="s">
        <v>117</v>
      </c>
      <c r="BE118" s="291">
        <f t="shared" si="14"/>
        <v>0</v>
      </c>
      <c r="BF118" s="291">
        <f t="shared" si="15"/>
        <v>0</v>
      </c>
      <c r="BG118" s="291">
        <f t="shared" si="16"/>
        <v>0</v>
      </c>
      <c r="BH118" s="291">
        <f t="shared" si="17"/>
        <v>0</v>
      </c>
      <c r="BI118" s="291">
        <f t="shared" si="18"/>
        <v>0</v>
      </c>
      <c r="BJ118" s="290" t="s">
        <v>72</v>
      </c>
      <c r="BK118" s="291">
        <f t="shared" si="19"/>
        <v>0</v>
      </c>
      <c r="BL118" s="290" t="s">
        <v>145</v>
      </c>
      <c r="BM118" s="290" t="s">
        <v>212</v>
      </c>
    </row>
    <row r="119" spans="2:65" s="289" customFormat="1" ht="16.5" customHeight="1" x14ac:dyDescent="0.3">
      <c r="B119" s="277"/>
      <c r="C119" s="278">
        <v>22</v>
      </c>
      <c r="D119" s="278" t="s">
        <v>119</v>
      </c>
      <c r="E119" s="279" t="s">
        <v>213</v>
      </c>
      <c r="F119" s="280" t="s">
        <v>214</v>
      </c>
      <c r="G119" s="281" t="s">
        <v>130</v>
      </c>
      <c r="H119" s="282">
        <v>35</v>
      </c>
      <c r="I119" s="283">
        <v>0</v>
      </c>
      <c r="J119" s="283">
        <f t="shared" si="10"/>
        <v>0</v>
      </c>
      <c r="K119" s="280" t="s">
        <v>121</v>
      </c>
      <c r="L119" s="284"/>
      <c r="M119" s="285" t="s">
        <v>5</v>
      </c>
      <c r="N119" s="286" t="s">
        <v>38</v>
      </c>
      <c r="O119" s="287">
        <v>8.2000000000000003E-2</v>
      </c>
      <c r="P119" s="287">
        <f t="shared" si="11"/>
        <v>2.87</v>
      </c>
      <c r="Q119" s="287">
        <v>1.0000000000000001E-5</v>
      </c>
      <c r="R119" s="287">
        <f t="shared" si="12"/>
        <v>3.5000000000000005E-4</v>
      </c>
      <c r="S119" s="287">
        <v>0</v>
      </c>
      <c r="T119" s="288">
        <f t="shared" si="13"/>
        <v>0</v>
      </c>
      <c r="AR119" s="290" t="s">
        <v>145</v>
      </c>
      <c r="AT119" s="290" t="s">
        <v>119</v>
      </c>
      <c r="AU119" s="290" t="s">
        <v>77</v>
      </c>
      <c r="AY119" s="290" t="s">
        <v>117</v>
      </c>
      <c r="BE119" s="291">
        <f t="shared" si="14"/>
        <v>0</v>
      </c>
      <c r="BF119" s="291">
        <f t="shared" si="15"/>
        <v>0</v>
      </c>
      <c r="BG119" s="291">
        <f t="shared" si="16"/>
        <v>0</v>
      </c>
      <c r="BH119" s="291">
        <f t="shared" si="17"/>
        <v>0</v>
      </c>
      <c r="BI119" s="291">
        <f t="shared" si="18"/>
        <v>0</v>
      </c>
      <c r="BJ119" s="290" t="s">
        <v>72</v>
      </c>
      <c r="BK119" s="291">
        <f t="shared" si="19"/>
        <v>0</v>
      </c>
      <c r="BL119" s="290" t="s">
        <v>145</v>
      </c>
      <c r="BM119" s="290" t="s">
        <v>215</v>
      </c>
    </row>
    <row r="120" spans="2:65" s="289" customFormat="1" ht="16.5" customHeight="1" x14ac:dyDescent="0.3">
      <c r="B120" s="277"/>
      <c r="C120" s="278">
        <v>23</v>
      </c>
      <c r="D120" s="278" t="s">
        <v>119</v>
      </c>
      <c r="E120" s="279" t="s">
        <v>216</v>
      </c>
      <c r="F120" s="280" t="s">
        <v>217</v>
      </c>
      <c r="G120" s="281" t="s">
        <v>166</v>
      </c>
      <c r="H120" s="282">
        <v>0</v>
      </c>
      <c r="I120" s="283">
        <v>1.2</v>
      </c>
      <c r="J120" s="283">
        <f t="shared" si="10"/>
        <v>0</v>
      </c>
      <c r="K120" s="280" t="s">
        <v>121</v>
      </c>
      <c r="L120" s="284"/>
      <c r="M120" s="285" t="s">
        <v>5</v>
      </c>
      <c r="N120" s="286" t="s">
        <v>38</v>
      </c>
      <c r="O120" s="287">
        <v>0</v>
      </c>
      <c r="P120" s="287">
        <f t="shared" si="11"/>
        <v>0</v>
      </c>
      <c r="Q120" s="287">
        <v>0</v>
      </c>
      <c r="R120" s="287">
        <f t="shared" si="12"/>
        <v>0</v>
      </c>
      <c r="S120" s="287">
        <v>0</v>
      </c>
      <c r="T120" s="288">
        <f t="shared" si="13"/>
        <v>0</v>
      </c>
      <c r="AR120" s="290" t="s">
        <v>145</v>
      </c>
      <c r="AT120" s="290" t="s">
        <v>119</v>
      </c>
      <c r="AU120" s="290" t="s">
        <v>77</v>
      </c>
      <c r="AY120" s="290" t="s">
        <v>117</v>
      </c>
      <c r="BE120" s="291">
        <f t="shared" si="14"/>
        <v>0</v>
      </c>
      <c r="BF120" s="291">
        <f t="shared" si="15"/>
        <v>0</v>
      </c>
      <c r="BG120" s="291">
        <f t="shared" si="16"/>
        <v>0</v>
      </c>
      <c r="BH120" s="291">
        <f t="shared" si="17"/>
        <v>0</v>
      </c>
      <c r="BI120" s="291">
        <f t="shared" si="18"/>
        <v>0</v>
      </c>
      <c r="BJ120" s="290" t="s">
        <v>72</v>
      </c>
      <c r="BK120" s="291">
        <f t="shared" si="19"/>
        <v>0</v>
      </c>
      <c r="BL120" s="290" t="s">
        <v>145</v>
      </c>
      <c r="BM120" s="290" t="s">
        <v>218</v>
      </c>
    </row>
    <row r="121" spans="2:65" s="10" customFormat="1" ht="29.85" customHeight="1" x14ac:dyDescent="0.3">
      <c r="B121" s="127"/>
      <c r="D121" s="128" t="s">
        <v>66</v>
      </c>
      <c r="E121" s="136" t="s">
        <v>219</v>
      </c>
      <c r="F121" s="136" t="s">
        <v>220</v>
      </c>
      <c r="J121" s="137">
        <f>SUM(J122:J124)</f>
        <v>0</v>
      </c>
      <c r="L121" s="127"/>
      <c r="M121" s="131"/>
      <c r="P121" s="132">
        <f>SUM(P122:P124)</f>
        <v>1.794</v>
      </c>
      <c r="R121" s="132">
        <f>SUM(R122:R124)</f>
        <v>0</v>
      </c>
      <c r="T121" s="133">
        <f>SUM(T122:T124)</f>
        <v>7.8970000000000012E-2</v>
      </c>
      <c r="AR121" s="128" t="s">
        <v>77</v>
      </c>
      <c r="AT121" s="134" t="s">
        <v>66</v>
      </c>
      <c r="AU121" s="134" t="s">
        <v>72</v>
      </c>
      <c r="AY121" s="128" t="s">
        <v>117</v>
      </c>
      <c r="BK121" s="135">
        <f>SUM(BK122:BK124)</f>
        <v>0</v>
      </c>
    </row>
    <row r="122" spans="2:65" s="289" customFormat="1" ht="16.5" customHeight="1" x14ac:dyDescent="0.3">
      <c r="B122" s="277"/>
      <c r="C122" s="278">
        <v>24</v>
      </c>
      <c r="D122" s="278" t="s">
        <v>119</v>
      </c>
      <c r="E122" s="279" t="s">
        <v>466</v>
      </c>
      <c r="F122" s="280" t="s">
        <v>467</v>
      </c>
      <c r="G122" s="281" t="s">
        <v>146</v>
      </c>
      <c r="H122" s="282">
        <v>1</v>
      </c>
      <c r="I122" s="283">
        <v>0</v>
      </c>
      <c r="J122" s="283">
        <f t="shared" ref="J122" si="20">ROUND(I122*H122,2)</f>
        <v>0</v>
      </c>
      <c r="K122" s="280" t="s">
        <v>121</v>
      </c>
      <c r="L122" s="284"/>
      <c r="M122" s="285" t="s">
        <v>5</v>
      </c>
      <c r="N122" s="286" t="s">
        <v>38</v>
      </c>
      <c r="O122" s="287">
        <v>0.89700000000000002</v>
      </c>
      <c r="P122" s="287">
        <f t="shared" ref="P122" si="21">O122*H122</f>
        <v>0.89700000000000002</v>
      </c>
      <c r="Q122" s="287">
        <v>0</v>
      </c>
      <c r="R122" s="287">
        <f t="shared" ref="R122" si="22">Q122*H122</f>
        <v>0</v>
      </c>
      <c r="S122" s="287">
        <v>3.1870000000000002E-2</v>
      </c>
      <c r="T122" s="288">
        <f t="shared" ref="T122" si="23">S122*H122</f>
        <v>3.1870000000000002E-2</v>
      </c>
      <c r="AR122" s="290" t="s">
        <v>145</v>
      </c>
      <c r="AT122" s="290" t="s">
        <v>119</v>
      </c>
      <c r="AU122" s="290" t="s">
        <v>77</v>
      </c>
      <c r="AY122" s="290" t="s">
        <v>117</v>
      </c>
      <c r="BE122" s="291">
        <f t="shared" ref="BE122" si="24">IF(N122="základní",J122,0)</f>
        <v>0</v>
      </c>
      <c r="BF122" s="291">
        <f t="shared" ref="BF122" si="25">IF(N122="snížená",J122,0)</f>
        <v>0</v>
      </c>
      <c r="BG122" s="291">
        <f t="shared" ref="BG122" si="26">IF(N122="zákl. přenesená",J122,0)</f>
        <v>0</v>
      </c>
      <c r="BH122" s="291">
        <f t="shared" ref="BH122" si="27">IF(N122="sníž. přenesená",J122,0)</f>
        <v>0</v>
      </c>
      <c r="BI122" s="291">
        <f t="shared" ref="BI122" si="28">IF(N122="nulová",J122,0)</f>
        <v>0</v>
      </c>
      <c r="BJ122" s="290" t="s">
        <v>72</v>
      </c>
      <c r="BK122" s="291">
        <f t="shared" ref="BK122" si="29">ROUND(I122*H122,2)</f>
        <v>0</v>
      </c>
      <c r="BL122" s="290" t="s">
        <v>145</v>
      </c>
      <c r="BM122" s="290" t="s">
        <v>221</v>
      </c>
    </row>
    <row r="123" spans="2:65" s="289" customFormat="1" ht="16.5" customHeight="1" x14ac:dyDescent="0.3">
      <c r="B123" s="277"/>
      <c r="C123" s="278">
        <v>25</v>
      </c>
      <c r="D123" s="278" t="s">
        <v>119</v>
      </c>
      <c r="E123" s="279" t="s">
        <v>483</v>
      </c>
      <c r="F123" s="280" t="s">
        <v>482</v>
      </c>
      <c r="G123" s="281" t="s">
        <v>146</v>
      </c>
      <c r="H123" s="282">
        <v>1</v>
      </c>
      <c r="I123" s="283">
        <v>0</v>
      </c>
      <c r="J123" s="283">
        <f t="shared" ref="J123:J124" si="30">ROUND(I123*H123,2)</f>
        <v>0</v>
      </c>
      <c r="K123" s="280" t="s">
        <v>5</v>
      </c>
      <c r="L123" s="284"/>
      <c r="M123" s="285" t="s">
        <v>5</v>
      </c>
      <c r="N123" s="286" t="s">
        <v>38</v>
      </c>
      <c r="O123" s="287">
        <v>0.89700000000000002</v>
      </c>
      <c r="P123" s="287">
        <f t="shared" ref="P123:P124" si="31">O123*H123</f>
        <v>0.89700000000000002</v>
      </c>
      <c r="Q123" s="287">
        <v>0</v>
      </c>
      <c r="R123" s="287">
        <f t="shared" ref="R123:R124" si="32">Q123*H123</f>
        <v>0</v>
      </c>
      <c r="S123" s="287">
        <v>4.7100000000000003E-2</v>
      </c>
      <c r="T123" s="288">
        <f t="shared" ref="T123:T124" si="33">S123*H123</f>
        <v>4.7100000000000003E-2</v>
      </c>
      <c r="AR123" s="290" t="s">
        <v>145</v>
      </c>
      <c r="AT123" s="290" t="s">
        <v>119</v>
      </c>
      <c r="AU123" s="290" t="s">
        <v>77</v>
      </c>
      <c r="AY123" s="290" t="s">
        <v>117</v>
      </c>
      <c r="BE123" s="291">
        <f t="shared" ref="BE123:BE124" si="34">IF(N123="základní",J123,0)</f>
        <v>0</v>
      </c>
      <c r="BF123" s="291">
        <f t="shared" ref="BF123:BF124" si="35">IF(N123="snížená",J123,0)</f>
        <v>0</v>
      </c>
      <c r="BG123" s="291">
        <f t="shared" ref="BG123:BG124" si="36">IF(N123="zákl. přenesená",J123,0)</f>
        <v>0</v>
      </c>
      <c r="BH123" s="291">
        <f t="shared" ref="BH123:BH124" si="37">IF(N123="sníž. přenesená",J123,0)</f>
        <v>0</v>
      </c>
      <c r="BI123" s="291">
        <f t="shared" ref="BI123:BI124" si="38">IF(N123="nulová",J123,0)</f>
        <v>0</v>
      </c>
      <c r="BJ123" s="290" t="s">
        <v>72</v>
      </c>
      <c r="BK123" s="291">
        <f t="shared" ref="BK123:BK124" si="39">ROUND(I123*H123,2)</f>
        <v>0</v>
      </c>
      <c r="BL123" s="290" t="s">
        <v>145</v>
      </c>
      <c r="BM123" s="290" t="s">
        <v>222</v>
      </c>
    </row>
    <row r="124" spans="2:65" s="289" customFormat="1" ht="16.5" customHeight="1" x14ac:dyDescent="0.3">
      <c r="B124" s="277"/>
      <c r="C124" s="278">
        <v>26</v>
      </c>
      <c r="D124" s="278" t="s">
        <v>119</v>
      </c>
      <c r="E124" s="279" t="s">
        <v>484</v>
      </c>
      <c r="F124" s="280" t="s">
        <v>485</v>
      </c>
      <c r="G124" s="281" t="s">
        <v>166</v>
      </c>
      <c r="H124" s="282">
        <v>0</v>
      </c>
      <c r="I124" s="283">
        <v>3</v>
      </c>
      <c r="J124" s="283">
        <f t="shared" si="30"/>
        <v>0</v>
      </c>
      <c r="K124" s="280" t="s">
        <v>5</v>
      </c>
      <c r="L124" s="284"/>
      <c r="M124" s="285" t="s">
        <v>5</v>
      </c>
      <c r="N124" s="292" t="s">
        <v>38</v>
      </c>
      <c r="O124" s="293">
        <v>0.27100000000000002</v>
      </c>
      <c r="P124" s="293">
        <f t="shared" si="31"/>
        <v>0</v>
      </c>
      <c r="Q124" s="293">
        <v>1.7000000000000001E-4</v>
      </c>
      <c r="R124" s="293">
        <f t="shared" si="32"/>
        <v>0</v>
      </c>
      <c r="S124" s="293">
        <v>0</v>
      </c>
      <c r="T124" s="288">
        <f t="shared" si="33"/>
        <v>0</v>
      </c>
      <c r="AR124" s="290" t="s">
        <v>145</v>
      </c>
      <c r="AT124" s="290" t="s">
        <v>119</v>
      </c>
      <c r="AU124" s="290" t="s">
        <v>77</v>
      </c>
      <c r="AY124" s="290" t="s">
        <v>117</v>
      </c>
      <c r="BE124" s="291">
        <f t="shared" si="34"/>
        <v>0</v>
      </c>
      <c r="BF124" s="291">
        <f t="shared" si="35"/>
        <v>0</v>
      </c>
      <c r="BG124" s="291">
        <f t="shared" si="36"/>
        <v>0</v>
      </c>
      <c r="BH124" s="291">
        <f t="shared" si="37"/>
        <v>0</v>
      </c>
      <c r="BI124" s="291">
        <f t="shared" si="38"/>
        <v>0</v>
      </c>
      <c r="BJ124" s="290" t="s">
        <v>72</v>
      </c>
      <c r="BK124" s="291">
        <f t="shared" si="39"/>
        <v>0</v>
      </c>
      <c r="BL124" s="290" t="s">
        <v>145</v>
      </c>
      <c r="BM124" s="290" t="s">
        <v>468</v>
      </c>
    </row>
    <row r="125" spans="2:65" s="268" customFormat="1" ht="29.85" customHeight="1" x14ac:dyDescent="0.3">
      <c r="B125" s="269"/>
      <c r="D125" s="128" t="s">
        <v>66</v>
      </c>
      <c r="E125" s="136" t="s">
        <v>469</v>
      </c>
      <c r="F125" s="136" t="s">
        <v>470</v>
      </c>
      <c r="J125" s="270">
        <f>BK125</f>
        <v>0</v>
      </c>
      <c r="L125" s="269"/>
      <c r="M125" s="271"/>
      <c r="N125" s="272"/>
      <c r="O125" s="272"/>
      <c r="P125" s="273" t="e">
        <f>SUM(P127:P142)</f>
        <v>#REF!</v>
      </c>
      <c r="Q125" s="272"/>
      <c r="R125" s="273" t="e">
        <f>SUM(R127:R142)</f>
        <v>#REF!</v>
      </c>
      <c r="S125" s="272"/>
      <c r="T125" s="274" t="e">
        <f>SUM(T127:T142)</f>
        <v>#REF!</v>
      </c>
      <c r="AR125" s="128" t="s">
        <v>77</v>
      </c>
      <c r="AT125" s="134" t="s">
        <v>66</v>
      </c>
      <c r="AU125" s="134" t="s">
        <v>72</v>
      </c>
      <c r="AY125" s="128" t="s">
        <v>117</v>
      </c>
      <c r="BK125" s="135">
        <f>SUM(BK126:BK126)</f>
        <v>0</v>
      </c>
    </row>
    <row r="126" spans="2:65" s="289" customFormat="1" ht="16.5" customHeight="1" x14ac:dyDescent="0.3">
      <c r="B126" s="277"/>
      <c r="C126" s="278">
        <v>27</v>
      </c>
      <c r="D126" s="278" t="s">
        <v>119</v>
      </c>
      <c r="E126" s="279" t="s">
        <v>486</v>
      </c>
      <c r="F126" s="280" t="s">
        <v>470</v>
      </c>
      <c r="G126" s="281" t="s">
        <v>487</v>
      </c>
      <c r="H126" s="282">
        <v>1</v>
      </c>
      <c r="I126" s="283">
        <v>0</v>
      </c>
      <c r="J126" s="283">
        <f>ROUND(I126*H126,2)</f>
        <v>0</v>
      </c>
      <c r="K126" s="280"/>
      <c r="L126" s="284"/>
      <c r="M126" s="285" t="s">
        <v>5</v>
      </c>
      <c r="N126" s="292" t="s">
        <v>38</v>
      </c>
      <c r="O126" s="293">
        <v>0.2</v>
      </c>
      <c r="P126" s="293">
        <f>O126*H126</f>
        <v>0.2</v>
      </c>
      <c r="Q126" s="293">
        <v>0</v>
      </c>
      <c r="R126" s="293">
        <f>Q126*H126</f>
        <v>0</v>
      </c>
      <c r="S126" s="293">
        <v>0</v>
      </c>
      <c r="T126" s="288">
        <f>S126*H126</f>
        <v>0</v>
      </c>
      <c r="AR126" s="290" t="s">
        <v>145</v>
      </c>
      <c r="AT126" s="290" t="s">
        <v>119</v>
      </c>
      <c r="AU126" s="290" t="s">
        <v>77</v>
      </c>
      <c r="AY126" s="290" t="s">
        <v>117</v>
      </c>
      <c r="BE126" s="291">
        <f>IF(N126="základní",J126,0)</f>
        <v>0</v>
      </c>
      <c r="BF126" s="291">
        <f>IF(N126="snížená",J126,0)</f>
        <v>0</v>
      </c>
      <c r="BG126" s="291">
        <f>IF(N126="zákl. přenesená",J126,0)</f>
        <v>0</v>
      </c>
      <c r="BH126" s="291">
        <f>IF(N126="sníž. přenesená",J126,0)</f>
        <v>0</v>
      </c>
      <c r="BI126" s="291">
        <f>IF(N126="nulová",J126,0)</f>
        <v>0</v>
      </c>
      <c r="BJ126" s="290" t="s">
        <v>72</v>
      </c>
      <c r="BK126" s="291">
        <f>ROUND(I126*H126,2)</f>
        <v>0</v>
      </c>
      <c r="BL126" s="290" t="s">
        <v>145</v>
      </c>
      <c r="BM126" s="290" t="s">
        <v>471</v>
      </c>
    </row>
    <row r="127" spans="2:65" s="10" customFormat="1" ht="29.85" customHeight="1" x14ac:dyDescent="0.3">
      <c r="B127" s="127"/>
      <c r="D127" s="128" t="s">
        <v>66</v>
      </c>
      <c r="E127" s="136" t="s">
        <v>223</v>
      </c>
      <c r="F127" s="136" t="s">
        <v>224</v>
      </c>
      <c r="J127" s="137">
        <f>SUM(J128:J131)</f>
        <v>0</v>
      </c>
      <c r="L127" s="127"/>
      <c r="M127" s="131"/>
      <c r="P127" s="132" t="e">
        <f>SUM(#REF!)</f>
        <v>#REF!</v>
      </c>
      <c r="R127" s="132" t="e">
        <f>SUM(#REF!)</f>
        <v>#REF!</v>
      </c>
      <c r="T127" s="133" t="e">
        <f>SUM(#REF!)</f>
        <v>#REF!</v>
      </c>
      <c r="AR127" s="128" t="s">
        <v>77</v>
      </c>
      <c r="AT127" s="134" t="s">
        <v>66</v>
      </c>
      <c r="AU127" s="134" t="s">
        <v>72</v>
      </c>
      <c r="AY127" s="128" t="s">
        <v>117</v>
      </c>
      <c r="BK127" s="135">
        <f>SUM(BK128:BK131)</f>
        <v>0</v>
      </c>
    </row>
    <row r="128" spans="2:65" s="263" customFormat="1" ht="16.5" customHeight="1" x14ac:dyDescent="0.3">
      <c r="B128" s="138"/>
      <c r="C128" s="139">
        <v>28</v>
      </c>
      <c r="D128" s="139" t="s">
        <v>119</v>
      </c>
      <c r="E128" s="140" t="s">
        <v>488</v>
      </c>
      <c r="F128" s="141" t="s">
        <v>489</v>
      </c>
      <c r="G128" s="142" t="s">
        <v>127</v>
      </c>
      <c r="H128" s="143">
        <v>12.5</v>
      </c>
      <c r="I128" s="144">
        <v>0</v>
      </c>
      <c r="J128" s="144">
        <f>ROUND(I128*H128,2)</f>
        <v>0</v>
      </c>
      <c r="K128" s="141"/>
      <c r="L128" s="37"/>
      <c r="M128" s="145" t="s">
        <v>5</v>
      </c>
      <c r="N128" s="146" t="s">
        <v>38</v>
      </c>
      <c r="O128" s="147">
        <v>0.05</v>
      </c>
      <c r="P128" s="147">
        <f>O128*H128</f>
        <v>0.625</v>
      </c>
      <c r="Q128" s="147">
        <v>0</v>
      </c>
      <c r="R128" s="147">
        <f>Q128*H128</f>
        <v>0</v>
      </c>
      <c r="S128" s="147">
        <v>2.4E-2</v>
      </c>
      <c r="T128" s="148">
        <f>S128*H128</f>
        <v>0.3</v>
      </c>
      <c r="AR128" s="262" t="s">
        <v>145</v>
      </c>
      <c r="AT128" s="262" t="s">
        <v>119</v>
      </c>
      <c r="AU128" s="262" t="s">
        <v>77</v>
      </c>
      <c r="AY128" s="262" t="s">
        <v>117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262" t="s">
        <v>72</v>
      </c>
      <c r="BK128" s="149">
        <f>ROUND(I128*H128,2)</f>
        <v>0</v>
      </c>
      <c r="BL128" s="262" t="s">
        <v>145</v>
      </c>
      <c r="BM128" s="262" t="s">
        <v>225</v>
      </c>
    </row>
    <row r="129" spans="2:65" s="11" customFormat="1" x14ac:dyDescent="0.3">
      <c r="B129" s="150"/>
      <c r="D129" s="151" t="s">
        <v>123</v>
      </c>
      <c r="E129" s="152" t="s">
        <v>5</v>
      </c>
      <c r="F129" s="254" t="s">
        <v>503</v>
      </c>
      <c r="H129" s="153">
        <f>5.1*2.1</f>
        <v>10.709999999999999</v>
      </c>
      <c r="L129" s="150"/>
      <c r="M129" s="154"/>
      <c r="T129" s="155"/>
      <c r="AT129" s="152" t="s">
        <v>123</v>
      </c>
      <c r="AU129" s="152" t="s">
        <v>77</v>
      </c>
      <c r="AV129" s="11" t="s">
        <v>77</v>
      </c>
      <c r="AW129" s="11" t="s">
        <v>31</v>
      </c>
      <c r="AX129" s="11" t="s">
        <v>67</v>
      </c>
      <c r="AY129" s="152" t="s">
        <v>117</v>
      </c>
    </row>
    <row r="130" spans="2:65" s="12" customFormat="1" x14ac:dyDescent="0.3">
      <c r="B130" s="165"/>
      <c r="D130" s="151" t="s">
        <v>123</v>
      </c>
      <c r="E130" s="166" t="s">
        <v>5</v>
      </c>
      <c r="F130" s="255" t="s">
        <v>132</v>
      </c>
      <c r="H130" s="167">
        <f>H129</f>
        <v>10.709999999999999</v>
      </c>
      <c r="L130" s="165"/>
      <c r="M130" s="168"/>
      <c r="T130" s="169"/>
      <c r="AT130" s="166" t="s">
        <v>123</v>
      </c>
      <c r="AU130" s="166" t="s">
        <v>77</v>
      </c>
      <c r="AV130" s="12" t="s">
        <v>122</v>
      </c>
      <c r="AW130" s="12" t="s">
        <v>31</v>
      </c>
      <c r="AX130" s="12" t="s">
        <v>72</v>
      </c>
      <c r="AY130" s="166" t="s">
        <v>117</v>
      </c>
    </row>
    <row r="131" spans="2:65" s="267" customFormat="1" ht="16.5" customHeight="1" x14ac:dyDescent="0.3">
      <c r="B131" s="138"/>
      <c r="C131" s="139">
        <v>29</v>
      </c>
      <c r="D131" s="139" t="s">
        <v>119</v>
      </c>
      <c r="E131" s="140" t="s">
        <v>474</v>
      </c>
      <c r="F131" s="141" t="s">
        <v>473</v>
      </c>
      <c r="G131" s="142" t="s">
        <v>158</v>
      </c>
      <c r="H131" s="143">
        <v>0.435</v>
      </c>
      <c r="I131" s="144">
        <v>0</v>
      </c>
      <c r="J131" s="144">
        <f t="shared" ref="J131" si="40">ROUND(I131*H131,2)</f>
        <v>0</v>
      </c>
      <c r="K131" s="141" t="s">
        <v>121</v>
      </c>
      <c r="L131" s="37"/>
      <c r="M131" s="145" t="s">
        <v>5</v>
      </c>
      <c r="N131" s="146" t="s">
        <v>38</v>
      </c>
      <c r="O131" s="147">
        <v>0</v>
      </c>
      <c r="P131" s="147">
        <f t="shared" ref="P131" si="41">O131*H131</f>
        <v>0</v>
      </c>
      <c r="Q131" s="147">
        <v>0</v>
      </c>
      <c r="R131" s="147">
        <f t="shared" ref="R131" si="42">Q131*H131</f>
        <v>0</v>
      </c>
      <c r="S131" s="147">
        <v>0</v>
      </c>
      <c r="T131" s="148">
        <f t="shared" ref="T131" si="43">S131*H131</f>
        <v>0</v>
      </c>
      <c r="AR131" s="266" t="s">
        <v>145</v>
      </c>
      <c r="AT131" s="266" t="s">
        <v>119</v>
      </c>
      <c r="AU131" s="266" t="s">
        <v>77</v>
      </c>
      <c r="AY131" s="266" t="s">
        <v>117</v>
      </c>
      <c r="BE131" s="149">
        <f t="shared" ref="BE131" si="44">IF(N131="základní",J131,0)</f>
        <v>0</v>
      </c>
      <c r="BF131" s="149">
        <f t="shared" ref="BF131" si="45">IF(N131="snížená",J131,0)</f>
        <v>0</v>
      </c>
      <c r="BG131" s="149">
        <f t="shared" ref="BG131" si="46">IF(N131="zákl. přenesená",J131,0)</f>
        <v>0</v>
      </c>
      <c r="BH131" s="149">
        <f t="shared" ref="BH131" si="47">IF(N131="sníž. přenesená",J131,0)</f>
        <v>0</v>
      </c>
      <c r="BI131" s="149">
        <f t="shared" ref="BI131" si="48">IF(N131="nulová",J131,0)</f>
        <v>0</v>
      </c>
      <c r="BJ131" s="266" t="s">
        <v>72</v>
      </c>
      <c r="BK131" s="149">
        <f t="shared" ref="BK131" si="49">ROUND(I131*H131,2)</f>
        <v>0</v>
      </c>
      <c r="BL131" s="266" t="s">
        <v>145</v>
      </c>
      <c r="BM131" s="266" t="s">
        <v>239</v>
      </c>
    </row>
    <row r="132" spans="2:65" s="10" customFormat="1" ht="29.85" customHeight="1" x14ac:dyDescent="0.3">
      <c r="B132" s="127"/>
      <c r="D132" s="128" t="s">
        <v>66</v>
      </c>
      <c r="E132" s="136" t="s">
        <v>226</v>
      </c>
      <c r="F132" s="136" t="s">
        <v>227</v>
      </c>
      <c r="J132" s="137">
        <f>SUM(J133:J142)</f>
        <v>0</v>
      </c>
      <c r="L132" s="127"/>
      <c r="M132" s="131"/>
      <c r="P132" s="132">
        <f>SUM(P139:P142)</f>
        <v>10.762499999999999</v>
      </c>
      <c r="R132" s="132">
        <f>SUM(R139:R142)</f>
        <v>1.0100000000000001E-2</v>
      </c>
      <c r="T132" s="133">
        <f>SUM(T139:T142)</f>
        <v>2.2499999999999998E-3</v>
      </c>
      <c r="AR132" s="128" t="s">
        <v>77</v>
      </c>
      <c r="AT132" s="134" t="s">
        <v>66</v>
      </c>
      <c r="AU132" s="134" t="s">
        <v>72</v>
      </c>
      <c r="AY132" s="128" t="s">
        <v>117</v>
      </c>
      <c r="BK132" s="135">
        <f>SUM(BK133:BK142)</f>
        <v>0</v>
      </c>
    </row>
    <row r="133" spans="2:65" s="263" customFormat="1" ht="16.5" customHeight="1" x14ac:dyDescent="0.3">
      <c r="B133" s="138"/>
      <c r="C133" s="139">
        <v>30</v>
      </c>
      <c r="D133" s="139" t="s">
        <v>119</v>
      </c>
      <c r="E133" s="140" t="s">
        <v>229</v>
      </c>
      <c r="F133" s="141" t="s">
        <v>230</v>
      </c>
      <c r="G133" s="142" t="s">
        <v>130</v>
      </c>
      <c r="H133" s="143">
        <v>42</v>
      </c>
      <c r="I133" s="144">
        <v>0</v>
      </c>
      <c r="J133" s="144">
        <f t="shared" ref="J133:J136" si="50">ROUND(I133*H133,2)</f>
        <v>0</v>
      </c>
      <c r="K133" s="141" t="s">
        <v>121</v>
      </c>
      <c r="L133" s="37"/>
      <c r="M133" s="145" t="s">
        <v>5</v>
      </c>
      <c r="N133" s="146" t="s">
        <v>38</v>
      </c>
      <c r="O133" s="147">
        <v>0.85</v>
      </c>
      <c r="P133" s="147">
        <f t="shared" ref="P133:P142" si="51">O133*H133</f>
        <v>35.699999999999996</v>
      </c>
      <c r="Q133" s="147">
        <v>5.0099999999999997E-3</v>
      </c>
      <c r="R133" s="147">
        <f t="shared" ref="R133:R142" si="52">Q133*H133</f>
        <v>0.21042</v>
      </c>
      <c r="S133" s="147">
        <v>3.0000000000000001E-3</v>
      </c>
      <c r="T133" s="148">
        <f t="shared" ref="T133:T142" si="53">S133*H133</f>
        <v>0.126</v>
      </c>
      <c r="AR133" s="262" t="s">
        <v>145</v>
      </c>
      <c r="AT133" s="262" t="s">
        <v>119</v>
      </c>
      <c r="AU133" s="262" t="s">
        <v>77</v>
      </c>
      <c r="AY133" s="262" t="s">
        <v>117</v>
      </c>
      <c r="BE133" s="149">
        <f t="shared" ref="BE133:BE142" si="54">IF(N133="základní",J133,0)</f>
        <v>0</v>
      </c>
      <c r="BF133" s="149">
        <f t="shared" ref="BF133:BF142" si="55">IF(N133="snížená",J133,0)</f>
        <v>0</v>
      </c>
      <c r="BG133" s="149">
        <f t="shared" ref="BG133:BG142" si="56">IF(N133="zákl. přenesená",J133,0)</f>
        <v>0</v>
      </c>
      <c r="BH133" s="149">
        <f t="shared" ref="BH133:BH142" si="57">IF(N133="sníž. přenesená",J133,0)</f>
        <v>0</v>
      </c>
      <c r="BI133" s="149">
        <f t="shared" ref="BI133:BI142" si="58">IF(N133="nulová",J133,0)</f>
        <v>0</v>
      </c>
      <c r="BJ133" s="262" t="s">
        <v>72</v>
      </c>
      <c r="BK133" s="149">
        <f t="shared" ref="BK133:BK142" si="59">ROUND(I133*H133,2)</f>
        <v>0</v>
      </c>
      <c r="BL133" s="262" t="s">
        <v>145</v>
      </c>
      <c r="BM133" s="262" t="s">
        <v>228</v>
      </c>
    </row>
    <row r="134" spans="2:65" s="310" customFormat="1" ht="16.5" customHeight="1" x14ac:dyDescent="0.3">
      <c r="B134" s="138"/>
      <c r="C134" s="139">
        <v>31</v>
      </c>
      <c r="D134" s="139" t="s">
        <v>119</v>
      </c>
      <c r="E134" s="140" t="s">
        <v>495</v>
      </c>
      <c r="F134" s="141" t="s">
        <v>496</v>
      </c>
      <c r="G134" s="142" t="s">
        <v>127</v>
      </c>
      <c r="H134" s="143">
        <v>70</v>
      </c>
      <c r="I134" s="144">
        <v>0</v>
      </c>
      <c r="J134" s="144">
        <f t="shared" si="50"/>
        <v>0</v>
      </c>
      <c r="K134" s="141"/>
      <c r="L134" s="37"/>
      <c r="M134" s="145"/>
      <c r="N134" s="146"/>
      <c r="O134" s="147"/>
      <c r="P134" s="147"/>
      <c r="Q134" s="147"/>
      <c r="R134" s="147"/>
      <c r="S134" s="147"/>
      <c r="T134" s="148"/>
      <c r="AR134" s="309"/>
      <c r="AT134" s="309"/>
      <c r="AU134" s="309"/>
      <c r="AY134" s="309"/>
      <c r="BE134" s="149"/>
      <c r="BF134" s="149"/>
      <c r="BG134" s="149"/>
      <c r="BH134" s="149"/>
      <c r="BI134" s="149"/>
      <c r="BJ134" s="309"/>
      <c r="BK134" s="149"/>
      <c r="BL134" s="309"/>
      <c r="BM134" s="309"/>
    </row>
    <row r="135" spans="2:65" s="310" customFormat="1" ht="16.5" customHeight="1" x14ac:dyDescent="0.3">
      <c r="B135" s="138"/>
      <c r="C135" s="139">
        <v>32</v>
      </c>
      <c r="D135" s="139" t="s">
        <v>119</v>
      </c>
      <c r="E135" s="140" t="s">
        <v>497</v>
      </c>
      <c r="F135" s="141" t="s">
        <v>498</v>
      </c>
      <c r="G135" s="142" t="s">
        <v>127</v>
      </c>
      <c r="H135" s="143">
        <v>70</v>
      </c>
      <c r="I135" s="144">
        <v>0</v>
      </c>
      <c r="J135" s="144">
        <f t="shared" si="50"/>
        <v>0</v>
      </c>
      <c r="K135" s="141"/>
      <c r="L135" s="37"/>
      <c r="M135" s="145"/>
      <c r="N135" s="146"/>
      <c r="O135" s="147"/>
      <c r="P135" s="147"/>
      <c r="Q135" s="147"/>
      <c r="R135" s="147"/>
      <c r="S135" s="147"/>
      <c r="T135" s="148"/>
      <c r="AR135" s="309"/>
      <c r="AT135" s="309"/>
      <c r="AU135" s="309"/>
      <c r="AY135" s="309"/>
      <c r="BE135" s="149"/>
      <c r="BF135" s="149"/>
      <c r="BG135" s="149"/>
      <c r="BH135" s="149"/>
      <c r="BI135" s="149"/>
      <c r="BJ135" s="309"/>
      <c r="BK135" s="149"/>
      <c r="BL135" s="309"/>
      <c r="BM135" s="309"/>
    </row>
    <row r="136" spans="2:65" s="310" customFormat="1" ht="16.5" customHeight="1" x14ac:dyDescent="0.3">
      <c r="B136" s="138"/>
      <c r="C136" s="139">
        <v>33</v>
      </c>
      <c r="D136" s="139"/>
      <c r="E136" s="140" t="s">
        <v>499</v>
      </c>
      <c r="F136" s="141" t="s">
        <v>500</v>
      </c>
      <c r="G136" s="142" t="s">
        <v>127</v>
      </c>
      <c r="H136" s="143">
        <v>70</v>
      </c>
      <c r="I136" s="144">
        <v>0</v>
      </c>
      <c r="J136" s="144">
        <f t="shared" si="50"/>
        <v>0</v>
      </c>
      <c r="K136" s="141"/>
      <c r="L136" s="37"/>
      <c r="M136" s="145"/>
      <c r="N136" s="146"/>
      <c r="O136" s="147"/>
      <c r="P136" s="147"/>
      <c r="Q136" s="147"/>
      <c r="R136" s="147"/>
      <c r="S136" s="147"/>
      <c r="T136" s="148"/>
      <c r="AR136" s="309"/>
      <c r="AT136" s="309"/>
      <c r="AU136" s="309"/>
      <c r="AY136" s="309"/>
      <c r="BE136" s="149"/>
      <c r="BF136" s="149"/>
      <c r="BG136" s="149"/>
      <c r="BH136" s="149"/>
      <c r="BI136" s="149"/>
      <c r="BJ136" s="309"/>
      <c r="BK136" s="149"/>
      <c r="BL136" s="309"/>
      <c r="BM136" s="309"/>
    </row>
    <row r="137" spans="2:65" s="310" customFormat="1" ht="16.5" customHeight="1" x14ac:dyDescent="0.3">
      <c r="B137" s="138"/>
      <c r="C137" s="139">
        <v>34</v>
      </c>
      <c r="D137" s="139" t="s">
        <v>119</v>
      </c>
      <c r="E137" s="140" t="s">
        <v>490</v>
      </c>
      <c r="F137" s="141" t="s">
        <v>491</v>
      </c>
      <c r="G137" s="142" t="s">
        <v>127</v>
      </c>
      <c r="H137" s="143">
        <v>70</v>
      </c>
      <c r="I137" s="144">
        <v>0</v>
      </c>
      <c r="J137" s="144">
        <f t="shared" ref="J137" si="60">ROUND(I137*H137,2)</f>
        <v>0</v>
      </c>
      <c r="K137" s="141"/>
      <c r="L137" s="37"/>
      <c r="M137" s="145"/>
      <c r="N137" s="146"/>
      <c r="O137" s="147"/>
      <c r="P137" s="147"/>
      <c r="Q137" s="147"/>
      <c r="R137" s="147"/>
      <c r="S137" s="147"/>
      <c r="T137" s="148"/>
      <c r="AR137" s="309"/>
      <c r="AT137" s="309"/>
      <c r="AU137" s="309"/>
      <c r="AY137" s="309"/>
      <c r="BE137" s="149"/>
      <c r="BF137" s="149"/>
      <c r="BG137" s="149"/>
      <c r="BH137" s="149"/>
      <c r="BI137" s="149"/>
      <c r="BJ137" s="309"/>
      <c r="BK137" s="149"/>
      <c r="BL137" s="309"/>
      <c r="BM137" s="309"/>
    </row>
    <row r="138" spans="2:65" s="310" customFormat="1" ht="16.5" customHeight="1" x14ac:dyDescent="0.3">
      <c r="B138" s="138"/>
      <c r="C138" s="139">
        <v>35</v>
      </c>
      <c r="D138" s="156" t="s">
        <v>124</v>
      </c>
      <c r="E138" s="157" t="s">
        <v>493</v>
      </c>
      <c r="F138" s="158" t="s">
        <v>494</v>
      </c>
      <c r="G138" s="159" t="s">
        <v>127</v>
      </c>
      <c r="H138" s="160">
        <v>74</v>
      </c>
      <c r="I138" s="161">
        <v>0</v>
      </c>
      <c r="J138" s="161">
        <f t="shared" ref="J138:J142" si="61">ROUND(I138*H138,2)</f>
        <v>0</v>
      </c>
      <c r="K138" s="158"/>
      <c r="L138" s="37"/>
      <c r="M138" s="145"/>
      <c r="N138" s="146"/>
      <c r="O138" s="147"/>
      <c r="P138" s="147"/>
      <c r="Q138" s="147"/>
      <c r="R138" s="147"/>
      <c r="S138" s="147"/>
      <c r="T138" s="148"/>
      <c r="AR138" s="309"/>
      <c r="AT138" s="309"/>
      <c r="AU138" s="309"/>
      <c r="AY138" s="309"/>
      <c r="BE138" s="149"/>
      <c r="BF138" s="149"/>
      <c r="BG138" s="149"/>
      <c r="BH138" s="149"/>
      <c r="BI138" s="149"/>
      <c r="BJ138" s="309"/>
      <c r="BK138" s="149"/>
      <c r="BL138" s="309"/>
      <c r="BM138" s="309"/>
    </row>
    <row r="139" spans="2:65" s="1" customFormat="1" ht="16.5" customHeight="1" x14ac:dyDescent="0.3">
      <c r="B139" s="138"/>
      <c r="C139" s="139">
        <v>36</v>
      </c>
      <c r="D139" s="139" t="s">
        <v>119</v>
      </c>
      <c r="E139" s="140" t="s">
        <v>501</v>
      </c>
      <c r="F139" s="141" t="s">
        <v>502</v>
      </c>
      <c r="G139" s="142" t="s">
        <v>130</v>
      </c>
      <c r="H139" s="143">
        <v>7.5</v>
      </c>
      <c r="I139" s="144">
        <v>0</v>
      </c>
      <c r="J139" s="144">
        <f t="shared" si="61"/>
        <v>0</v>
      </c>
      <c r="K139" s="141"/>
      <c r="L139" s="37"/>
      <c r="M139" s="145" t="s">
        <v>5</v>
      </c>
      <c r="N139" s="146" t="s">
        <v>38</v>
      </c>
      <c r="O139" s="147">
        <v>3.5000000000000003E-2</v>
      </c>
      <c r="P139" s="147">
        <f t="shared" si="51"/>
        <v>0.26250000000000001</v>
      </c>
      <c r="Q139" s="147">
        <v>0</v>
      </c>
      <c r="R139" s="147">
        <f t="shared" si="52"/>
        <v>0</v>
      </c>
      <c r="S139" s="147">
        <v>2.9999999999999997E-4</v>
      </c>
      <c r="T139" s="148">
        <f t="shared" si="53"/>
        <v>2.2499999999999998E-3</v>
      </c>
      <c r="AR139" s="23" t="s">
        <v>145</v>
      </c>
      <c r="AT139" s="23" t="s">
        <v>119</v>
      </c>
      <c r="AU139" s="23" t="s">
        <v>77</v>
      </c>
      <c r="AY139" s="23" t="s">
        <v>117</v>
      </c>
      <c r="BE139" s="149">
        <f t="shared" si="54"/>
        <v>0</v>
      </c>
      <c r="BF139" s="149">
        <f t="shared" si="55"/>
        <v>0</v>
      </c>
      <c r="BG139" s="149">
        <f t="shared" si="56"/>
        <v>0</v>
      </c>
      <c r="BH139" s="149">
        <f t="shared" si="57"/>
        <v>0</v>
      </c>
      <c r="BI139" s="149">
        <f t="shared" si="58"/>
        <v>0</v>
      </c>
      <c r="BJ139" s="23" t="s">
        <v>72</v>
      </c>
      <c r="BK139" s="149">
        <f t="shared" si="59"/>
        <v>0</v>
      </c>
      <c r="BL139" s="23" t="s">
        <v>145</v>
      </c>
      <c r="BM139" s="23" t="s">
        <v>231</v>
      </c>
    </row>
    <row r="140" spans="2:65" s="1" customFormat="1" ht="16.5" customHeight="1" x14ac:dyDescent="0.3">
      <c r="B140" s="138"/>
      <c r="C140" s="139">
        <v>37</v>
      </c>
      <c r="D140" s="139" t="s">
        <v>119</v>
      </c>
      <c r="E140" s="140" t="s">
        <v>492</v>
      </c>
      <c r="F140" s="141" t="s">
        <v>232</v>
      </c>
      <c r="G140" s="142" t="s">
        <v>130</v>
      </c>
      <c r="H140" s="143">
        <v>42</v>
      </c>
      <c r="I140" s="144">
        <v>0</v>
      </c>
      <c r="J140" s="144">
        <f t="shared" si="61"/>
        <v>0</v>
      </c>
      <c r="K140" s="141" t="s">
        <v>121</v>
      </c>
      <c r="L140" s="37"/>
      <c r="M140" s="145" t="s">
        <v>5</v>
      </c>
      <c r="N140" s="146" t="s">
        <v>38</v>
      </c>
      <c r="O140" s="147">
        <v>0.25</v>
      </c>
      <c r="P140" s="147">
        <f t="shared" si="51"/>
        <v>10.5</v>
      </c>
      <c r="Q140" s="147">
        <v>1.0000000000000001E-5</v>
      </c>
      <c r="R140" s="147">
        <f t="shared" si="52"/>
        <v>4.2000000000000002E-4</v>
      </c>
      <c r="S140" s="147">
        <v>0</v>
      </c>
      <c r="T140" s="148">
        <f t="shared" si="53"/>
        <v>0</v>
      </c>
      <c r="AR140" s="23" t="s">
        <v>145</v>
      </c>
      <c r="AT140" s="23" t="s">
        <v>119</v>
      </c>
      <c r="AU140" s="23" t="s">
        <v>77</v>
      </c>
      <c r="AY140" s="23" t="s">
        <v>117</v>
      </c>
      <c r="BE140" s="149">
        <f t="shared" si="54"/>
        <v>0</v>
      </c>
      <c r="BF140" s="149">
        <f t="shared" si="55"/>
        <v>0</v>
      </c>
      <c r="BG140" s="149">
        <f t="shared" si="56"/>
        <v>0</v>
      </c>
      <c r="BH140" s="149">
        <f t="shared" si="57"/>
        <v>0</v>
      </c>
      <c r="BI140" s="149">
        <f t="shared" si="58"/>
        <v>0</v>
      </c>
      <c r="BJ140" s="23" t="s">
        <v>72</v>
      </c>
      <c r="BK140" s="149">
        <f t="shared" si="59"/>
        <v>0</v>
      </c>
      <c r="BL140" s="23" t="s">
        <v>145</v>
      </c>
      <c r="BM140" s="23" t="s">
        <v>233</v>
      </c>
    </row>
    <row r="141" spans="2:65" s="1" customFormat="1" ht="16.5" customHeight="1" x14ac:dyDescent="0.3">
      <c r="B141" s="138"/>
      <c r="C141" s="139">
        <v>38</v>
      </c>
      <c r="D141" s="156" t="s">
        <v>124</v>
      </c>
      <c r="E141" s="157" t="s">
        <v>234</v>
      </c>
      <c r="F141" s="158" t="s">
        <v>235</v>
      </c>
      <c r="G141" s="159" t="s">
        <v>130</v>
      </c>
      <c r="H141" s="160">
        <v>44</v>
      </c>
      <c r="I141" s="161">
        <v>0</v>
      </c>
      <c r="J141" s="161">
        <f t="shared" si="61"/>
        <v>0</v>
      </c>
      <c r="K141" s="158" t="s">
        <v>121</v>
      </c>
      <c r="L141" s="162"/>
      <c r="M141" s="163" t="s">
        <v>5</v>
      </c>
      <c r="N141" s="164" t="s">
        <v>38</v>
      </c>
      <c r="O141" s="147">
        <v>0</v>
      </c>
      <c r="P141" s="147">
        <f t="shared" si="51"/>
        <v>0</v>
      </c>
      <c r="Q141" s="147">
        <v>2.2000000000000001E-4</v>
      </c>
      <c r="R141" s="147">
        <f t="shared" si="52"/>
        <v>9.6800000000000011E-3</v>
      </c>
      <c r="S141" s="147">
        <v>0</v>
      </c>
      <c r="T141" s="148">
        <f t="shared" si="53"/>
        <v>0</v>
      </c>
      <c r="AR141" s="23" t="s">
        <v>154</v>
      </c>
      <c r="AT141" s="23" t="s">
        <v>124</v>
      </c>
      <c r="AU141" s="23" t="s">
        <v>77</v>
      </c>
      <c r="AY141" s="23" t="s">
        <v>117</v>
      </c>
      <c r="BE141" s="149">
        <f t="shared" si="54"/>
        <v>0</v>
      </c>
      <c r="BF141" s="149">
        <f t="shared" si="55"/>
        <v>0</v>
      </c>
      <c r="BG141" s="149">
        <f t="shared" si="56"/>
        <v>0</v>
      </c>
      <c r="BH141" s="149">
        <f t="shared" si="57"/>
        <v>0</v>
      </c>
      <c r="BI141" s="149">
        <f t="shared" si="58"/>
        <v>0</v>
      </c>
      <c r="BJ141" s="23" t="s">
        <v>72</v>
      </c>
      <c r="BK141" s="149">
        <f t="shared" si="59"/>
        <v>0</v>
      </c>
      <c r="BL141" s="23" t="s">
        <v>145</v>
      </c>
      <c r="BM141" s="23" t="s">
        <v>236</v>
      </c>
    </row>
    <row r="142" spans="2:65" s="1" customFormat="1" ht="16.5" customHeight="1" x14ac:dyDescent="0.3">
      <c r="B142" s="138"/>
      <c r="C142" s="139">
        <v>39</v>
      </c>
      <c r="D142" s="139" t="s">
        <v>119</v>
      </c>
      <c r="E142" s="140" t="s">
        <v>237</v>
      </c>
      <c r="F142" s="141" t="s">
        <v>238</v>
      </c>
      <c r="G142" s="142" t="s">
        <v>166</v>
      </c>
      <c r="H142" s="143">
        <v>0</v>
      </c>
      <c r="I142" s="144">
        <v>0.79</v>
      </c>
      <c r="J142" s="144">
        <f t="shared" si="61"/>
        <v>0</v>
      </c>
      <c r="K142" s="141" t="s">
        <v>121</v>
      </c>
      <c r="L142" s="37"/>
      <c r="M142" s="145" t="s">
        <v>5</v>
      </c>
      <c r="N142" s="146" t="s">
        <v>38</v>
      </c>
      <c r="O142" s="147">
        <v>0</v>
      </c>
      <c r="P142" s="147">
        <f t="shared" si="51"/>
        <v>0</v>
      </c>
      <c r="Q142" s="147">
        <v>0</v>
      </c>
      <c r="R142" s="147">
        <f t="shared" si="52"/>
        <v>0</v>
      </c>
      <c r="S142" s="147">
        <v>0</v>
      </c>
      <c r="T142" s="148">
        <f t="shared" si="53"/>
        <v>0</v>
      </c>
      <c r="AR142" s="23" t="s">
        <v>145</v>
      </c>
      <c r="AT142" s="23" t="s">
        <v>119</v>
      </c>
      <c r="AU142" s="23" t="s">
        <v>77</v>
      </c>
      <c r="AY142" s="23" t="s">
        <v>117</v>
      </c>
      <c r="BE142" s="149">
        <f t="shared" si="54"/>
        <v>0</v>
      </c>
      <c r="BF142" s="149">
        <f t="shared" si="55"/>
        <v>0</v>
      </c>
      <c r="BG142" s="149">
        <f t="shared" si="56"/>
        <v>0</v>
      </c>
      <c r="BH142" s="149">
        <f t="shared" si="57"/>
        <v>0</v>
      </c>
      <c r="BI142" s="149">
        <f t="shared" si="58"/>
        <v>0</v>
      </c>
      <c r="BJ142" s="23" t="s">
        <v>72</v>
      </c>
      <c r="BK142" s="149">
        <f t="shared" si="59"/>
        <v>0</v>
      </c>
      <c r="BL142" s="23" t="s">
        <v>145</v>
      </c>
      <c r="BM142" s="23" t="s">
        <v>239</v>
      </c>
    </row>
    <row r="143" spans="2:65" s="313" customFormat="1" ht="16.5" customHeight="1" x14ac:dyDescent="0.3">
      <c r="B143" s="138"/>
      <c r="C143" s="314"/>
      <c r="D143" s="314"/>
      <c r="E143" s="315"/>
      <c r="F143" s="316"/>
      <c r="G143" s="317"/>
      <c r="H143" s="318"/>
      <c r="I143" s="319"/>
      <c r="J143" s="319"/>
      <c r="K143" s="316"/>
      <c r="L143" s="37"/>
      <c r="M143" s="311"/>
      <c r="N143" s="146"/>
      <c r="O143" s="147"/>
      <c r="P143" s="147"/>
      <c r="Q143" s="147"/>
      <c r="R143" s="147"/>
      <c r="S143" s="147"/>
      <c r="T143" s="148"/>
      <c r="AR143" s="312"/>
      <c r="AT143" s="312"/>
      <c r="AU143" s="312"/>
      <c r="AY143" s="312"/>
      <c r="BE143" s="149"/>
      <c r="BF143" s="149"/>
      <c r="BG143" s="149"/>
      <c r="BH143" s="149"/>
      <c r="BI143" s="149"/>
      <c r="BJ143" s="312"/>
      <c r="BK143" s="149"/>
      <c r="BL143" s="312"/>
      <c r="BM143" s="312"/>
    </row>
    <row r="144" spans="2:65" s="313" customFormat="1" ht="16.5" customHeight="1" x14ac:dyDescent="0.3">
      <c r="B144" s="138"/>
      <c r="C144" s="10"/>
      <c r="D144" s="128" t="s">
        <v>66</v>
      </c>
      <c r="E144" s="136">
        <v>781</v>
      </c>
      <c r="F144" s="136" t="s">
        <v>511</v>
      </c>
      <c r="G144" s="10"/>
      <c r="H144" s="10"/>
      <c r="I144" s="10"/>
      <c r="J144" s="137">
        <f>SUM(J145:J147)</f>
        <v>0</v>
      </c>
      <c r="K144" s="10"/>
      <c r="L144" s="37"/>
      <c r="M144" s="311"/>
      <c r="N144" s="146"/>
      <c r="O144" s="147"/>
      <c r="P144" s="147"/>
      <c r="Q144" s="147"/>
      <c r="R144" s="147"/>
      <c r="S144" s="147"/>
      <c r="T144" s="148"/>
      <c r="AR144" s="312"/>
      <c r="AT144" s="312"/>
      <c r="AU144" s="312"/>
      <c r="AY144" s="312"/>
      <c r="BE144" s="149"/>
      <c r="BF144" s="149"/>
      <c r="BG144" s="149"/>
      <c r="BH144" s="149"/>
      <c r="BI144" s="149"/>
      <c r="BJ144" s="312"/>
      <c r="BK144" s="149"/>
      <c r="BL144" s="312"/>
      <c r="BM144" s="312"/>
    </row>
    <row r="145" spans="2:65" s="313" customFormat="1" ht="16.5" customHeight="1" x14ac:dyDescent="0.3">
      <c r="B145" s="138"/>
      <c r="C145" s="139">
        <v>40</v>
      </c>
      <c r="D145" s="139" t="s">
        <v>119</v>
      </c>
      <c r="E145" s="140" t="s">
        <v>512</v>
      </c>
      <c r="F145" s="141" t="s">
        <v>513</v>
      </c>
      <c r="G145" s="142" t="s">
        <v>127</v>
      </c>
      <c r="H145" s="143">
        <v>3</v>
      </c>
      <c r="I145" s="144">
        <v>0</v>
      </c>
      <c r="J145" s="144">
        <f t="shared" ref="J145:J147" si="62">ROUND(I145*H145,2)</f>
        <v>0</v>
      </c>
      <c r="K145" s="141" t="s">
        <v>121</v>
      </c>
      <c r="L145" s="37"/>
      <c r="M145" s="311"/>
      <c r="N145" s="146"/>
      <c r="O145" s="147"/>
      <c r="P145" s="147"/>
      <c r="Q145" s="147"/>
      <c r="R145" s="147"/>
      <c r="S145" s="147"/>
      <c r="T145" s="148"/>
      <c r="AR145" s="312"/>
      <c r="AT145" s="312"/>
      <c r="AU145" s="312"/>
      <c r="AY145" s="312"/>
      <c r="BE145" s="149"/>
      <c r="BF145" s="149"/>
      <c r="BG145" s="149"/>
      <c r="BH145" s="149"/>
      <c r="BI145" s="149"/>
      <c r="BJ145" s="312"/>
      <c r="BK145" s="149"/>
      <c r="BL145" s="312"/>
      <c r="BM145" s="312"/>
    </row>
    <row r="146" spans="2:65" s="313" customFormat="1" ht="16.5" customHeight="1" x14ac:dyDescent="0.3">
      <c r="B146" s="138"/>
      <c r="C146" s="278">
        <v>41</v>
      </c>
      <c r="D146" s="156" t="s">
        <v>124</v>
      </c>
      <c r="E146" s="157" t="s">
        <v>514</v>
      </c>
      <c r="F146" s="158" t="s">
        <v>515</v>
      </c>
      <c r="G146" s="159" t="s">
        <v>127</v>
      </c>
      <c r="H146" s="160">
        <v>3.5</v>
      </c>
      <c r="I146" s="161">
        <v>0</v>
      </c>
      <c r="J146" s="161">
        <f t="shared" si="62"/>
        <v>0</v>
      </c>
      <c r="K146" s="158"/>
      <c r="L146" s="37"/>
      <c r="M146" s="311"/>
      <c r="N146" s="146"/>
      <c r="O146" s="147"/>
      <c r="P146" s="147"/>
      <c r="Q146" s="147"/>
      <c r="R146" s="147"/>
      <c r="S146" s="147"/>
      <c r="T146" s="148"/>
      <c r="AR146" s="312"/>
      <c r="AT146" s="312"/>
      <c r="AU146" s="312"/>
      <c r="AY146" s="312"/>
      <c r="BE146" s="149"/>
      <c r="BF146" s="149"/>
      <c r="BG146" s="149"/>
      <c r="BH146" s="149"/>
      <c r="BI146" s="149"/>
      <c r="BJ146" s="312"/>
      <c r="BK146" s="149"/>
      <c r="BL146" s="312"/>
      <c r="BM146" s="312"/>
    </row>
    <row r="147" spans="2:65" s="313" customFormat="1" ht="16.5" customHeight="1" x14ac:dyDescent="0.3">
      <c r="B147" s="138"/>
      <c r="C147" s="139">
        <v>42</v>
      </c>
      <c r="D147" s="139" t="s">
        <v>119</v>
      </c>
      <c r="E147" s="140" t="s">
        <v>516</v>
      </c>
      <c r="F147" s="141" t="s">
        <v>517</v>
      </c>
      <c r="G147" s="142" t="s">
        <v>166</v>
      </c>
      <c r="H147" s="143">
        <v>0</v>
      </c>
      <c r="I147" s="144">
        <v>3.45</v>
      </c>
      <c r="J147" s="144">
        <f t="shared" si="62"/>
        <v>0</v>
      </c>
      <c r="K147" s="141" t="s">
        <v>121</v>
      </c>
      <c r="L147" s="37"/>
      <c r="M147" s="311"/>
      <c r="N147" s="146"/>
      <c r="O147" s="147"/>
      <c r="P147" s="147"/>
      <c r="Q147" s="147"/>
      <c r="R147" s="147"/>
      <c r="S147" s="147"/>
      <c r="T147" s="148"/>
      <c r="AR147" s="312"/>
      <c r="AT147" s="312"/>
      <c r="AU147" s="312"/>
      <c r="AY147" s="312"/>
      <c r="BE147" s="149"/>
      <c r="BF147" s="149"/>
      <c r="BG147" s="149"/>
      <c r="BH147" s="149"/>
      <c r="BI147" s="149"/>
      <c r="BJ147" s="312"/>
      <c r="BK147" s="149"/>
      <c r="BL147" s="312"/>
      <c r="BM147" s="312"/>
    </row>
    <row r="148" spans="2:65" s="313" customFormat="1" ht="16.5" customHeight="1" x14ac:dyDescent="0.3">
      <c r="B148" s="138"/>
      <c r="C148" s="314"/>
      <c r="D148" s="314"/>
      <c r="E148" s="315"/>
      <c r="F148" s="316"/>
      <c r="G148" s="317"/>
      <c r="H148" s="318"/>
      <c r="I148" s="319"/>
      <c r="J148" s="319"/>
      <c r="K148" s="316"/>
      <c r="L148" s="37"/>
      <c r="M148" s="311"/>
      <c r="N148" s="146"/>
      <c r="O148" s="147"/>
      <c r="P148" s="147"/>
      <c r="Q148" s="147"/>
      <c r="R148" s="147"/>
      <c r="S148" s="147"/>
      <c r="T148" s="148"/>
      <c r="AR148" s="312"/>
      <c r="AT148" s="312"/>
      <c r="AU148" s="312"/>
      <c r="AY148" s="312"/>
      <c r="BE148" s="149"/>
      <c r="BF148" s="149"/>
      <c r="BG148" s="149"/>
      <c r="BH148" s="149"/>
      <c r="BI148" s="149"/>
      <c r="BJ148" s="312"/>
      <c r="BK148" s="149"/>
      <c r="BL148" s="312"/>
      <c r="BM148" s="312"/>
    </row>
    <row r="149" spans="2:65" s="313" customFormat="1" ht="16.5" customHeight="1" x14ac:dyDescent="0.3">
      <c r="B149" s="138"/>
      <c r="C149" s="10"/>
      <c r="D149" s="128" t="s">
        <v>66</v>
      </c>
      <c r="E149" s="136">
        <v>784</v>
      </c>
      <c r="F149" s="136" t="s">
        <v>522</v>
      </c>
      <c r="G149" s="10"/>
      <c r="H149" s="10"/>
      <c r="I149" s="10"/>
      <c r="J149" s="137">
        <f>SUM(J150:J152)</f>
        <v>0</v>
      </c>
      <c r="K149" s="10"/>
      <c r="L149" s="37"/>
      <c r="M149" s="311"/>
      <c r="N149" s="146"/>
      <c r="O149" s="147"/>
      <c r="P149" s="147"/>
      <c r="Q149" s="147"/>
      <c r="R149" s="147"/>
      <c r="S149" s="147"/>
      <c r="T149" s="148"/>
      <c r="AR149" s="312"/>
      <c r="AT149" s="312"/>
      <c r="AU149" s="312"/>
      <c r="AY149" s="312"/>
      <c r="BE149" s="149"/>
      <c r="BF149" s="149"/>
      <c r="BG149" s="149"/>
      <c r="BH149" s="149"/>
      <c r="BI149" s="149"/>
      <c r="BJ149" s="312"/>
      <c r="BK149" s="149"/>
      <c r="BL149" s="312"/>
      <c r="BM149" s="312"/>
    </row>
    <row r="150" spans="2:65" s="313" customFormat="1" ht="16.5" customHeight="1" x14ac:dyDescent="0.3">
      <c r="B150" s="138"/>
      <c r="C150" s="139">
        <v>43</v>
      </c>
      <c r="D150" s="139" t="s">
        <v>119</v>
      </c>
      <c r="E150" s="140" t="s">
        <v>523</v>
      </c>
      <c r="F150" s="141" t="s">
        <v>524</v>
      </c>
      <c r="G150" s="142" t="s">
        <v>127</v>
      </c>
      <c r="H150" s="143">
        <v>189.7</v>
      </c>
      <c r="I150" s="144">
        <v>0</v>
      </c>
      <c r="J150" s="144">
        <f t="shared" ref="J150:J152" si="63">ROUND(I150*H150,2)</f>
        <v>0</v>
      </c>
      <c r="K150" s="141" t="s">
        <v>121</v>
      </c>
      <c r="L150" s="37"/>
      <c r="M150" s="311"/>
      <c r="N150" s="146"/>
      <c r="O150" s="147"/>
      <c r="P150" s="147"/>
      <c r="Q150" s="147"/>
      <c r="R150" s="147"/>
      <c r="S150" s="147"/>
      <c r="T150" s="148"/>
      <c r="AR150" s="312"/>
      <c r="AT150" s="312"/>
      <c r="AU150" s="312"/>
      <c r="AY150" s="312"/>
      <c r="BE150" s="149"/>
      <c r="BF150" s="149"/>
      <c r="BG150" s="149"/>
      <c r="BH150" s="149"/>
      <c r="BI150" s="149"/>
      <c r="BJ150" s="312"/>
      <c r="BK150" s="149"/>
      <c r="BL150" s="312"/>
      <c r="BM150" s="312"/>
    </row>
    <row r="151" spans="2:65" s="313" customFormat="1" ht="16.5" customHeight="1" x14ac:dyDescent="0.3">
      <c r="B151" s="138"/>
      <c r="C151" s="278">
        <v>44</v>
      </c>
      <c r="D151" s="278" t="s">
        <v>124</v>
      </c>
      <c r="E151" s="279" t="s">
        <v>525</v>
      </c>
      <c r="F151" s="280" t="s">
        <v>526</v>
      </c>
      <c r="G151" s="281" t="s">
        <v>127</v>
      </c>
      <c r="H151" s="282">
        <v>189.7</v>
      </c>
      <c r="I151" s="283">
        <v>0</v>
      </c>
      <c r="J151" s="283">
        <f t="shared" si="63"/>
        <v>0</v>
      </c>
      <c r="K151" s="280"/>
      <c r="L151" s="37"/>
      <c r="M151" s="311"/>
      <c r="N151" s="146"/>
      <c r="O151" s="147"/>
      <c r="P151" s="147"/>
      <c r="Q151" s="147"/>
      <c r="R151" s="147"/>
      <c r="S151" s="147"/>
      <c r="T151" s="148"/>
      <c r="AR151" s="312"/>
      <c r="AT151" s="312"/>
      <c r="AU151" s="312"/>
      <c r="AY151" s="312"/>
      <c r="BE151" s="149"/>
      <c r="BF151" s="149"/>
      <c r="BG151" s="149"/>
      <c r="BH151" s="149"/>
      <c r="BI151" s="149"/>
      <c r="BJ151" s="312"/>
      <c r="BK151" s="149"/>
      <c r="BL151" s="312"/>
      <c r="BM151" s="312"/>
    </row>
    <row r="152" spans="2:65" s="313" customFormat="1" ht="16.5" customHeight="1" x14ac:dyDescent="0.3">
      <c r="B152" s="138"/>
      <c r="C152" s="139">
        <v>45</v>
      </c>
      <c r="D152" s="139" t="s">
        <v>119</v>
      </c>
      <c r="E152" s="140" t="s">
        <v>527</v>
      </c>
      <c r="F152" s="141" t="s">
        <v>528</v>
      </c>
      <c r="G152" s="142" t="s">
        <v>127</v>
      </c>
      <c r="H152" s="143">
        <v>189.7</v>
      </c>
      <c r="I152" s="144">
        <v>0</v>
      </c>
      <c r="J152" s="144">
        <f t="shared" si="63"/>
        <v>0</v>
      </c>
      <c r="K152" s="141" t="s">
        <v>121</v>
      </c>
      <c r="L152" s="37"/>
      <c r="M152" s="311"/>
      <c r="N152" s="146"/>
      <c r="O152" s="147"/>
      <c r="P152" s="147"/>
      <c r="Q152" s="147"/>
      <c r="R152" s="147"/>
      <c r="S152" s="147"/>
      <c r="T152" s="148"/>
      <c r="AR152" s="312"/>
      <c r="AT152" s="312"/>
      <c r="AU152" s="312"/>
      <c r="AY152" s="312"/>
      <c r="BE152" s="149"/>
      <c r="BF152" s="149"/>
      <c r="BG152" s="149"/>
      <c r="BH152" s="149"/>
      <c r="BI152" s="149"/>
      <c r="BJ152" s="312"/>
      <c r="BK152" s="149"/>
      <c r="BL152" s="312"/>
      <c r="BM152" s="312"/>
    </row>
    <row r="153" spans="2:65" s="10" customFormat="1" ht="37.35" customHeight="1" x14ac:dyDescent="0.35">
      <c r="B153" s="127"/>
      <c r="D153" s="128" t="s">
        <v>66</v>
      </c>
      <c r="E153" s="129" t="s">
        <v>241</v>
      </c>
      <c r="F153" s="129" t="s">
        <v>242</v>
      </c>
      <c r="J153" s="130">
        <f>SUM(J154:J155)</f>
        <v>0</v>
      </c>
      <c r="L153" s="127"/>
      <c r="M153" s="131"/>
      <c r="P153" s="132">
        <f>SUM(P154:P155)</f>
        <v>55</v>
      </c>
      <c r="R153" s="132">
        <f>SUM(R154:R155)</f>
        <v>0</v>
      </c>
      <c r="T153" s="133">
        <f>SUM(T154:T155)</f>
        <v>0</v>
      </c>
      <c r="AR153" s="128" t="s">
        <v>122</v>
      </c>
      <c r="AT153" s="134" t="s">
        <v>66</v>
      </c>
      <c r="AU153" s="134" t="s">
        <v>67</v>
      </c>
      <c r="AY153" s="128" t="s">
        <v>117</v>
      </c>
      <c r="BK153" s="135">
        <f>SUM(BK154:BK155)</f>
        <v>0</v>
      </c>
    </row>
    <row r="154" spans="2:65" s="1" customFormat="1" ht="16.5" customHeight="1" x14ac:dyDescent="0.3">
      <c r="B154" s="138"/>
      <c r="C154" s="139">
        <v>46</v>
      </c>
      <c r="D154" s="139" t="s">
        <v>119</v>
      </c>
      <c r="E154" s="140" t="s">
        <v>243</v>
      </c>
      <c r="F154" s="141" t="s">
        <v>244</v>
      </c>
      <c r="G154" s="142" t="s">
        <v>245</v>
      </c>
      <c r="H154" s="143">
        <v>40</v>
      </c>
      <c r="I154" s="144">
        <v>0</v>
      </c>
      <c r="J154" s="144">
        <f>ROUND(I154*H154,2)</f>
        <v>0</v>
      </c>
      <c r="K154" s="141" t="s">
        <v>5</v>
      </c>
      <c r="L154" s="37"/>
      <c r="M154" s="145" t="s">
        <v>5</v>
      </c>
      <c r="N154" s="146" t="s">
        <v>38</v>
      </c>
      <c r="O154" s="147">
        <v>1</v>
      </c>
      <c r="P154" s="147">
        <f>O154*H154</f>
        <v>40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23" t="s">
        <v>246</v>
      </c>
      <c r="AT154" s="23" t="s">
        <v>119</v>
      </c>
      <c r="AU154" s="23" t="s">
        <v>72</v>
      </c>
      <c r="AY154" s="23" t="s">
        <v>117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23" t="s">
        <v>72</v>
      </c>
      <c r="BK154" s="149">
        <f>ROUND(I154*H154,2)</f>
        <v>0</v>
      </c>
      <c r="BL154" s="23" t="s">
        <v>246</v>
      </c>
      <c r="BM154" s="23" t="s">
        <v>247</v>
      </c>
    </row>
    <row r="155" spans="2:65" s="1" customFormat="1" ht="16.5" customHeight="1" x14ac:dyDescent="0.3">
      <c r="B155" s="138"/>
      <c r="C155" s="139">
        <v>47</v>
      </c>
      <c r="D155" s="139" t="s">
        <v>119</v>
      </c>
      <c r="E155" s="140" t="s">
        <v>248</v>
      </c>
      <c r="F155" s="141" t="s">
        <v>249</v>
      </c>
      <c r="G155" s="142" t="s">
        <v>245</v>
      </c>
      <c r="H155" s="143">
        <v>15</v>
      </c>
      <c r="I155" s="144">
        <v>0</v>
      </c>
      <c r="J155" s="144">
        <f>ROUND(I155*H155,2)</f>
        <v>0</v>
      </c>
      <c r="K155" s="141" t="s">
        <v>121</v>
      </c>
      <c r="L155" s="37"/>
      <c r="M155" s="145" t="s">
        <v>5</v>
      </c>
      <c r="N155" s="146" t="s">
        <v>38</v>
      </c>
      <c r="O155" s="147">
        <v>1</v>
      </c>
      <c r="P155" s="147">
        <f>O155*H155</f>
        <v>15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23" t="s">
        <v>246</v>
      </c>
      <c r="AT155" s="23" t="s">
        <v>119</v>
      </c>
      <c r="AU155" s="23" t="s">
        <v>72</v>
      </c>
      <c r="AY155" s="23" t="s">
        <v>117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23" t="s">
        <v>72</v>
      </c>
      <c r="BK155" s="149">
        <f>ROUND(I155*H155,2)</f>
        <v>0</v>
      </c>
      <c r="BL155" s="23" t="s">
        <v>246</v>
      </c>
      <c r="BM155" s="23" t="s">
        <v>250</v>
      </c>
    </row>
    <row r="156" spans="2:65" s="10" customFormat="1" ht="37.35" customHeight="1" x14ac:dyDescent="0.35">
      <c r="B156" s="127"/>
      <c r="D156" s="128" t="s">
        <v>66</v>
      </c>
      <c r="E156" s="129" t="s">
        <v>251</v>
      </c>
      <c r="F156" s="129" t="s">
        <v>458</v>
      </c>
      <c r="J156" s="130">
        <f>SUM(J157:J181)</f>
        <v>0</v>
      </c>
      <c r="L156" s="127"/>
      <c r="M156" s="131"/>
      <c r="P156" s="132">
        <f>SUM(P157:P181)</f>
        <v>0</v>
      </c>
      <c r="R156" s="132">
        <f>SUM(R157:R181)</f>
        <v>0</v>
      </c>
      <c r="T156" s="133">
        <f>SUM(T157:T181)</f>
        <v>0</v>
      </c>
      <c r="AR156" s="128" t="s">
        <v>122</v>
      </c>
      <c r="AT156" s="134" t="s">
        <v>66</v>
      </c>
      <c r="AU156" s="134" t="s">
        <v>67</v>
      </c>
      <c r="AY156" s="128" t="s">
        <v>117</v>
      </c>
      <c r="BK156" s="135">
        <f>SUM(BK157:BK185)</f>
        <v>0</v>
      </c>
    </row>
    <row r="157" spans="2:65" s="306" customFormat="1" ht="16.5" customHeight="1" x14ac:dyDescent="0.3">
      <c r="B157" s="294"/>
      <c r="C157" s="295">
        <v>48</v>
      </c>
      <c r="D157" s="295" t="s">
        <v>119</v>
      </c>
      <c r="E157" s="296" t="s">
        <v>72</v>
      </c>
      <c r="F157" s="297" t="s">
        <v>451</v>
      </c>
      <c r="G157" s="298" t="s">
        <v>487</v>
      </c>
      <c r="H157" s="299">
        <v>1</v>
      </c>
      <c r="I157" s="300">
        <v>0</v>
      </c>
      <c r="J157" s="300">
        <f t="shared" ref="J157:J161" si="64">ROUND(I157*H157,2)</f>
        <v>0</v>
      </c>
      <c r="K157" s="297" t="s">
        <v>5</v>
      </c>
      <c r="L157" s="301"/>
      <c r="M157" s="302" t="s">
        <v>5</v>
      </c>
      <c r="N157" s="303" t="s">
        <v>38</v>
      </c>
      <c r="O157" s="304">
        <v>0</v>
      </c>
      <c r="P157" s="304">
        <f t="shared" ref="P157:P161" si="65">O157*H157</f>
        <v>0</v>
      </c>
      <c r="Q157" s="304">
        <v>0</v>
      </c>
      <c r="R157" s="304">
        <f t="shared" ref="R157:R161" si="66">Q157*H157</f>
        <v>0</v>
      </c>
      <c r="S157" s="304">
        <v>0</v>
      </c>
      <c r="T157" s="305">
        <f t="shared" ref="T157:T161" si="67">S157*H157</f>
        <v>0</v>
      </c>
      <c r="AR157" s="307" t="s">
        <v>246</v>
      </c>
      <c r="AT157" s="307" t="s">
        <v>119</v>
      </c>
      <c r="AU157" s="307" t="s">
        <v>72</v>
      </c>
      <c r="AY157" s="307" t="s">
        <v>117</v>
      </c>
      <c r="BE157" s="308">
        <f t="shared" ref="BE157:BE161" si="68">IF(N157="základní",J157,0)</f>
        <v>0</v>
      </c>
      <c r="BF157" s="308">
        <f t="shared" ref="BF157:BF161" si="69">IF(N157="snížená",J157,0)</f>
        <v>0</v>
      </c>
      <c r="BG157" s="308">
        <f t="shared" ref="BG157:BG161" si="70">IF(N157="zákl. přenesená",J157,0)</f>
        <v>0</v>
      </c>
      <c r="BH157" s="308">
        <f t="shared" ref="BH157:BH161" si="71">IF(N157="sníž. přenesená",J157,0)</f>
        <v>0</v>
      </c>
      <c r="BI157" s="308">
        <f t="shared" ref="BI157:BI161" si="72">IF(N157="nulová",J157,0)</f>
        <v>0</v>
      </c>
      <c r="BJ157" s="307" t="s">
        <v>72</v>
      </c>
      <c r="BK157" s="308">
        <f t="shared" ref="BK157:BK161" si="73">ROUND(I157*H157,2)</f>
        <v>0</v>
      </c>
      <c r="BL157" s="307" t="s">
        <v>246</v>
      </c>
      <c r="BM157" s="307" t="s">
        <v>252</v>
      </c>
    </row>
    <row r="158" spans="2:65" s="306" customFormat="1" ht="16.5" customHeight="1" x14ac:dyDescent="0.3">
      <c r="B158" s="294"/>
      <c r="C158" s="295">
        <v>49</v>
      </c>
      <c r="D158" s="295" t="s">
        <v>119</v>
      </c>
      <c r="E158" s="296" t="s">
        <v>77</v>
      </c>
      <c r="F158" s="297" t="s">
        <v>452</v>
      </c>
      <c r="G158" s="298" t="s">
        <v>487</v>
      </c>
      <c r="H158" s="299">
        <v>1</v>
      </c>
      <c r="I158" s="300">
        <v>0</v>
      </c>
      <c r="J158" s="300">
        <f t="shared" si="64"/>
        <v>0</v>
      </c>
      <c r="K158" s="297" t="s">
        <v>5</v>
      </c>
      <c r="L158" s="301"/>
      <c r="M158" s="302" t="s">
        <v>5</v>
      </c>
      <c r="N158" s="303" t="s">
        <v>38</v>
      </c>
      <c r="O158" s="304">
        <v>0</v>
      </c>
      <c r="P158" s="304">
        <f t="shared" si="65"/>
        <v>0</v>
      </c>
      <c r="Q158" s="304">
        <v>0</v>
      </c>
      <c r="R158" s="304">
        <f t="shared" si="66"/>
        <v>0</v>
      </c>
      <c r="S158" s="304">
        <v>0</v>
      </c>
      <c r="T158" s="305">
        <f t="shared" si="67"/>
        <v>0</v>
      </c>
      <c r="AR158" s="307" t="s">
        <v>246</v>
      </c>
      <c r="AT158" s="307" t="s">
        <v>119</v>
      </c>
      <c r="AU158" s="307" t="s">
        <v>72</v>
      </c>
      <c r="AY158" s="307" t="s">
        <v>117</v>
      </c>
      <c r="BE158" s="308">
        <f t="shared" si="68"/>
        <v>0</v>
      </c>
      <c r="BF158" s="308">
        <f t="shared" si="69"/>
        <v>0</v>
      </c>
      <c r="BG158" s="308">
        <f t="shared" si="70"/>
        <v>0</v>
      </c>
      <c r="BH158" s="308">
        <f t="shared" si="71"/>
        <v>0</v>
      </c>
      <c r="BI158" s="308">
        <f t="shared" si="72"/>
        <v>0</v>
      </c>
      <c r="BJ158" s="307" t="s">
        <v>72</v>
      </c>
      <c r="BK158" s="308">
        <f t="shared" si="73"/>
        <v>0</v>
      </c>
      <c r="BL158" s="307" t="s">
        <v>246</v>
      </c>
      <c r="BM158" s="307" t="s">
        <v>253</v>
      </c>
    </row>
    <row r="159" spans="2:65" s="306" customFormat="1" ht="25.5" customHeight="1" x14ac:dyDescent="0.3">
      <c r="B159" s="294"/>
      <c r="C159" s="295">
        <v>50</v>
      </c>
      <c r="D159" s="295" t="s">
        <v>119</v>
      </c>
      <c r="E159" s="296" t="s">
        <v>118</v>
      </c>
      <c r="F159" s="297" t="s">
        <v>453</v>
      </c>
      <c r="G159" s="298" t="s">
        <v>487</v>
      </c>
      <c r="H159" s="299">
        <v>10</v>
      </c>
      <c r="I159" s="300">
        <v>0</v>
      </c>
      <c r="J159" s="300">
        <f t="shared" si="64"/>
        <v>0</v>
      </c>
      <c r="K159" s="297" t="s">
        <v>5</v>
      </c>
      <c r="L159" s="301"/>
      <c r="M159" s="302" t="s">
        <v>5</v>
      </c>
      <c r="N159" s="303" t="s">
        <v>38</v>
      </c>
      <c r="O159" s="304">
        <v>0</v>
      </c>
      <c r="P159" s="304">
        <f t="shared" si="65"/>
        <v>0</v>
      </c>
      <c r="Q159" s="304">
        <v>0</v>
      </c>
      <c r="R159" s="304">
        <f t="shared" si="66"/>
        <v>0</v>
      </c>
      <c r="S159" s="304">
        <v>0</v>
      </c>
      <c r="T159" s="305">
        <f t="shared" si="67"/>
        <v>0</v>
      </c>
      <c r="AR159" s="307" t="s">
        <v>246</v>
      </c>
      <c r="AT159" s="307" t="s">
        <v>119</v>
      </c>
      <c r="AU159" s="307" t="s">
        <v>72</v>
      </c>
      <c r="AY159" s="307" t="s">
        <v>117</v>
      </c>
      <c r="BE159" s="308">
        <f t="shared" si="68"/>
        <v>0</v>
      </c>
      <c r="BF159" s="308">
        <f t="shared" si="69"/>
        <v>0</v>
      </c>
      <c r="BG159" s="308">
        <f t="shared" si="70"/>
        <v>0</v>
      </c>
      <c r="BH159" s="308">
        <f t="shared" si="71"/>
        <v>0</v>
      </c>
      <c r="BI159" s="308">
        <f t="shared" si="72"/>
        <v>0</v>
      </c>
      <c r="BJ159" s="307" t="s">
        <v>72</v>
      </c>
      <c r="BK159" s="308">
        <f t="shared" si="73"/>
        <v>0</v>
      </c>
      <c r="BL159" s="307" t="s">
        <v>246</v>
      </c>
      <c r="BM159" s="307" t="s">
        <v>254</v>
      </c>
    </row>
    <row r="160" spans="2:65" s="306" customFormat="1" ht="16.5" customHeight="1" x14ac:dyDescent="0.3">
      <c r="B160" s="294"/>
      <c r="C160" s="295">
        <v>51</v>
      </c>
      <c r="D160" s="295" t="s">
        <v>119</v>
      </c>
      <c r="E160" s="296" t="s">
        <v>122</v>
      </c>
      <c r="F160" s="297" t="s">
        <v>504</v>
      </c>
      <c r="G160" s="298" t="s">
        <v>487</v>
      </c>
      <c r="H160" s="299">
        <v>1</v>
      </c>
      <c r="I160" s="300">
        <v>0</v>
      </c>
      <c r="J160" s="300">
        <f t="shared" si="64"/>
        <v>0</v>
      </c>
      <c r="K160" s="297" t="s">
        <v>5</v>
      </c>
      <c r="L160" s="301"/>
      <c r="M160" s="302" t="s">
        <v>5</v>
      </c>
      <c r="N160" s="303" t="s">
        <v>38</v>
      </c>
      <c r="O160" s="304">
        <v>0</v>
      </c>
      <c r="P160" s="304">
        <f t="shared" si="65"/>
        <v>0</v>
      </c>
      <c r="Q160" s="304">
        <v>0</v>
      </c>
      <c r="R160" s="304">
        <f t="shared" si="66"/>
        <v>0</v>
      </c>
      <c r="S160" s="304">
        <v>0</v>
      </c>
      <c r="T160" s="305">
        <f t="shared" si="67"/>
        <v>0</v>
      </c>
      <c r="AR160" s="307" t="s">
        <v>246</v>
      </c>
      <c r="AT160" s="307" t="s">
        <v>119</v>
      </c>
      <c r="AU160" s="307" t="s">
        <v>72</v>
      </c>
      <c r="AY160" s="307" t="s">
        <v>117</v>
      </c>
      <c r="BE160" s="308">
        <f t="shared" si="68"/>
        <v>0</v>
      </c>
      <c r="BF160" s="308">
        <f t="shared" si="69"/>
        <v>0</v>
      </c>
      <c r="BG160" s="308">
        <f t="shared" si="70"/>
        <v>0</v>
      </c>
      <c r="BH160" s="308">
        <f t="shared" si="71"/>
        <v>0</v>
      </c>
      <c r="BI160" s="308">
        <f t="shared" si="72"/>
        <v>0</v>
      </c>
      <c r="BJ160" s="307" t="s">
        <v>72</v>
      </c>
      <c r="BK160" s="308">
        <f t="shared" si="73"/>
        <v>0</v>
      </c>
      <c r="BL160" s="307" t="s">
        <v>246</v>
      </c>
      <c r="BM160" s="307" t="s">
        <v>255</v>
      </c>
    </row>
    <row r="161" spans="2:65" s="306" customFormat="1" ht="25.5" customHeight="1" x14ac:dyDescent="0.3">
      <c r="B161" s="294"/>
      <c r="C161" s="295">
        <v>52</v>
      </c>
      <c r="D161" s="295" t="s">
        <v>119</v>
      </c>
      <c r="E161" s="296" t="s">
        <v>126</v>
      </c>
      <c r="F161" s="297" t="s">
        <v>510</v>
      </c>
      <c r="G161" s="298" t="s">
        <v>120</v>
      </c>
      <c r="H161" s="299">
        <v>4</v>
      </c>
      <c r="I161" s="300">
        <v>0</v>
      </c>
      <c r="J161" s="300">
        <f t="shared" si="64"/>
        <v>0</v>
      </c>
      <c r="K161" s="297" t="s">
        <v>5</v>
      </c>
      <c r="L161" s="301"/>
      <c r="M161" s="302" t="s">
        <v>5</v>
      </c>
      <c r="N161" s="303" t="s">
        <v>38</v>
      </c>
      <c r="O161" s="304">
        <v>0</v>
      </c>
      <c r="P161" s="304">
        <f t="shared" si="65"/>
        <v>0</v>
      </c>
      <c r="Q161" s="304">
        <v>0</v>
      </c>
      <c r="R161" s="304">
        <f t="shared" si="66"/>
        <v>0</v>
      </c>
      <c r="S161" s="304">
        <v>0</v>
      </c>
      <c r="T161" s="305">
        <f t="shared" si="67"/>
        <v>0</v>
      </c>
      <c r="AR161" s="307" t="s">
        <v>246</v>
      </c>
      <c r="AT161" s="307" t="s">
        <v>119</v>
      </c>
      <c r="AU161" s="307" t="s">
        <v>72</v>
      </c>
      <c r="AY161" s="307" t="s">
        <v>117</v>
      </c>
      <c r="BE161" s="308">
        <f t="shared" si="68"/>
        <v>0</v>
      </c>
      <c r="BF161" s="308">
        <f t="shared" si="69"/>
        <v>0</v>
      </c>
      <c r="BG161" s="308">
        <f t="shared" si="70"/>
        <v>0</v>
      </c>
      <c r="BH161" s="308">
        <f t="shared" si="71"/>
        <v>0</v>
      </c>
      <c r="BI161" s="308">
        <f t="shared" si="72"/>
        <v>0</v>
      </c>
      <c r="BJ161" s="307" t="s">
        <v>72</v>
      </c>
      <c r="BK161" s="308">
        <f t="shared" si="73"/>
        <v>0</v>
      </c>
      <c r="BL161" s="307" t="s">
        <v>246</v>
      </c>
      <c r="BM161" s="307" t="s">
        <v>256</v>
      </c>
    </row>
    <row r="162" spans="2:65" s="306" customFormat="1" ht="16.5" customHeight="1" x14ac:dyDescent="0.3">
      <c r="B162" s="294"/>
      <c r="C162" s="295">
        <v>53</v>
      </c>
      <c r="D162" s="295" t="s">
        <v>119</v>
      </c>
      <c r="E162" s="296" t="s">
        <v>129</v>
      </c>
      <c r="F162" s="297" t="s">
        <v>505</v>
      </c>
      <c r="G162" s="298" t="s">
        <v>120</v>
      </c>
      <c r="H162" s="299">
        <v>1</v>
      </c>
      <c r="I162" s="300">
        <v>0</v>
      </c>
      <c r="J162" s="300">
        <f t="shared" ref="J162" si="74">ROUND(I162*H162,2)</f>
        <v>0</v>
      </c>
      <c r="K162" s="320" t="s">
        <v>5</v>
      </c>
      <c r="L162" s="301"/>
      <c r="M162" s="302" t="s">
        <v>5</v>
      </c>
      <c r="N162" s="303" t="s">
        <v>38</v>
      </c>
      <c r="O162" s="304">
        <v>0</v>
      </c>
      <c r="P162" s="304">
        <f t="shared" ref="P162" si="75">O162*H162</f>
        <v>0</v>
      </c>
      <c r="Q162" s="304">
        <v>0</v>
      </c>
      <c r="R162" s="304">
        <f t="shared" ref="R162" si="76">Q162*H162</f>
        <v>0</v>
      </c>
      <c r="S162" s="304">
        <v>0</v>
      </c>
      <c r="T162" s="305">
        <f t="shared" ref="T162" si="77">S162*H162</f>
        <v>0</v>
      </c>
      <c r="AR162" s="307" t="s">
        <v>246</v>
      </c>
      <c r="AT162" s="307" t="s">
        <v>119</v>
      </c>
      <c r="AU162" s="307" t="s">
        <v>72</v>
      </c>
      <c r="AY162" s="307" t="s">
        <v>117</v>
      </c>
      <c r="BE162" s="308">
        <f t="shared" ref="BE162" si="78">IF(N162="základní",J162,0)</f>
        <v>0</v>
      </c>
      <c r="BF162" s="308">
        <f t="shared" ref="BF162" si="79">IF(N162="snížená",J162,0)</f>
        <v>0</v>
      </c>
      <c r="BG162" s="308">
        <f t="shared" ref="BG162" si="80">IF(N162="zákl. přenesená",J162,0)</f>
        <v>0</v>
      </c>
      <c r="BH162" s="308">
        <f t="shared" ref="BH162" si="81">IF(N162="sníž. přenesená",J162,0)</f>
        <v>0</v>
      </c>
      <c r="BI162" s="308">
        <f t="shared" ref="BI162" si="82">IF(N162="nulová",J162,0)</f>
        <v>0</v>
      </c>
      <c r="BJ162" s="307" t="s">
        <v>72</v>
      </c>
      <c r="BK162" s="308">
        <f t="shared" ref="BK162" si="83">ROUND(I162*H162,2)</f>
        <v>0</v>
      </c>
      <c r="BL162" s="307" t="s">
        <v>246</v>
      </c>
      <c r="BM162" s="307" t="s">
        <v>257</v>
      </c>
    </row>
    <row r="163" spans="2:65" s="306" customFormat="1" ht="16.5" customHeight="1" x14ac:dyDescent="0.3">
      <c r="B163" s="294"/>
      <c r="C163" s="295">
        <v>54</v>
      </c>
      <c r="D163" s="295" t="s">
        <v>119</v>
      </c>
      <c r="E163" s="296" t="s">
        <v>125</v>
      </c>
      <c r="F163" s="297" t="s">
        <v>506</v>
      </c>
      <c r="G163" s="298" t="s">
        <v>120</v>
      </c>
      <c r="H163" s="299">
        <v>30</v>
      </c>
      <c r="I163" s="300">
        <v>0</v>
      </c>
      <c r="J163" s="300">
        <f t="shared" ref="J163:J181" si="84">ROUND(I163*H163,2)</f>
        <v>0</v>
      </c>
      <c r="K163" s="320" t="s">
        <v>5</v>
      </c>
      <c r="L163" s="301"/>
      <c r="M163" s="302" t="s">
        <v>5</v>
      </c>
      <c r="N163" s="303" t="s">
        <v>38</v>
      </c>
      <c r="O163" s="304">
        <v>0</v>
      </c>
      <c r="P163" s="304">
        <f t="shared" ref="P163:P181" si="85">O163*H163</f>
        <v>0</v>
      </c>
      <c r="Q163" s="304">
        <v>0</v>
      </c>
      <c r="R163" s="304">
        <f t="shared" ref="R163:R181" si="86">Q163*H163</f>
        <v>0</v>
      </c>
      <c r="S163" s="304">
        <v>0</v>
      </c>
      <c r="T163" s="305">
        <f t="shared" ref="T163:T181" si="87">S163*H163</f>
        <v>0</v>
      </c>
      <c r="AR163" s="307" t="s">
        <v>246</v>
      </c>
      <c r="AT163" s="307" t="s">
        <v>119</v>
      </c>
      <c r="AU163" s="307" t="s">
        <v>72</v>
      </c>
      <c r="AY163" s="307" t="s">
        <v>117</v>
      </c>
      <c r="BE163" s="308">
        <f t="shared" ref="BE163:BE181" si="88">IF(N163="základní",J163,0)</f>
        <v>0</v>
      </c>
      <c r="BF163" s="308">
        <f t="shared" ref="BF163:BF181" si="89">IF(N163="snížená",J163,0)</f>
        <v>0</v>
      </c>
      <c r="BG163" s="308">
        <f t="shared" ref="BG163:BG181" si="90">IF(N163="zákl. přenesená",J163,0)</f>
        <v>0</v>
      </c>
      <c r="BH163" s="308">
        <f t="shared" ref="BH163:BH181" si="91">IF(N163="sníž. přenesená",J163,0)</f>
        <v>0</v>
      </c>
      <c r="BI163" s="308">
        <f t="shared" ref="BI163:BI181" si="92">IF(N163="nulová",J163,0)</f>
        <v>0</v>
      </c>
      <c r="BJ163" s="307" t="s">
        <v>72</v>
      </c>
      <c r="BK163" s="308">
        <f t="shared" ref="BK163:BK181" si="93">ROUND(I163*H163,2)</f>
        <v>0</v>
      </c>
      <c r="BL163" s="307" t="s">
        <v>246</v>
      </c>
      <c r="BM163" s="307" t="s">
        <v>257</v>
      </c>
    </row>
    <row r="164" spans="2:65" s="306" customFormat="1" ht="16.5" customHeight="1" x14ac:dyDescent="0.3">
      <c r="B164" s="294"/>
      <c r="C164" s="295">
        <v>55</v>
      </c>
      <c r="D164" s="295" t="s">
        <v>119</v>
      </c>
      <c r="E164" s="296" t="s">
        <v>133</v>
      </c>
      <c r="F164" s="297" t="s">
        <v>459</v>
      </c>
      <c r="G164" s="298" t="s">
        <v>120</v>
      </c>
      <c r="H164" s="299">
        <v>2</v>
      </c>
      <c r="I164" s="300">
        <v>0</v>
      </c>
      <c r="J164" s="300">
        <f t="shared" ref="J164:J165" si="94">ROUND(I164*H164,2)</f>
        <v>0</v>
      </c>
      <c r="K164" s="320" t="s">
        <v>5</v>
      </c>
      <c r="L164" s="301"/>
      <c r="M164" s="302" t="s">
        <v>5</v>
      </c>
      <c r="N164" s="303" t="s">
        <v>38</v>
      </c>
      <c r="O164" s="304">
        <v>0</v>
      </c>
      <c r="P164" s="304">
        <f t="shared" ref="P164:P165" si="95">O164*H164</f>
        <v>0</v>
      </c>
      <c r="Q164" s="304">
        <v>0</v>
      </c>
      <c r="R164" s="304">
        <f t="shared" ref="R164:R165" si="96">Q164*H164</f>
        <v>0</v>
      </c>
      <c r="S164" s="304">
        <v>0</v>
      </c>
      <c r="T164" s="305">
        <f t="shared" ref="T164:T165" si="97">S164*H164</f>
        <v>0</v>
      </c>
      <c r="AR164" s="307" t="s">
        <v>246</v>
      </c>
      <c r="AT164" s="307" t="s">
        <v>119</v>
      </c>
      <c r="AU164" s="307" t="s">
        <v>72</v>
      </c>
      <c r="AY164" s="307" t="s">
        <v>117</v>
      </c>
      <c r="BE164" s="308">
        <f t="shared" ref="BE164:BE165" si="98">IF(N164="základní",J164,0)</f>
        <v>0</v>
      </c>
      <c r="BF164" s="308">
        <f t="shared" ref="BF164:BF165" si="99">IF(N164="snížená",J164,0)</f>
        <v>0</v>
      </c>
      <c r="BG164" s="308">
        <f t="shared" ref="BG164:BG165" si="100">IF(N164="zákl. přenesená",J164,0)</f>
        <v>0</v>
      </c>
      <c r="BH164" s="308">
        <f t="shared" ref="BH164:BH165" si="101">IF(N164="sníž. přenesená",J164,0)</f>
        <v>0</v>
      </c>
      <c r="BI164" s="308">
        <f t="shared" ref="BI164:BI165" si="102">IF(N164="nulová",J164,0)</f>
        <v>0</v>
      </c>
      <c r="BJ164" s="307" t="s">
        <v>72</v>
      </c>
      <c r="BK164" s="308">
        <f t="shared" ref="BK164:BK165" si="103">ROUND(I164*H164,2)</f>
        <v>0</v>
      </c>
      <c r="BL164" s="307" t="s">
        <v>246</v>
      </c>
      <c r="BM164" s="307" t="s">
        <v>257</v>
      </c>
    </row>
    <row r="165" spans="2:65" s="306" customFormat="1" ht="16.5" customHeight="1" x14ac:dyDescent="0.3">
      <c r="B165" s="294"/>
      <c r="C165" s="295">
        <v>56</v>
      </c>
      <c r="D165" s="295" t="s">
        <v>119</v>
      </c>
      <c r="E165" s="296" t="s">
        <v>134</v>
      </c>
      <c r="F165" s="297" t="s">
        <v>476</v>
      </c>
      <c r="G165" s="298" t="s">
        <v>120</v>
      </c>
      <c r="H165" s="299">
        <v>10</v>
      </c>
      <c r="I165" s="300">
        <v>0</v>
      </c>
      <c r="J165" s="300">
        <f t="shared" si="94"/>
        <v>0</v>
      </c>
      <c r="K165" s="320" t="s">
        <v>5</v>
      </c>
      <c r="L165" s="301"/>
      <c r="M165" s="302" t="s">
        <v>5</v>
      </c>
      <c r="N165" s="303" t="s">
        <v>38</v>
      </c>
      <c r="O165" s="304">
        <v>0</v>
      </c>
      <c r="P165" s="304">
        <f t="shared" si="95"/>
        <v>0</v>
      </c>
      <c r="Q165" s="304">
        <v>0</v>
      </c>
      <c r="R165" s="304">
        <f t="shared" si="96"/>
        <v>0</v>
      </c>
      <c r="S165" s="304">
        <v>0</v>
      </c>
      <c r="T165" s="305">
        <f t="shared" si="97"/>
        <v>0</v>
      </c>
      <c r="AR165" s="307" t="s">
        <v>246</v>
      </c>
      <c r="AT165" s="307" t="s">
        <v>119</v>
      </c>
      <c r="AU165" s="307" t="s">
        <v>72</v>
      </c>
      <c r="AY165" s="307" t="s">
        <v>117</v>
      </c>
      <c r="BE165" s="308">
        <f t="shared" si="98"/>
        <v>0</v>
      </c>
      <c r="BF165" s="308">
        <f t="shared" si="99"/>
        <v>0</v>
      </c>
      <c r="BG165" s="308">
        <f t="shared" si="100"/>
        <v>0</v>
      </c>
      <c r="BH165" s="308">
        <f t="shared" si="101"/>
        <v>0</v>
      </c>
      <c r="BI165" s="308">
        <f t="shared" si="102"/>
        <v>0</v>
      </c>
      <c r="BJ165" s="307" t="s">
        <v>72</v>
      </c>
      <c r="BK165" s="308">
        <f t="shared" si="103"/>
        <v>0</v>
      </c>
      <c r="BL165" s="307" t="s">
        <v>246</v>
      </c>
      <c r="BM165" s="307" t="s">
        <v>257</v>
      </c>
    </row>
    <row r="166" spans="2:65" s="306" customFormat="1" ht="16.5" customHeight="1" x14ac:dyDescent="0.3">
      <c r="B166" s="294"/>
      <c r="C166" s="295">
        <v>57</v>
      </c>
      <c r="D166" s="295" t="s">
        <v>119</v>
      </c>
      <c r="E166" s="296" t="s">
        <v>134</v>
      </c>
      <c r="F166" s="297" t="s">
        <v>477</v>
      </c>
      <c r="G166" s="298" t="s">
        <v>120</v>
      </c>
      <c r="H166" s="299">
        <v>1</v>
      </c>
      <c r="I166" s="300">
        <v>0</v>
      </c>
      <c r="J166" s="300">
        <f t="shared" si="84"/>
        <v>0</v>
      </c>
      <c r="K166" s="320" t="s">
        <v>5</v>
      </c>
      <c r="L166" s="301"/>
      <c r="M166" s="302" t="s">
        <v>5</v>
      </c>
      <c r="N166" s="303" t="s">
        <v>38</v>
      </c>
      <c r="O166" s="304">
        <v>0</v>
      </c>
      <c r="P166" s="304">
        <f t="shared" si="85"/>
        <v>0</v>
      </c>
      <c r="Q166" s="304">
        <v>0</v>
      </c>
      <c r="R166" s="304">
        <f t="shared" si="86"/>
        <v>0</v>
      </c>
      <c r="S166" s="304">
        <v>0</v>
      </c>
      <c r="T166" s="305">
        <f t="shared" si="87"/>
        <v>0</v>
      </c>
      <c r="AR166" s="307" t="s">
        <v>246</v>
      </c>
      <c r="AT166" s="307" t="s">
        <v>119</v>
      </c>
      <c r="AU166" s="307" t="s">
        <v>72</v>
      </c>
      <c r="AY166" s="307" t="s">
        <v>117</v>
      </c>
      <c r="BE166" s="308">
        <f t="shared" si="88"/>
        <v>0</v>
      </c>
      <c r="BF166" s="308">
        <f t="shared" si="89"/>
        <v>0</v>
      </c>
      <c r="BG166" s="308">
        <f t="shared" si="90"/>
        <v>0</v>
      </c>
      <c r="BH166" s="308">
        <f t="shared" si="91"/>
        <v>0</v>
      </c>
      <c r="BI166" s="308">
        <f t="shared" si="92"/>
        <v>0</v>
      </c>
      <c r="BJ166" s="307" t="s">
        <v>72</v>
      </c>
      <c r="BK166" s="308">
        <f t="shared" si="93"/>
        <v>0</v>
      </c>
      <c r="BL166" s="307" t="s">
        <v>246</v>
      </c>
      <c r="BM166" s="307" t="s">
        <v>257</v>
      </c>
    </row>
    <row r="167" spans="2:65" s="306" customFormat="1" ht="16.5" customHeight="1" x14ac:dyDescent="0.3">
      <c r="B167" s="294"/>
      <c r="C167" s="295">
        <v>58</v>
      </c>
      <c r="D167" s="295" t="s">
        <v>119</v>
      </c>
      <c r="E167" s="296" t="s">
        <v>135</v>
      </c>
      <c r="F167" s="297" t="s">
        <v>479</v>
      </c>
      <c r="G167" s="298" t="s">
        <v>146</v>
      </c>
      <c r="H167" s="299">
        <v>1</v>
      </c>
      <c r="I167" s="300">
        <v>0</v>
      </c>
      <c r="J167" s="300">
        <f t="shared" ref="J167" si="104">ROUND(I167*H167,2)</f>
        <v>0</v>
      </c>
      <c r="K167" s="320" t="s">
        <v>5</v>
      </c>
      <c r="L167" s="301"/>
      <c r="M167" s="302" t="s">
        <v>5</v>
      </c>
      <c r="N167" s="303" t="s">
        <v>38</v>
      </c>
      <c r="O167" s="304">
        <v>0</v>
      </c>
      <c r="P167" s="304">
        <f t="shared" ref="P167" si="105">O167*H167</f>
        <v>0</v>
      </c>
      <c r="Q167" s="304">
        <v>0</v>
      </c>
      <c r="R167" s="304">
        <f t="shared" ref="R167" si="106">Q167*H167</f>
        <v>0</v>
      </c>
      <c r="S167" s="304">
        <v>0</v>
      </c>
      <c r="T167" s="305">
        <f t="shared" ref="T167" si="107">S167*H167</f>
        <v>0</v>
      </c>
      <c r="AR167" s="307" t="s">
        <v>246</v>
      </c>
      <c r="AT167" s="307" t="s">
        <v>119</v>
      </c>
      <c r="AU167" s="307" t="s">
        <v>72</v>
      </c>
      <c r="AY167" s="307" t="s">
        <v>117</v>
      </c>
      <c r="BE167" s="308">
        <f t="shared" ref="BE167" si="108">IF(N167="základní",J167,0)</f>
        <v>0</v>
      </c>
      <c r="BF167" s="308">
        <f t="shared" ref="BF167" si="109">IF(N167="snížená",J167,0)</f>
        <v>0</v>
      </c>
      <c r="BG167" s="308">
        <f t="shared" ref="BG167" si="110">IF(N167="zákl. přenesená",J167,0)</f>
        <v>0</v>
      </c>
      <c r="BH167" s="308">
        <f t="shared" ref="BH167" si="111">IF(N167="sníž. přenesená",J167,0)</f>
        <v>0</v>
      </c>
      <c r="BI167" s="308">
        <f t="shared" ref="BI167" si="112">IF(N167="nulová",J167,0)</f>
        <v>0</v>
      </c>
      <c r="BJ167" s="307" t="s">
        <v>72</v>
      </c>
      <c r="BK167" s="308">
        <f t="shared" ref="BK167" si="113">ROUND(I167*H167,2)</f>
        <v>0</v>
      </c>
      <c r="BL167" s="307" t="s">
        <v>246</v>
      </c>
      <c r="BM167" s="307" t="s">
        <v>257</v>
      </c>
    </row>
    <row r="168" spans="2:65" s="306" customFormat="1" ht="18" customHeight="1" x14ac:dyDescent="0.3">
      <c r="B168" s="294"/>
      <c r="C168" s="295">
        <v>59</v>
      </c>
      <c r="D168" s="295" t="s">
        <v>119</v>
      </c>
      <c r="E168" s="296" t="s">
        <v>136</v>
      </c>
      <c r="F168" s="297" t="s">
        <v>478</v>
      </c>
      <c r="G168" s="298" t="s">
        <v>146</v>
      </c>
      <c r="H168" s="299">
        <v>1</v>
      </c>
      <c r="I168" s="300">
        <v>0</v>
      </c>
      <c r="J168" s="300">
        <f t="shared" si="84"/>
        <v>0</v>
      </c>
      <c r="K168" s="320" t="s">
        <v>5</v>
      </c>
      <c r="L168" s="301"/>
      <c r="M168" s="302" t="s">
        <v>5</v>
      </c>
      <c r="N168" s="303" t="s">
        <v>38</v>
      </c>
      <c r="O168" s="304">
        <v>0</v>
      </c>
      <c r="P168" s="304">
        <f t="shared" si="85"/>
        <v>0</v>
      </c>
      <c r="Q168" s="304">
        <v>0</v>
      </c>
      <c r="R168" s="304">
        <f t="shared" si="86"/>
        <v>0</v>
      </c>
      <c r="S168" s="304">
        <v>0</v>
      </c>
      <c r="T168" s="305">
        <f t="shared" si="87"/>
        <v>0</v>
      </c>
      <c r="AR168" s="307" t="s">
        <v>246</v>
      </c>
      <c r="AT168" s="307" t="s">
        <v>119</v>
      </c>
      <c r="AU168" s="307" t="s">
        <v>72</v>
      </c>
      <c r="AY168" s="307" t="s">
        <v>117</v>
      </c>
      <c r="BE168" s="308">
        <f t="shared" si="88"/>
        <v>0</v>
      </c>
      <c r="BF168" s="308">
        <f t="shared" si="89"/>
        <v>0</v>
      </c>
      <c r="BG168" s="308">
        <f t="shared" si="90"/>
        <v>0</v>
      </c>
      <c r="BH168" s="308">
        <f t="shared" si="91"/>
        <v>0</v>
      </c>
      <c r="BI168" s="308">
        <f t="shared" si="92"/>
        <v>0</v>
      </c>
      <c r="BJ168" s="307" t="s">
        <v>72</v>
      </c>
      <c r="BK168" s="308">
        <f t="shared" si="93"/>
        <v>0</v>
      </c>
      <c r="BL168" s="307" t="s">
        <v>246</v>
      </c>
      <c r="BM168" s="307" t="s">
        <v>257</v>
      </c>
    </row>
    <row r="169" spans="2:65" s="306" customFormat="1" ht="16.5" customHeight="1" x14ac:dyDescent="0.3">
      <c r="B169" s="294"/>
      <c r="C169" s="295">
        <v>60</v>
      </c>
      <c r="D169" s="295" t="s">
        <v>119</v>
      </c>
      <c r="E169" s="296" t="s">
        <v>141</v>
      </c>
      <c r="F169" s="297" t="s">
        <v>460</v>
      </c>
      <c r="G169" s="298" t="s">
        <v>146</v>
      </c>
      <c r="H169" s="299">
        <v>1</v>
      </c>
      <c r="I169" s="300">
        <v>0</v>
      </c>
      <c r="J169" s="300">
        <f t="shared" si="84"/>
        <v>0</v>
      </c>
      <c r="K169" s="297" t="s">
        <v>5</v>
      </c>
      <c r="L169" s="301"/>
      <c r="M169" s="302" t="s">
        <v>5</v>
      </c>
      <c r="N169" s="303" t="s">
        <v>38</v>
      </c>
      <c r="O169" s="304">
        <v>0</v>
      </c>
      <c r="P169" s="304">
        <f t="shared" si="85"/>
        <v>0</v>
      </c>
      <c r="Q169" s="304">
        <v>0</v>
      </c>
      <c r="R169" s="304">
        <f t="shared" si="86"/>
        <v>0</v>
      </c>
      <c r="S169" s="304">
        <v>0</v>
      </c>
      <c r="T169" s="305">
        <f t="shared" si="87"/>
        <v>0</v>
      </c>
      <c r="AR169" s="307" t="s">
        <v>246</v>
      </c>
      <c r="AT169" s="307" t="s">
        <v>119</v>
      </c>
      <c r="AU169" s="307" t="s">
        <v>72</v>
      </c>
      <c r="AY169" s="307" t="s">
        <v>117</v>
      </c>
      <c r="BE169" s="308">
        <f t="shared" si="88"/>
        <v>0</v>
      </c>
      <c r="BF169" s="308">
        <f t="shared" si="89"/>
        <v>0</v>
      </c>
      <c r="BG169" s="308">
        <f t="shared" si="90"/>
        <v>0</v>
      </c>
      <c r="BH169" s="308">
        <f t="shared" si="91"/>
        <v>0</v>
      </c>
      <c r="BI169" s="308">
        <f t="shared" si="92"/>
        <v>0</v>
      </c>
      <c r="BJ169" s="307" t="s">
        <v>72</v>
      </c>
      <c r="BK169" s="308">
        <f t="shared" si="93"/>
        <v>0</v>
      </c>
      <c r="BL169" s="307" t="s">
        <v>246</v>
      </c>
      <c r="BM169" s="307" t="s">
        <v>257</v>
      </c>
    </row>
    <row r="170" spans="2:65" s="261" customFormat="1" ht="16.5" customHeight="1" x14ac:dyDescent="0.3">
      <c r="B170" s="138"/>
      <c r="C170" s="139"/>
      <c r="D170" s="151" t="s">
        <v>123</v>
      </c>
      <c r="E170" s="170" t="s">
        <v>5</v>
      </c>
      <c r="F170" s="256" t="s">
        <v>240</v>
      </c>
      <c r="G170" s="13"/>
      <c r="H170" s="170" t="s">
        <v>5</v>
      </c>
      <c r="I170" s="13"/>
      <c r="J170" s="13"/>
      <c r="K170" s="13"/>
      <c r="L170" s="37"/>
      <c r="M170" s="145"/>
      <c r="N170" s="146"/>
      <c r="O170" s="147"/>
      <c r="P170" s="147"/>
      <c r="Q170" s="147"/>
      <c r="R170" s="147"/>
      <c r="S170" s="147"/>
      <c r="T170" s="148"/>
      <c r="AR170" s="260"/>
      <c r="AT170" s="260"/>
      <c r="AU170" s="260"/>
      <c r="AY170" s="260"/>
      <c r="BE170" s="149"/>
      <c r="BF170" s="149"/>
      <c r="BG170" s="149"/>
      <c r="BH170" s="149"/>
      <c r="BI170" s="149"/>
      <c r="BJ170" s="260"/>
      <c r="BK170" s="149"/>
      <c r="BL170" s="260"/>
      <c r="BM170" s="260"/>
    </row>
    <row r="171" spans="2:65" s="261" customFormat="1" ht="16.5" customHeight="1" x14ac:dyDescent="0.3">
      <c r="B171" s="138"/>
      <c r="C171" s="139"/>
      <c r="D171" s="151" t="s">
        <v>123</v>
      </c>
      <c r="E171" s="152" t="s">
        <v>5</v>
      </c>
      <c r="F171" s="152" t="s">
        <v>480</v>
      </c>
      <c r="G171" s="264"/>
      <c r="H171" s="153"/>
      <c r="I171" s="11"/>
      <c r="J171" s="11"/>
      <c r="K171" s="11"/>
      <c r="L171" s="37"/>
      <c r="M171" s="145"/>
      <c r="N171" s="146"/>
      <c r="O171" s="147"/>
      <c r="P171" s="147"/>
      <c r="Q171" s="147"/>
      <c r="R171" s="147"/>
      <c r="S171" s="147"/>
      <c r="T171" s="148"/>
      <c r="AR171" s="260"/>
      <c r="AT171" s="260"/>
      <c r="AU171" s="260"/>
      <c r="AY171" s="260"/>
      <c r="BE171" s="149"/>
      <c r="BF171" s="149"/>
      <c r="BG171" s="149"/>
      <c r="BH171" s="149"/>
      <c r="BI171" s="149"/>
      <c r="BJ171" s="260"/>
      <c r="BK171" s="149"/>
      <c r="BL171" s="260"/>
      <c r="BM171" s="260"/>
    </row>
    <row r="172" spans="2:65" s="261" customFormat="1" ht="16.5" customHeight="1" x14ac:dyDescent="0.3">
      <c r="B172" s="138"/>
      <c r="C172" s="139"/>
      <c r="D172" s="151" t="s">
        <v>123</v>
      </c>
      <c r="E172" s="152" t="s">
        <v>5</v>
      </c>
      <c r="F172" s="254" t="s">
        <v>509</v>
      </c>
      <c r="G172" s="11"/>
      <c r="H172" s="153">
        <f>4*(13645+2484+2808+4500+4500+8871)</f>
        <v>147232</v>
      </c>
      <c r="I172" s="11"/>
      <c r="J172" s="11"/>
      <c r="K172" s="11"/>
      <c r="L172" s="37"/>
      <c r="M172" s="145"/>
      <c r="N172" s="146"/>
      <c r="O172" s="147"/>
      <c r="P172" s="147"/>
      <c r="Q172" s="147"/>
      <c r="R172" s="147"/>
      <c r="S172" s="147"/>
      <c r="T172" s="148"/>
      <c r="AR172" s="260"/>
      <c r="AT172" s="260"/>
      <c r="AU172" s="260"/>
      <c r="AY172" s="260"/>
      <c r="BE172" s="149"/>
      <c r="BF172" s="149"/>
      <c r="BG172" s="149"/>
      <c r="BH172" s="149"/>
      <c r="BI172" s="149"/>
      <c r="BJ172" s="260"/>
      <c r="BK172" s="149"/>
      <c r="BL172" s="260"/>
      <c r="BM172" s="260"/>
    </row>
    <row r="173" spans="2:65" s="261" customFormat="1" ht="16.5" customHeight="1" x14ac:dyDescent="0.3">
      <c r="B173" s="138"/>
      <c r="C173" s="139"/>
      <c r="D173" s="151" t="s">
        <v>123</v>
      </c>
      <c r="E173" s="166" t="s">
        <v>5</v>
      </c>
      <c r="F173" s="255" t="s">
        <v>132</v>
      </c>
      <c r="G173" s="12"/>
      <c r="H173" s="167">
        <f>H171+H172</f>
        <v>147232</v>
      </c>
      <c r="I173" s="12"/>
      <c r="J173" s="12"/>
      <c r="K173" s="12"/>
      <c r="L173" s="37"/>
      <c r="M173" s="145"/>
      <c r="N173" s="146"/>
      <c r="O173" s="147"/>
      <c r="P173" s="147"/>
      <c r="Q173" s="147"/>
      <c r="R173" s="147"/>
      <c r="S173" s="147"/>
      <c r="T173" s="148"/>
      <c r="AR173" s="260"/>
      <c r="AT173" s="260"/>
      <c r="AU173" s="260"/>
      <c r="AY173" s="260"/>
      <c r="BE173" s="149"/>
      <c r="BF173" s="149"/>
      <c r="BG173" s="149"/>
      <c r="BH173" s="149"/>
      <c r="BI173" s="149"/>
      <c r="BJ173" s="260"/>
      <c r="BK173" s="149"/>
      <c r="BL173" s="260"/>
      <c r="BM173" s="260"/>
    </row>
    <row r="174" spans="2:65" s="289" customFormat="1" ht="16.5" customHeight="1" x14ac:dyDescent="0.3">
      <c r="B174" s="277"/>
      <c r="C174" s="278">
        <v>61</v>
      </c>
      <c r="D174" s="278" t="s">
        <v>119</v>
      </c>
      <c r="E174" s="279" t="s">
        <v>141</v>
      </c>
      <c r="F174" s="280" t="s">
        <v>461</v>
      </c>
      <c r="G174" s="281" t="s">
        <v>146</v>
      </c>
      <c r="H174" s="282">
        <v>1</v>
      </c>
      <c r="I174" s="283">
        <v>0</v>
      </c>
      <c r="J174" s="283">
        <f t="shared" ref="J174" si="114">ROUND(I174*H174,2)</f>
        <v>0</v>
      </c>
      <c r="K174" s="280" t="s">
        <v>5</v>
      </c>
      <c r="L174" s="284"/>
      <c r="M174" s="285" t="s">
        <v>5</v>
      </c>
      <c r="N174" s="286" t="s">
        <v>38</v>
      </c>
      <c r="O174" s="287">
        <v>0</v>
      </c>
      <c r="P174" s="287">
        <f t="shared" ref="P174" si="115">O174*H174</f>
        <v>0</v>
      </c>
      <c r="Q174" s="287">
        <v>0</v>
      </c>
      <c r="R174" s="287">
        <f t="shared" ref="R174" si="116">Q174*H174</f>
        <v>0</v>
      </c>
      <c r="S174" s="287">
        <v>0</v>
      </c>
      <c r="T174" s="288">
        <f t="shared" ref="T174" si="117">S174*H174</f>
        <v>0</v>
      </c>
      <c r="AR174" s="290" t="s">
        <v>246</v>
      </c>
      <c r="AT174" s="290" t="s">
        <v>119</v>
      </c>
      <c r="AU174" s="290" t="s">
        <v>72</v>
      </c>
      <c r="AY174" s="290" t="s">
        <v>117</v>
      </c>
      <c r="BE174" s="291">
        <f t="shared" ref="BE174" si="118">IF(N174="základní",J174,0)</f>
        <v>0</v>
      </c>
      <c r="BF174" s="291">
        <f t="shared" ref="BF174" si="119">IF(N174="snížená",J174,0)</f>
        <v>0</v>
      </c>
      <c r="BG174" s="291">
        <f t="shared" ref="BG174" si="120">IF(N174="zákl. přenesená",J174,0)</f>
        <v>0</v>
      </c>
      <c r="BH174" s="291">
        <f t="shared" ref="BH174" si="121">IF(N174="sníž. přenesená",J174,0)</f>
        <v>0</v>
      </c>
      <c r="BI174" s="291">
        <f t="shared" ref="BI174" si="122">IF(N174="nulová",J174,0)</f>
        <v>0</v>
      </c>
      <c r="BJ174" s="290" t="s">
        <v>72</v>
      </c>
      <c r="BK174" s="291">
        <f t="shared" ref="BK174" si="123">ROUND(I174*H174,2)</f>
        <v>0</v>
      </c>
      <c r="BL174" s="290" t="s">
        <v>246</v>
      </c>
      <c r="BM174" s="290" t="s">
        <v>257</v>
      </c>
    </row>
    <row r="175" spans="2:65" s="261" customFormat="1" ht="16.5" customHeight="1" x14ac:dyDescent="0.3">
      <c r="B175" s="138"/>
      <c r="C175" s="139"/>
      <c r="D175" s="151" t="s">
        <v>123</v>
      </c>
      <c r="E175" s="170" t="s">
        <v>5</v>
      </c>
      <c r="F175" s="256" t="s">
        <v>240</v>
      </c>
      <c r="G175" s="13"/>
      <c r="H175" s="170" t="s">
        <v>5</v>
      </c>
      <c r="I175" s="13"/>
      <c r="J175" s="13"/>
      <c r="K175" s="13"/>
      <c r="L175" s="37"/>
      <c r="M175" s="145"/>
      <c r="N175" s="146"/>
      <c r="O175" s="147"/>
      <c r="P175" s="147"/>
      <c r="Q175" s="147"/>
      <c r="R175" s="147"/>
      <c r="S175" s="147"/>
      <c r="T175" s="148"/>
      <c r="AR175" s="260"/>
      <c r="AT175" s="260"/>
      <c r="AU175" s="260"/>
      <c r="AY175" s="260"/>
      <c r="BE175" s="149"/>
      <c r="BF175" s="149"/>
      <c r="BG175" s="149"/>
      <c r="BH175" s="149"/>
      <c r="BI175" s="149"/>
      <c r="BJ175" s="260"/>
      <c r="BK175" s="149"/>
      <c r="BL175" s="260"/>
      <c r="BM175" s="260"/>
    </row>
    <row r="176" spans="2:65" s="261" customFormat="1" ht="16.5" customHeight="1" x14ac:dyDescent="0.3">
      <c r="B176" s="138"/>
      <c r="C176" s="139"/>
      <c r="D176" s="151" t="s">
        <v>123</v>
      </c>
      <c r="E176" s="152" t="s">
        <v>5</v>
      </c>
      <c r="F176" s="265" t="s">
        <v>475</v>
      </c>
      <c r="G176" s="264"/>
      <c r="H176" s="153"/>
      <c r="I176" s="11"/>
      <c r="J176" s="11"/>
      <c r="K176" s="11"/>
      <c r="L176" s="37"/>
      <c r="M176" s="145"/>
      <c r="N176" s="146"/>
      <c r="O176" s="147"/>
      <c r="P176" s="147"/>
      <c r="Q176" s="147"/>
      <c r="R176" s="147"/>
      <c r="S176" s="147"/>
      <c r="T176" s="148"/>
      <c r="AR176" s="260"/>
      <c r="AT176" s="260"/>
      <c r="AU176" s="260"/>
      <c r="AY176" s="260"/>
      <c r="BE176" s="149"/>
      <c r="BF176" s="149"/>
      <c r="BG176" s="149"/>
      <c r="BH176" s="149"/>
      <c r="BI176" s="149"/>
      <c r="BJ176" s="260"/>
      <c r="BK176" s="149"/>
      <c r="BL176" s="260"/>
      <c r="BM176" s="260"/>
    </row>
    <row r="177" spans="2:65" s="261" customFormat="1" ht="16.5" customHeight="1" x14ac:dyDescent="0.3">
      <c r="B177" s="138"/>
      <c r="C177" s="139"/>
      <c r="D177" s="151" t="s">
        <v>123</v>
      </c>
      <c r="E177" s="152" t="s">
        <v>5</v>
      </c>
      <c r="F177" s="254" t="s">
        <v>508</v>
      </c>
      <c r="G177" s="11"/>
      <c r="H177" s="153">
        <f>21578 + 15* 12588 + 12588 + 31472</f>
        <v>254458</v>
      </c>
      <c r="I177" s="11"/>
      <c r="J177" s="11"/>
      <c r="K177" s="11"/>
      <c r="L177" s="37"/>
      <c r="M177" s="145"/>
      <c r="N177" s="146"/>
      <c r="O177" s="147"/>
      <c r="P177" s="147"/>
      <c r="Q177" s="147"/>
      <c r="R177" s="147"/>
      <c r="S177" s="147"/>
      <c r="T177" s="148"/>
      <c r="AR177" s="260"/>
      <c r="AT177" s="260"/>
      <c r="AU177" s="260"/>
      <c r="AY177" s="260"/>
      <c r="BE177" s="149"/>
      <c r="BF177" s="149"/>
      <c r="BG177" s="149"/>
      <c r="BH177" s="149"/>
      <c r="BI177" s="149"/>
      <c r="BJ177" s="260"/>
      <c r="BK177" s="149"/>
      <c r="BL177" s="260"/>
      <c r="BM177" s="260"/>
    </row>
    <row r="178" spans="2:65" s="261" customFormat="1" ht="16.5" customHeight="1" x14ac:dyDescent="0.3">
      <c r="B178" s="138"/>
      <c r="C178" s="139"/>
      <c r="D178" s="151" t="s">
        <v>123</v>
      </c>
      <c r="E178" s="166" t="s">
        <v>5</v>
      </c>
      <c r="F178" s="255" t="s">
        <v>132</v>
      </c>
      <c r="G178" s="12"/>
      <c r="H178" s="167">
        <f>H176+H177</f>
        <v>254458</v>
      </c>
      <c r="I178" s="12"/>
      <c r="J178" s="12"/>
      <c r="K178" s="12"/>
      <c r="L178" s="37"/>
      <c r="M178" s="145"/>
      <c r="N178" s="146"/>
      <c r="O178" s="147"/>
      <c r="P178" s="147"/>
      <c r="Q178" s="147"/>
      <c r="R178" s="147"/>
      <c r="S178" s="147"/>
      <c r="T178" s="148"/>
      <c r="AR178" s="260"/>
      <c r="AT178" s="260"/>
      <c r="AU178" s="260"/>
      <c r="AY178" s="260"/>
      <c r="BE178" s="149"/>
      <c r="BF178" s="149"/>
      <c r="BG178" s="149"/>
      <c r="BH178" s="149"/>
      <c r="BI178" s="149"/>
      <c r="BJ178" s="260"/>
      <c r="BK178" s="149"/>
      <c r="BL178" s="260"/>
      <c r="BM178" s="260"/>
    </row>
    <row r="179" spans="2:65" s="306" customFormat="1" ht="16.5" customHeight="1" x14ac:dyDescent="0.3">
      <c r="B179" s="294"/>
      <c r="C179" s="295">
        <v>62</v>
      </c>
      <c r="D179" s="295" t="s">
        <v>119</v>
      </c>
      <c r="E179" s="296" t="s">
        <v>141</v>
      </c>
      <c r="F179" s="297" t="s">
        <v>481</v>
      </c>
      <c r="G179" s="298" t="s">
        <v>146</v>
      </c>
      <c r="H179" s="299">
        <v>1</v>
      </c>
      <c r="I179" s="300">
        <v>0</v>
      </c>
      <c r="J179" s="300">
        <f t="shared" ref="J179" si="124">ROUND(I179*H179,2)</f>
        <v>0</v>
      </c>
      <c r="K179" s="297" t="s">
        <v>5</v>
      </c>
      <c r="L179" s="301"/>
      <c r="M179" s="302"/>
      <c r="N179" s="303" t="s">
        <v>38</v>
      </c>
      <c r="O179" s="304">
        <v>0</v>
      </c>
      <c r="P179" s="304">
        <f t="shared" ref="P179" si="125">O179*H179</f>
        <v>0</v>
      </c>
      <c r="Q179" s="304">
        <v>0</v>
      </c>
      <c r="R179" s="304">
        <f t="shared" ref="R179" si="126">Q179*H179</f>
        <v>0</v>
      </c>
      <c r="S179" s="304">
        <v>0</v>
      </c>
      <c r="T179" s="305">
        <f t="shared" ref="T179" si="127">S179*H179</f>
        <v>0</v>
      </c>
      <c r="AR179" s="307" t="s">
        <v>246</v>
      </c>
      <c r="AT179" s="307" t="s">
        <v>119</v>
      </c>
      <c r="AU179" s="307" t="s">
        <v>72</v>
      </c>
      <c r="AY179" s="307" t="s">
        <v>117</v>
      </c>
      <c r="BE179" s="308">
        <f t="shared" ref="BE179" si="128">IF(N179="základní",J179,0)</f>
        <v>0</v>
      </c>
      <c r="BF179" s="308">
        <f t="shared" ref="BF179" si="129">IF(N179="snížená",J179,0)</f>
        <v>0</v>
      </c>
      <c r="BG179" s="308">
        <f t="shared" ref="BG179" si="130">IF(N179="zákl. přenesená",J179,0)</f>
        <v>0</v>
      </c>
      <c r="BH179" s="308">
        <f t="shared" ref="BH179" si="131">IF(N179="sníž. přenesená",J179,0)</f>
        <v>0</v>
      </c>
      <c r="BI179" s="308">
        <f t="shared" ref="BI179" si="132">IF(N179="nulová",J179,0)</f>
        <v>0</v>
      </c>
      <c r="BJ179" s="307" t="s">
        <v>72</v>
      </c>
      <c r="BK179" s="308">
        <f t="shared" ref="BK179" si="133">ROUND(I179*H179,2)</f>
        <v>0</v>
      </c>
      <c r="BL179" s="307" t="s">
        <v>246</v>
      </c>
      <c r="BM179" s="307" t="s">
        <v>257</v>
      </c>
    </row>
    <row r="180" spans="2:65" s="276" customFormat="1" ht="16.5" customHeight="1" x14ac:dyDescent="0.3">
      <c r="B180" s="138"/>
      <c r="C180" s="139"/>
      <c r="D180" s="151" t="s">
        <v>123</v>
      </c>
      <c r="E180" s="170" t="s">
        <v>5</v>
      </c>
      <c r="F180" s="256" t="s">
        <v>240</v>
      </c>
      <c r="G180" s="13"/>
      <c r="H180" s="170" t="s">
        <v>5</v>
      </c>
      <c r="I180" s="13"/>
      <c r="J180" s="13"/>
      <c r="K180" s="13"/>
      <c r="L180" s="37"/>
      <c r="M180" s="145"/>
      <c r="N180" s="146"/>
      <c r="O180" s="147"/>
      <c r="P180" s="147"/>
      <c r="Q180" s="147"/>
      <c r="R180" s="147"/>
      <c r="S180" s="147"/>
      <c r="T180" s="148"/>
      <c r="AR180" s="275"/>
      <c r="AT180" s="275"/>
      <c r="AU180" s="275"/>
      <c r="AY180" s="275"/>
      <c r="BE180" s="149"/>
      <c r="BF180" s="149"/>
      <c r="BG180" s="149"/>
      <c r="BH180" s="149"/>
      <c r="BI180" s="149"/>
      <c r="BJ180" s="275"/>
      <c r="BK180" s="149"/>
      <c r="BL180" s="275"/>
      <c r="BM180" s="275"/>
    </row>
    <row r="181" spans="2:65" s="289" customFormat="1" ht="16.5" customHeight="1" x14ac:dyDescent="0.3">
      <c r="B181" s="277"/>
      <c r="C181" s="278">
        <v>63</v>
      </c>
      <c r="D181" s="278" t="s">
        <v>119</v>
      </c>
      <c r="E181" s="279" t="s">
        <v>141</v>
      </c>
      <c r="F181" s="280" t="s">
        <v>462</v>
      </c>
      <c r="G181" s="281" t="s">
        <v>146</v>
      </c>
      <c r="H181" s="282">
        <v>1</v>
      </c>
      <c r="I181" s="283">
        <v>0</v>
      </c>
      <c r="J181" s="283">
        <f t="shared" si="84"/>
        <v>0</v>
      </c>
      <c r="K181" s="280" t="s">
        <v>5</v>
      </c>
      <c r="L181" s="284"/>
      <c r="M181" s="285" t="s">
        <v>5</v>
      </c>
      <c r="N181" s="286" t="s">
        <v>38</v>
      </c>
      <c r="O181" s="287">
        <v>0</v>
      </c>
      <c r="P181" s="287">
        <f t="shared" si="85"/>
        <v>0</v>
      </c>
      <c r="Q181" s="287">
        <v>0</v>
      </c>
      <c r="R181" s="287">
        <f t="shared" si="86"/>
        <v>0</v>
      </c>
      <c r="S181" s="287">
        <v>0</v>
      </c>
      <c r="T181" s="288">
        <f t="shared" si="87"/>
        <v>0</v>
      </c>
      <c r="AR181" s="290" t="s">
        <v>246</v>
      </c>
      <c r="AT181" s="290" t="s">
        <v>119</v>
      </c>
      <c r="AU181" s="290" t="s">
        <v>72</v>
      </c>
      <c r="AY181" s="290" t="s">
        <v>117</v>
      </c>
      <c r="BE181" s="291">
        <f t="shared" si="88"/>
        <v>0</v>
      </c>
      <c r="BF181" s="291">
        <f t="shared" si="89"/>
        <v>0</v>
      </c>
      <c r="BG181" s="291">
        <f t="shared" si="90"/>
        <v>0</v>
      </c>
      <c r="BH181" s="291">
        <f t="shared" si="91"/>
        <v>0</v>
      </c>
      <c r="BI181" s="291">
        <f t="shared" si="92"/>
        <v>0</v>
      </c>
      <c r="BJ181" s="290" t="s">
        <v>72</v>
      </c>
      <c r="BK181" s="291">
        <f t="shared" si="93"/>
        <v>0</v>
      </c>
      <c r="BL181" s="290" t="s">
        <v>246</v>
      </c>
      <c r="BM181" s="290" t="s">
        <v>257</v>
      </c>
    </row>
    <row r="182" spans="2:65" s="261" customFormat="1" ht="16.5" customHeight="1" x14ac:dyDescent="0.3">
      <c r="B182" s="138"/>
      <c r="C182" s="139"/>
      <c r="D182" s="151" t="s">
        <v>123</v>
      </c>
      <c r="E182" s="170" t="s">
        <v>5</v>
      </c>
      <c r="F182" s="256" t="s">
        <v>240</v>
      </c>
      <c r="G182" s="13"/>
      <c r="H182" s="170" t="s">
        <v>5</v>
      </c>
      <c r="I182" s="13"/>
      <c r="J182" s="13"/>
      <c r="K182" s="13"/>
      <c r="L182" s="37"/>
      <c r="M182" s="145"/>
      <c r="N182" s="146"/>
      <c r="O182" s="147"/>
      <c r="P182" s="147"/>
      <c r="Q182" s="147"/>
      <c r="R182" s="147"/>
      <c r="S182" s="147"/>
      <c r="T182" s="148"/>
      <c r="AR182" s="260"/>
      <c r="AT182" s="260"/>
      <c r="AU182" s="260"/>
      <c r="AY182" s="260"/>
      <c r="BE182" s="149"/>
      <c r="BF182" s="149"/>
      <c r="BG182" s="149"/>
      <c r="BH182" s="149"/>
      <c r="BI182" s="149"/>
      <c r="BJ182" s="260"/>
      <c r="BK182" s="149"/>
      <c r="BL182" s="260"/>
      <c r="BM182" s="260"/>
    </row>
    <row r="183" spans="2:65" s="261" customFormat="1" ht="16.5" customHeight="1" x14ac:dyDescent="0.3">
      <c r="B183" s="138"/>
      <c r="C183" s="139"/>
      <c r="D183" s="151" t="s">
        <v>123</v>
      </c>
      <c r="E183" s="152" t="s">
        <v>5</v>
      </c>
      <c r="F183" s="265" t="s">
        <v>463</v>
      </c>
      <c r="G183" s="264"/>
      <c r="H183" s="153"/>
      <c r="I183" s="11"/>
      <c r="J183" s="11"/>
      <c r="K183" s="11"/>
      <c r="L183" s="37"/>
      <c r="M183" s="145"/>
      <c r="N183" s="146"/>
      <c r="O183" s="147"/>
      <c r="P183" s="147"/>
      <c r="Q183" s="147"/>
      <c r="R183" s="147"/>
      <c r="S183" s="147"/>
      <c r="T183" s="148"/>
      <c r="AR183" s="260"/>
      <c r="AT183" s="260"/>
      <c r="AU183" s="260"/>
      <c r="AY183" s="260"/>
      <c r="BE183" s="149"/>
      <c r="BF183" s="149"/>
      <c r="BG183" s="149"/>
      <c r="BH183" s="149"/>
      <c r="BI183" s="149"/>
      <c r="BJ183" s="260"/>
      <c r="BK183" s="149"/>
      <c r="BL183" s="260"/>
      <c r="BM183" s="260"/>
    </row>
    <row r="184" spans="2:65" s="261" customFormat="1" ht="16.5" customHeight="1" x14ac:dyDescent="0.3">
      <c r="B184" s="138"/>
      <c r="C184" s="139"/>
      <c r="D184" s="151" t="s">
        <v>123</v>
      </c>
      <c r="E184" s="152" t="s">
        <v>5</v>
      </c>
      <c r="F184" s="254" t="s">
        <v>507</v>
      </c>
      <c r="G184" s="11"/>
      <c r="H184" s="153">
        <v>12920</v>
      </c>
      <c r="I184" s="11"/>
      <c r="J184" s="11"/>
      <c r="K184" s="11"/>
      <c r="L184" s="37"/>
      <c r="M184" s="145"/>
      <c r="N184" s="146"/>
      <c r="O184" s="147"/>
      <c r="P184" s="147"/>
      <c r="Q184" s="147"/>
      <c r="R184" s="147"/>
      <c r="S184" s="147"/>
      <c r="T184" s="148"/>
      <c r="AR184" s="260"/>
      <c r="AT184" s="260"/>
      <c r="AU184" s="260"/>
      <c r="AY184" s="260"/>
      <c r="BE184" s="149"/>
      <c r="BF184" s="149"/>
      <c r="BG184" s="149"/>
      <c r="BH184" s="149"/>
      <c r="BI184" s="149"/>
      <c r="BJ184" s="260"/>
      <c r="BK184" s="149"/>
      <c r="BL184" s="260"/>
      <c r="BM184" s="260"/>
    </row>
    <row r="185" spans="2:65" s="261" customFormat="1" ht="16.5" customHeight="1" x14ac:dyDescent="0.3">
      <c r="B185" s="138"/>
      <c r="C185" s="139"/>
      <c r="D185" s="151" t="s">
        <v>123</v>
      </c>
      <c r="E185" s="166" t="s">
        <v>5</v>
      </c>
      <c r="F185" s="255" t="s">
        <v>132</v>
      </c>
      <c r="G185" s="12"/>
      <c r="H185" s="167">
        <f>H183+H184</f>
        <v>12920</v>
      </c>
      <c r="I185" s="12"/>
      <c r="J185" s="12"/>
      <c r="K185" s="12"/>
      <c r="L185" s="37"/>
      <c r="M185" s="145"/>
      <c r="N185" s="146"/>
      <c r="O185" s="147"/>
      <c r="P185" s="147"/>
      <c r="Q185" s="147"/>
      <c r="R185" s="147"/>
      <c r="S185" s="147"/>
      <c r="T185" s="148"/>
      <c r="AR185" s="260"/>
      <c r="AT185" s="260"/>
      <c r="AU185" s="260"/>
      <c r="AY185" s="260"/>
      <c r="BE185" s="149"/>
      <c r="BF185" s="149"/>
      <c r="BG185" s="149"/>
      <c r="BH185" s="149"/>
      <c r="BI185" s="149"/>
      <c r="BJ185" s="260"/>
      <c r="BK185" s="149"/>
      <c r="BL185" s="260"/>
      <c r="BM185" s="260"/>
    </row>
    <row r="186" spans="2:65" s="1" customFormat="1" ht="6.95" customHeight="1" x14ac:dyDescent="0.3"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7"/>
    </row>
  </sheetData>
  <autoFilter ref="C84:K181"/>
  <mergeCells count="7">
    <mergeCell ref="J47:J48"/>
    <mergeCell ref="E77:H77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10" activePane="bottomLeft" state="frozen"/>
      <selection pane="bottomLeft" activeCell="J60" sqref="J6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0" hidden="1" customWidth="1"/>
    <col min="19" max="19" width="8.1640625" hidden="1" customWidth="1"/>
    <col min="20" max="20" width="29.6640625" hidden="1" customWidth="1"/>
    <col min="21" max="21" width="16.33203125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51" width="0" hidden="1" customWidth="1"/>
    <col min="53" max="65" width="0" hidden="1" customWidth="1"/>
  </cols>
  <sheetData>
    <row r="1" spans="1:70" ht="21.75" customHeight="1" x14ac:dyDescent="0.3">
      <c r="A1" s="21"/>
      <c r="B1" s="17"/>
      <c r="C1" s="17"/>
      <c r="D1" s="18" t="s">
        <v>1</v>
      </c>
      <c r="E1" s="17"/>
      <c r="F1" s="90" t="s">
        <v>78</v>
      </c>
      <c r="G1" s="361" t="s">
        <v>79</v>
      </c>
      <c r="H1" s="361"/>
      <c r="I1" s="17"/>
      <c r="J1" s="90" t="s">
        <v>80</v>
      </c>
      <c r="K1" s="18" t="s">
        <v>81</v>
      </c>
      <c r="L1" s="90" t="s">
        <v>82</v>
      </c>
      <c r="M1" s="90"/>
      <c r="N1" s="90"/>
      <c r="O1" s="90"/>
      <c r="P1" s="90"/>
      <c r="Q1" s="90"/>
      <c r="R1" s="90"/>
      <c r="S1" s="90"/>
      <c r="T1" s="9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76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77</v>
      </c>
    </row>
    <row r="4" spans="1:70" ht="36.950000000000003" customHeight="1" x14ac:dyDescent="0.3">
      <c r="B4" s="27"/>
      <c r="D4" s="28" t="s">
        <v>83</v>
      </c>
      <c r="K4" s="29"/>
      <c r="M4" s="30" t="s">
        <v>13</v>
      </c>
      <c r="AT4" s="23" t="s">
        <v>6</v>
      </c>
    </row>
    <row r="5" spans="1:70" ht="6.95" customHeight="1" x14ac:dyDescent="0.3">
      <c r="B5" s="27"/>
      <c r="K5" s="29"/>
    </row>
    <row r="6" spans="1:70" ht="15" x14ac:dyDescent="0.3">
      <c r="B6" s="27"/>
      <c r="D6" s="34" t="s">
        <v>16</v>
      </c>
      <c r="K6" s="29"/>
    </row>
    <row r="7" spans="1:70" ht="16.5" customHeight="1" x14ac:dyDescent="0.3">
      <c r="B7" s="27"/>
      <c r="E7" s="363" t="str">
        <f>'Rekapitulace stavby'!K6</f>
        <v>Oprava učebny fyziky ZŠ Drtinova</v>
      </c>
      <c r="F7" s="364"/>
      <c r="G7" s="364"/>
      <c r="H7" s="364"/>
      <c r="K7" s="29"/>
    </row>
    <row r="8" spans="1:70" s="1" customFormat="1" ht="15" x14ac:dyDescent="0.3">
      <c r="B8" s="37"/>
      <c r="D8" s="34" t="s">
        <v>258</v>
      </c>
      <c r="K8" s="40"/>
    </row>
    <row r="9" spans="1:70" s="1" customFormat="1" ht="36.950000000000003" customHeight="1" x14ac:dyDescent="0.3">
      <c r="B9" s="37"/>
      <c r="E9" s="331" t="s">
        <v>259</v>
      </c>
      <c r="F9" s="360"/>
      <c r="G9" s="360"/>
      <c r="H9" s="360"/>
      <c r="K9" s="40"/>
    </row>
    <row r="10" spans="1:70" s="1" customFormat="1" x14ac:dyDescent="0.3">
      <c r="B10" s="37"/>
      <c r="K10" s="40"/>
    </row>
    <row r="11" spans="1:70" s="1" customFormat="1" ht="14.45" customHeight="1" x14ac:dyDescent="0.3">
      <c r="B11" s="37"/>
      <c r="D11" s="34" t="s">
        <v>17</v>
      </c>
      <c r="F11" s="32" t="s">
        <v>18</v>
      </c>
      <c r="I11" s="34" t="s">
        <v>19</v>
      </c>
      <c r="J11" s="32" t="s">
        <v>5</v>
      </c>
      <c r="K11" s="40"/>
    </row>
    <row r="12" spans="1:70" s="1" customFormat="1" ht="14.45" customHeight="1" x14ac:dyDescent="0.3">
      <c r="B12" s="37"/>
      <c r="D12" s="34" t="s">
        <v>20</v>
      </c>
      <c r="F12" s="257" t="s">
        <v>455</v>
      </c>
      <c r="I12" s="34" t="s">
        <v>21</v>
      </c>
      <c r="J12" s="59">
        <f>'Rekapitulace stavby'!AN8</f>
        <v>43567</v>
      </c>
      <c r="K12" s="40"/>
    </row>
    <row r="13" spans="1:70" s="1" customFormat="1" ht="10.9" customHeight="1" x14ac:dyDescent="0.3">
      <c r="B13" s="37"/>
      <c r="K13" s="40"/>
    </row>
    <row r="14" spans="1:70" s="1" customFormat="1" ht="14.45" customHeight="1" x14ac:dyDescent="0.3">
      <c r="B14" s="37"/>
      <c r="D14" s="34" t="s">
        <v>24</v>
      </c>
      <c r="I14" s="34" t="s">
        <v>25</v>
      </c>
      <c r="J14" s="32" t="s">
        <v>5</v>
      </c>
      <c r="K14" s="40"/>
    </row>
    <row r="15" spans="1:70" s="1" customFormat="1" ht="18" customHeight="1" x14ac:dyDescent="0.3">
      <c r="B15" s="37"/>
      <c r="E15" s="257" t="s">
        <v>456</v>
      </c>
      <c r="I15" s="34" t="s">
        <v>26</v>
      </c>
      <c r="J15" s="32" t="s">
        <v>5</v>
      </c>
      <c r="K15" s="40"/>
    </row>
    <row r="16" spans="1:70" s="1" customFormat="1" ht="6.95" customHeight="1" x14ac:dyDescent="0.3">
      <c r="B16" s="37"/>
      <c r="K16" s="40"/>
    </row>
    <row r="17" spans="2:11" s="1" customFormat="1" ht="14.45" customHeight="1" x14ac:dyDescent="0.3">
      <c r="B17" s="37"/>
      <c r="D17" s="34" t="s">
        <v>27</v>
      </c>
      <c r="I17" s="34" t="s">
        <v>25</v>
      </c>
      <c r="J17" s="32" t="str">
        <f>IF('Rekapitulace stavby'!AN13="Vyplň údaj","",IF('Rekapitulace stavby'!AN13="","",'Rekapitulace stavby'!AN13))</f>
        <v/>
      </c>
      <c r="K17" s="40"/>
    </row>
    <row r="18" spans="2:11" s="1" customFormat="1" ht="18" customHeight="1" x14ac:dyDescent="0.3">
      <c r="B18" s="37"/>
      <c r="E18" s="32" t="str">
        <f>IF('Rekapitulace stavby'!E14="Vyplň údaj","",IF('Rekapitulace stavby'!E14="","",'Rekapitulace stavby'!E14))</f>
        <v xml:space="preserve"> </v>
      </c>
      <c r="I18" s="34" t="s">
        <v>26</v>
      </c>
      <c r="J18" s="32" t="str">
        <f>IF('Rekapitulace stavby'!AN14="Vyplň údaj","",IF('Rekapitulace stavby'!AN14="","",'Rekapitulace stavby'!AN14))</f>
        <v/>
      </c>
      <c r="K18" s="40"/>
    </row>
    <row r="19" spans="2:11" s="1" customFormat="1" ht="6.95" customHeight="1" x14ac:dyDescent="0.3">
      <c r="B19" s="37"/>
      <c r="K19" s="40"/>
    </row>
    <row r="20" spans="2:11" s="1" customFormat="1" ht="14.45" customHeight="1" x14ac:dyDescent="0.3">
      <c r="B20" s="37"/>
      <c r="D20" s="34" t="s">
        <v>29</v>
      </c>
      <c r="I20" s="34" t="s">
        <v>25</v>
      </c>
      <c r="J20" s="32" t="s">
        <v>5</v>
      </c>
      <c r="K20" s="40"/>
    </row>
    <row r="21" spans="2:11" s="1" customFormat="1" ht="18" customHeight="1" x14ac:dyDescent="0.3">
      <c r="B21" s="37"/>
      <c r="E21" s="32" t="s">
        <v>30</v>
      </c>
      <c r="I21" s="34" t="s">
        <v>26</v>
      </c>
      <c r="J21" s="32" t="s">
        <v>5</v>
      </c>
      <c r="K21" s="40"/>
    </row>
    <row r="22" spans="2:11" s="1" customFormat="1" ht="6.95" customHeight="1" x14ac:dyDescent="0.3">
      <c r="B22" s="37"/>
      <c r="K22" s="40"/>
    </row>
    <row r="23" spans="2:11" s="1" customFormat="1" ht="14.45" customHeight="1" x14ac:dyDescent="0.3">
      <c r="B23" s="37"/>
      <c r="D23" s="34" t="s">
        <v>32</v>
      </c>
      <c r="K23" s="40"/>
    </row>
    <row r="24" spans="2:11" s="6" customFormat="1" ht="16.5" customHeight="1" x14ac:dyDescent="0.3">
      <c r="B24" s="91"/>
      <c r="E24" s="355" t="s">
        <v>5</v>
      </c>
      <c r="F24" s="355"/>
      <c r="G24" s="355"/>
      <c r="H24" s="355"/>
      <c r="K24" s="92"/>
    </row>
    <row r="25" spans="2:11" s="1" customFormat="1" ht="6.95" customHeight="1" x14ac:dyDescent="0.3">
      <c r="B25" s="37"/>
      <c r="K25" s="40"/>
    </row>
    <row r="26" spans="2:11" s="1" customFormat="1" ht="6.95" customHeight="1" x14ac:dyDescent="0.3">
      <c r="B26" s="37"/>
      <c r="D26" s="60"/>
      <c r="E26" s="60"/>
      <c r="F26" s="60"/>
      <c r="G26" s="60"/>
      <c r="H26" s="60"/>
      <c r="I26" s="60"/>
      <c r="J26" s="60"/>
      <c r="K26" s="93"/>
    </row>
    <row r="27" spans="2:11" s="1" customFormat="1" ht="25.35" customHeight="1" x14ac:dyDescent="0.3">
      <c r="B27" s="37"/>
      <c r="D27" s="94" t="s">
        <v>33</v>
      </c>
      <c r="J27" s="95">
        <f>ROUND(J80,2)</f>
        <v>27670</v>
      </c>
      <c r="K27" s="40"/>
    </row>
    <row r="28" spans="2:11" s="1" customFormat="1" ht="6.95" customHeight="1" x14ac:dyDescent="0.3">
      <c r="B28" s="37"/>
      <c r="D28" s="60"/>
      <c r="E28" s="60"/>
      <c r="F28" s="60"/>
      <c r="G28" s="60"/>
      <c r="H28" s="60"/>
      <c r="I28" s="60"/>
      <c r="J28" s="60"/>
      <c r="K28" s="93"/>
    </row>
    <row r="29" spans="2:11" s="1" customFormat="1" ht="14.45" customHeight="1" x14ac:dyDescent="0.3">
      <c r="B29" s="37"/>
      <c r="F29" s="41" t="s">
        <v>35</v>
      </c>
      <c r="I29" s="41" t="s">
        <v>34</v>
      </c>
      <c r="J29" s="41" t="s">
        <v>36</v>
      </c>
      <c r="K29" s="40"/>
    </row>
    <row r="30" spans="2:11" s="1" customFormat="1" ht="14.45" customHeight="1" x14ac:dyDescent="0.3">
      <c r="B30" s="37"/>
      <c r="D30" s="43" t="s">
        <v>37</v>
      </c>
      <c r="E30" s="43" t="s">
        <v>38</v>
      </c>
      <c r="F30" s="96">
        <f>ROUND(SUM(BE80:BE85), 2)</f>
        <v>15070</v>
      </c>
      <c r="I30" s="97">
        <v>0.21</v>
      </c>
      <c r="J30" s="96">
        <f>ROUND(ROUND((SUM(BE80:BE85)), 2)*I30, 2)</f>
        <v>3164.7</v>
      </c>
      <c r="K30" s="40"/>
    </row>
    <row r="31" spans="2:11" s="1" customFormat="1" ht="14.45" customHeight="1" x14ac:dyDescent="0.3">
      <c r="B31" s="37"/>
      <c r="E31" s="43" t="s">
        <v>39</v>
      </c>
      <c r="F31" s="96">
        <f>ROUND(SUM(BF80:BF85), 2)</f>
        <v>0</v>
      </c>
      <c r="I31" s="97">
        <v>0.15</v>
      </c>
      <c r="J31" s="96">
        <f>ROUND(ROUND((SUM(BF80:BF85)), 2)*I31, 2)</f>
        <v>0</v>
      </c>
      <c r="K31" s="40"/>
    </row>
    <row r="32" spans="2:11" s="1" customFormat="1" ht="14.45" hidden="1" customHeight="1" x14ac:dyDescent="0.3">
      <c r="B32" s="37"/>
      <c r="E32" s="43" t="s">
        <v>40</v>
      </c>
      <c r="F32" s="96">
        <f>ROUND(SUM(BG80:BG85), 2)</f>
        <v>0</v>
      </c>
      <c r="I32" s="97">
        <v>0.21</v>
      </c>
      <c r="J32" s="96">
        <v>0</v>
      </c>
      <c r="K32" s="40"/>
    </row>
    <row r="33" spans="2:11" s="1" customFormat="1" ht="14.45" hidden="1" customHeight="1" x14ac:dyDescent="0.3">
      <c r="B33" s="37"/>
      <c r="E33" s="43" t="s">
        <v>41</v>
      </c>
      <c r="F33" s="96">
        <f>ROUND(SUM(BH80:BH85), 2)</f>
        <v>0</v>
      </c>
      <c r="I33" s="97">
        <v>0.15</v>
      </c>
      <c r="J33" s="96">
        <v>0</v>
      </c>
      <c r="K33" s="40"/>
    </row>
    <row r="34" spans="2:11" s="1" customFormat="1" ht="14.45" hidden="1" customHeight="1" x14ac:dyDescent="0.3">
      <c r="B34" s="37"/>
      <c r="E34" s="43" t="s">
        <v>42</v>
      </c>
      <c r="F34" s="96">
        <f>ROUND(SUM(BI80:BI85), 2)</f>
        <v>0</v>
      </c>
      <c r="I34" s="97">
        <v>0</v>
      </c>
      <c r="J34" s="96">
        <v>0</v>
      </c>
      <c r="K34" s="40"/>
    </row>
    <row r="35" spans="2:11" s="1" customFormat="1" ht="6.95" customHeight="1" x14ac:dyDescent="0.3">
      <c r="B35" s="37"/>
      <c r="K35" s="40"/>
    </row>
    <row r="36" spans="2:11" s="1" customFormat="1" ht="25.35" customHeight="1" x14ac:dyDescent="0.3">
      <c r="B36" s="37"/>
      <c r="C36" s="98"/>
      <c r="D36" s="99" t="s">
        <v>43</v>
      </c>
      <c r="E36" s="63"/>
      <c r="F36" s="63"/>
      <c r="G36" s="100" t="s">
        <v>44</v>
      </c>
      <c r="H36" s="101" t="s">
        <v>45</v>
      </c>
      <c r="I36" s="63"/>
      <c r="J36" s="102">
        <f>SUM(J27:J34)</f>
        <v>30834.7</v>
      </c>
      <c r="K36" s="103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 x14ac:dyDescent="0.3">
      <c r="B41" s="53"/>
      <c r="C41" s="54"/>
      <c r="D41" s="54"/>
      <c r="E41" s="54"/>
      <c r="F41" s="54"/>
      <c r="G41" s="54"/>
      <c r="H41" s="54"/>
      <c r="I41" s="54"/>
      <c r="J41" s="54"/>
      <c r="K41" s="104"/>
    </row>
    <row r="42" spans="2:11" s="1" customFormat="1" ht="36.950000000000003" customHeight="1" x14ac:dyDescent="0.3">
      <c r="B42" s="37"/>
      <c r="C42" s="28" t="s">
        <v>84</v>
      </c>
      <c r="K42" s="40"/>
    </row>
    <row r="43" spans="2:11" s="1" customFormat="1" ht="6.95" customHeight="1" x14ac:dyDescent="0.3">
      <c r="B43" s="37"/>
      <c r="K43" s="40"/>
    </row>
    <row r="44" spans="2:11" s="1" customFormat="1" ht="14.45" customHeight="1" x14ac:dyDescent="0.3">
      <c r="B44" s="37"/>
      <c r="C44" s="34" t="s">
        <v>16</v>
      </c>
      <c r="K44" s="40"/>
    </row>
    <row r="45" spans="2:11" s="1" customFormat="1" ht="16.5" customHeight="1" x14ac:dyDescent="0.3">
      <c r="B45" s="37"/>
      <c r="E45" s="363" t="str">
        <f>E7</f>
        <v>Oprava učebny fyziky ZŠ Drtinova</v>
      </c>
      <c r="F45" s="364"/>
      <c r="G45" s="364"/>
      <c r="H45" s="364"/>
      <c r="K45" s="40"/>
    </row>
    <row r="46" spans="2:11" s="1" customFormat="1" ht="14.45" customHeight="1" x14ac:dyDescent="0.3">
      <c r="B46" s="37"/>
      <c r="C46" s="34" t="s">
        <v>258</v>
      </c>
      <c r="K46" s="40"/>
    </row>
    <row r="47" spans="2:11" s="1" customFormat="1" ht="17.25" customHeight="1" x14ac:dyDescent="0.3">
      <c r="B47" s="37"/>
      <c r="E47" s="331" t="str">
        <f>E9</f>
        <v>VRN - Vedlejší rozpočtové náklady</v>
      </c>
      <c r="F47" s="360"/>
      <c r="G47" s="360"/>
      <c r="H47" s="360"/>
      <c r="K47" s="40"/>
    </row>
    <row r="48" spans="2:11" s="1" customFormat="1" ht="6.95" customHeight="1" x14ac:dyDescent="0.3">
      <c r="B48" s="37"/>
      <c r="K48" s="40"/>
    </row>
    <row r="49" spans="2:47" s="1" customFormat="1" ht="18" customHeight="1" x14ac:dyDescent="0.3">
      <c r="B49" s="37"/>
      <c r="C49" s="34" t="s">
        <v>20</v>
      </c>
      <c r="F49" s="32" t="str">
        <f>F12</f>
        <v>Drtinova 1861/1,Praha 5</v>
      </c>
      <c r="I49" s="34" t="s">
        <v>21</v>
      </c>
      <c r="J49" s="59">
        <f>IF(J12="","",J12)</f>
        <v>43567</v>
      </c>
      <c r="K49" s="40"/>
    </row>
    <row r="50" spans="2:47" s="1" customFormat="1" ht="6.95" customHeight="1" x14ac:dyDescent="0.3">
      <c r="B50" s="37"/>
      <c r="K50" s="40"/>
    </row>
    <row r="51" spans="2:47" s="1" customFormat="1" ht="15" x14ac:dyDescent="0.3">
      <c r="B51" s="37"/>
      <c r="C51" s="34" t="s">
        <v>24</v>
      </c>
      <c r="F51" s="32" t="str">
        <f>E15</f>
        <v>Fakultní ZŠ Drtinova, Praha 5</v>
      </c>
      <c r="I51" s="34" t="s">
        <v>29</v>
      </c>
      <c r="J51" s="355" t="str">
        <f>E21</f>
        <v>Atelier VJH s. r. o.,Mladenovova 5,Praha 4</v>
      </c>
      <c r="K51" s="40"/>
    </row>
    <row r="52" spans="2:47" s="1" customFormat="1" ht="14.45" customHeight="1" x14ac:dyDescent="0.3">
      <c r="B52" s="37"/>
      <c r="C52" s="34" t="s">
        <v>27</v>
      </c>
      <c r="F52" s="32" t="str">
        <f>IF(E18="","",E18)</f>
        <v xml:space="preserve"> </v>
      </c>
      <c r="J52" s="359"/>
      <c r="K52" s="40"/>
    </row>
    <row r="53" spans="2:47" s="1" customFormat="1" ht="10.35" customHeight="1" x14ac:dyDescent="0.3">
      <c r="B53" s="37"/>
      <c r="K53" s="40"/>
    </row>
    <row r="54" spans="2:47" s="1" customFormat="1" ht="29.25" customHeight="1" x14ac:dyDescent="0.3">
      <c r="B54" s="37"/>
      <c r="C54" s="105" t="s">
        <v>85</v>
      </c>
      <c r="D54" s="98"/>
      <c r="E54" s="98"/>
      <c r="F54" s="98"/>
      <c r="G54" s="98"/>
      <c r="H54" s="98"/>
      <c r="I54" s="98"/>
      <c r="J54" s="106" t="s">
        <v>86</v>
      </c>
      <c r="K54" s="107"/>
    </row>
    <row r="55" spans="2:47" s="1" customFormat="1" ht="10.35" customHeight="1" x14ac:dyDescent="0.3">
      <c r="B55" s="37"/>
      <c r="K55" s="40"/>
    </row>
    <row r="56" spans="2:47" s="1" customFormat="1" ht="29.25" customHeight="1" x14ac:dyDescent="0.3">
      <c r="B56" s="37"/>
      <c r="C56" s="108" t="s">
        <v>87</v>
      </c>
      <c r="J56" s="95">
        <f>J57</f>
        <v>27670</v>
      </c>
      <c r="K56" s="40"/>
      <c r="AU56" s="23" t="s">
        <v>88</v>
      </c>
    </row>
    <row r="57" spans="2:47" s="7" customFormat="1" ht="24.95" customHeight="1" x14ac:dyDescent="0.3">
      <c r="B57" s="109"/>
      <c r="D57" s="110" t="s">
        <v>259</v>
      </c>
      <c r="E57" s="111"/>
      <c r="F57" s="111"/>
      <c r="G57" s="111"/>
      <c r="H57" s="111"/>
      <c r="I57" s="111"/>
      <c r="J57" s="112">
        <f>SUM(J58:J60)</f>
        <v>27670</v>
      </c>
      <c r="K57" s="113"/>
    </row>
    <row r="58" spans="2:47" s="8" customFormat="1" ht="19.899999999999999" customHeight="1" x14ac:dyDescent="0.3">
      <c r="B58" s="114"/>
      <c r="D58" s="115" t="s">
        <v>260</v>
      </c>
      <c r="E58" s="116"/>
      <c r="F58" s="116"/>
      <c r="G58" s="116"/>
      <c r="H58" s="116"/>
      <c r="I58" s="116"/>
      <c r="J58" s="117">
        <f>J82</f>
        <v>0</v>
      </c>
      <c r="K58" s="118"/>
    </row>
    <row r="59" spans="2:47" s="8" customFormat="1" ht="19.899999999999999" customHeight="1" x14ac:dyDescent="0.3">
      <c r="B59" s="114"/>
      <c r="D59" s="115" t="s">
        <v>261</v>
      </c>
      <c r="E59" s="116"/>
      <c r="F59" s="116"/>
      <c r="G59" s="116"/>
      <c r="H59" s="116"/>
      <c r="I59" s="116"/>
      <c r="J59" s="117">
        <f>J84</f>
        <v>15070</v>
      </c>
      <c r="K59" s="118"/>
    </row>
    <row r="60" spans="2:47" s="8" customFormat="1" ht="19.899999999999999" customHeight="1" x14ac:dyDescent="0.3">
      <c r="B60" s="114"/>
      <c r="D60" s="115" t="s">
        <v>530</v>
      </c>
      <c r="E60" s="116"/>
      <c r="F60" s="116"/>
      <c r="G60" s="116"/>
      <c r="H60" s="116"/>
      <c r="I60" s="116"/>
      <c r="J60" s="117">
        <f>J86</f>
        <v>12600</v>
      </c>
      <c r="K60" s="118"/>
    </row>
    <row r="61" spans="2:47" s="1" customFormat="1" ht="21.75" customHeight="1" x14ac:dyDescent="0.3">
      <c r="B61" s="37"/>
      <c r="K61" s="40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51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37"/>
    </row>
    <row r="67" spans="2:63" s="1" customFormat="1" ht="36.950000000000003" customHeight="1" x14ac:dyDescent="0.3">
      <c r="B67" s="37"/>
      <c r="C67" s="28" t="s">
        <v>101</v>
      </c>
      <c r="L67" s="37"/>
    </row>
    <row r="68" spans="2:63" s="1" customFormat="1" ht="6.95" customHeight="1" x14ac:dyDescent="0.3">
      <c r="B68" s="37"/>
      <c r="L68" s="37"/>
    </row>
    <row r="69" spans="2:63" s="1" customFormat="1" ht="14.45" customHeight="1" x14ac:dyDescent="0.3">
      <c r="B69" s="37"/>
      <c r="C69" s="34" t="s">
        <v>16</v>
      </c>
      <c r="L69" s="37"/>
    </row>
    <row r="70" spans="2:63" s="1" customFormat="1" ht="16.5" customHeight="1" x14ac:dyDescent="0.3">
      <c r="B70" s="37"/>
      <c r="E70" s="363" t="str">
        <f>E7</f>
        <v>Oprava učebny fyziky ZŠ Drtinova</v>
      </c>
      <c r="F70" s="364"/>
      <c r="G70" s="364"/>
      <c r="H70" s="364"/>
      <c r="L70" s="37"/>
    </row>
    <row r="71" spans="2:63" s="1" customFormat="1" ht="14.45" customHeight="1" x14ac:dyDescent="0.3">
      <c r="B71" s="37"/>
      <c r="C71" s="34" t="s">
        <v>258</v>
      </c>
      <c r="L71" s="37"/>
    </row>
    <row r="72" spans="2:63" s="1" customFormat="1" ht="17.25" customHeight="1" x14ac:dyDescent="0.3">
      <c r="B72" s="37"/>
      <c r="E72" s="331" t="str">
        <f>E9</f>
        <v>VRN - Vedlejší rozpočtové náklady</v>
      </c>
      <c r="F72" s="360"/>
      <c r="G72" s="360"/>
      <c r="H72" s="360"/>
      <c r="L72" s="37"/>
    </row>
    <row r="73" spans="2:63" s="1" customFormat="1" ht="6.95" customHeight="1" x14ac:dyDescent="0.3">
      <c r="B73" s="37"/>
      <c r="L73" s="37"/>
    </row>
    <row r="74" spans="2:63" s="1" customFormat="1" ht="18" customHeight="1" x14ac:dyDescent="0.3">
      <c r="B74" s="37"/>
      <c r="C74" s="34" t="s">
        <v>20</v>
      </c>
      <c r="F74" s="32" t="str">
        <f>F12</f>
        <v>Drtinova 1861/1,Praha 5</v>
      </c>
      <c r="I74" s="34" t="s">
        <v>21</v>
      </c>
      <c r="J74" s="59">
        <f>IF(J12="","",J12)</f>
        <v>43567</v>
      </c>
      <c r="L74" s="37"/>
    </row>
    <row r="75" spans="2:63" s="1" customFormat="1" ht="6.95" customHeight="1" x14ac:dyDescent="0.3">
      <c r="B75" s="37"/>
      <c r="L75" s="37"/>
    </row>
    <row r="76" spans="2:63" s="1" customFormat="1" ht="15" x14ac:dyDescent="0.3">
      <c r="B76" s="37"/>
      <c r="C76" s="34" t="s">
        <v>24</v>
      </c>
      <c r="F76" s="32" t="str">
        <f>E15</f>
        <v>Fakultní ZŠ Drtinova, Praha 5</v>
      </c>
      <c r="I76" s="34" t="s">
        <v>29</v>
      </c>
      <c r="J76" s="32" t="str">
        <f>E21</f>
        <v>Atelier VJH s. r. o.,Mladenovova 5,Praha 4</v>
      </c>
      <c r="L76" s="37"/>
    </row>
    <row r="77" spans="2:63" s="1" customFormat="1" ht="14.45" customHeight="1" x14ac:dyDescent="0.3">
      <c r="B77" s="37"/>
      <c r="C77" s="34" t="s">
        <v>27</v>
      </c>
      <c r="F77" s="32" t="str">
        <f>IF(E18="","",E18)</f>
        <v xml:space="preserve"> </v>
      </c>
      <c r="L77" s="37"/>
    </row>
    <row r="78" spans="2:63" s="1" customFormat="1" ht="10.35" customHeight="1" x14ac:dyDescent="0.3">
      <c r="B78" s="37"/>
      <c r="L78" s="37"/>
    </row>
    <row r="79" spans="2:63" s="9" customFormat="1" ht="29.25" customHeight="1" x14ac:dyDescent="0.3">
      <c r="B79" s="119"/>
      <c r="C79" s="120" t="s">
        <v>102</v>
      </c>
      <c r="D79" s="121" t="s">
        <v>52</v>
      </c>
      <c r="E79" s="121" t="s">
        <v>48</v>
      </c>
      <c r="F79" s="121" t="s">
        <v>103</v>
      </c>
      <c r="G79" s="121" t="s">
        <v>104</v>
      </c>
      <c r="H79" s="121" t="s">
        <v>105</v>
      </c>
      <c r="I79" s="121" t="s">
        <v>106</v>
      </c>
      <c r="J79" s="121" t="s">
        <v>86</v>
      </c>
      <c r="K79" s="122" t="s">
        <v>107</v>
      </c>
      <c r="L79" s="119"/>
      <c r="M79" s="65" t="s">
        <v>108</v>
      </c>
      <c r="N79" s="66" t="s">
        <v>37</v>
      </c>
      <c r="O79" s="66" t="s">
        <v>109</v>
      </c>
      <c r="P79" s="66" t="s">
        <v>110</v>
      </c>
      <c r="Q79" s="66" t="s">
        <v>111</v>
      </c>
      <c r="R79" s="66" t="s">
        <v>112</v>
      </c>
      <c r="S79" s="66" t="s">
        <v>113</v>
      </c>
      <c r="T79" s="67" t="s">
        <v>114</v>
      </c>
    </row>
    <row r="80" spans="2:63" s="1" customFormat="1" ht="29.25" customHeight="1" x14ac:dyDescent="0.35">
      <c r="B80" s="37"/>
      <c r="C80" s="69" t="s">
        <v>87</v>
      </c>
      <c r="J80" s="123">
        <f>J81</f>
        <v>27670</v>
      </c>
      <c r="L80" s="37"/>
      <c r="M80" s="68"/>
      <c r="N80" s="60"/>
      <c r="O80" s="60"/>
      <c r="P80" s="124">
        <f>P81</f>
        <v>0</v>
      </c>
      <c r="Q80" s="60"/>
      <c r="R80" s="124">
        <f>R81</f>
        <v>0</v>
      </c>
      <c r="S80" s="60"/>
      <c r="T80" s="125">
        <f>T81</f>
        <v>0</v>
      </c>
      <c r="AT80" s="23" t="s">
        <v>66</v>
      </c>
      <c r="AU80" s="23" t="s">
        <v>88</v>
      </c>
      <c r="BK80" s="126">
        <f>BK81</f>
        <v>15070</v>
      </c>
    </row>
    <row r="81" spans="2:65" s="10" customFormat="1" ht="37.35" customHeight="1" x14ac:dyDescent="0.35">
      <c r="B81" s="127"/>
      <c r="D81" s="128" t="s">
        <v>66</v>
      </c>
      <c r="E81" s="129" t="s">
        <v>74</v>
      </c>
      <c r="F81" s="129" t="s">
        <v>75</v>
      </c>
      <c r="J81" s="130">
        <f>J82+J84+J86</f>
        <v>27670</v>
      </c>
      <c r="L81" s="127"/>
      <c r="M81" s="131"/>
      <c r="P81" s="132">
        <f>+P84</f>
        <v>0</v>
      </c>
      <c r="R81" s="132">
        <f>+R84</f>
        <v>0</v>
      </c>
      <c r="T81" s="133">
        <f>+T84</f>
        <v>0</v>
      </c>
      <c r="AR81" s="128" t="s">
        <v>126</v>
      </c>
      <c r="AT81" s="134" t="s">
        <v>66</v>
      </c>
      <c r="AU81" s="134" t="s">
        <v>67</v>
      </c>
      <c r="AY81" s="128" t="s">
        <v>117</v>
      </c>
      <c r="BK81" s="135">
        <f>BK84</f>
        <v>15070</v>
      </c>
    </row>
    <row r="82" spans="2:65" s="10" customFormat="1" ht="29.85" customHeight="1" x14ac:dyDescent="0.3">
      <c r="B82" s="127"/>
      <c r="D82" s="128" t="s">
        <v>66</v>
      </c>
      <c r="E82" s="136" t="s">
        <v>531</v>
      </c>
      <c r="F82" s="136" t="s">
        <v>532</v>
      </c>
      <c r="J82" s="137">
        <f>BK82</f>
        <v>0</v>
      </c>
      <c r="L82" s="127"/>
      <c r="M82" s="131"/>
      <c r="P82" s="132">
        <f>P83</f>
        <v>0</v>
      </c>
      <c r="R82" s="132">
        <f>R83</f>
        <v>0</v>
      </c>
      <c r="T82" s="133">
        <f>T83</f>
        <v>0</v>
      </c>
      <c r="AR82" s="128" t="s">
        <v>126</v>
      </c>
      <c r="AT82" s="134" t="s">
        <v>66</v>
      </c>
      <c r="AU82" s="134" t="s">
        <v>72</v>
      </c>
      <c r="AY82" s="128" t="s">
        <v>117</v>
      </c>
      <c r="BK82" s="135">
        <f>BK83</f>
        <v>0</v>
      </c>
    </row>
    <row r="83" spans="2:65" s="322" customFormat="1" ht="16.5" customHeight="1" x14ac:dyDescent="0.3">
      <c r="B83" s="138"/>
      <c r="C83" s="139">
        <v>2</v>
      </c>
      <c r="D83" s="139" t="s">
        <v>119</v>
      </c>
      <c r="E83" s="140" t="s">
        <v>535</v>
      </c>
      <c r="F83" s="141" t="s">
        <v>532</v>
      </c>
      <c r="G83" s="142" t="s">
        <v>146</v>
      </c>
      <c r="H83" s="143">
        <v>1</v>
      </c>
      <c r="I83" s="144">
        <v>0</v>
      </c>
      <c r="J83" s="144">
        <f>ROUND(I83*H83,2)</f>
        <v>0</v>
      </c>
      <c r="K83" s="141" t="s">
        <v>121</v>
      </c>
      <c r="L83" s="37"/>
      <c r="M83" s="145" t="s">
        <v>5</v>
      </c>
      <c r="N83" s="146" t="s">
        <v>38</v>
      </c>
      <c r="O83" s="147">
        <v>0</v>
      </c>
      <c r="P83" s="147">
        <f>O83*H83</f>
        <v>0</v>
      </c>
      <c r="Q83" s="147">
        <v>0</v>
      </c>
      <c r="R83" s="147">
        <f>Q83*H83</f>
        <v>0</v>
      </c>
      <c r="S83" s="147">
        <v>0</v>
      </c>
      <c r="T83" s="148">
        <f>S83*H83</f>
        <v>0</v>
      </c>
      <c r="AR83" s="321" t="s">
        <v>262</v>
      </c>
      <c r="AT83" s="321" t="s">
        <v>119</v>
      </c>
      <c r="AU83" s="321" t="s">
        <v>77</v>
      </c>
      <c r="AY83" s="321" t="s">
        <v>117</v>
      </c>
      <c r="BE83" s="149">
        <f>IF(N83="základní",J83,0)</f>
        <v>0</v>
      </c>
      <c r="BF83" s="149">
        <f>IF(N83="snížená",J83,0)</f>
        <v>0</v>
      </c>
      <c r="BG83" s="149">
        <f>IF(N83="zákl. přenesená",J83,0)</f>
        <v>0</v>
      </c>
      <c r="BH83" s="149">
        <f>IF(N83="sníž. přenesená",J83,0)</f>
        <v>0</v>
      </c>
      <c r="BI83" s="149">
        <f>IF(N83="nulová",J83,0)</f>
        <v>0</v>
      </c>
      <c r="BJ83" s="321" t="s">
        <v>72</v>
      </c>
      <c r="BK83" s="149">
        <f>ROUND(I83*H83,2)</f>
        <v>0</v>
      </c>
      <c r="BL83" s="321" t="s">
        <v>262</v>
      </c>
      <c r="BM83" s="321" t="s">
        <v>267</v>
      </c>
    </row>
    <row r="84" spans="2:65" s="10" customFormat="1" ht="29.85" customHeight="1" x14ac:dyDescent="0.3">
      <c r="B84" s="127"/>
      <c r="D84" s="128" t="s">
        <v>66</v>
      </c>
      <c r="E84" s="136" t="s">
        <v>263</v>
      </c>
      <c r="F84" s="136" t="s">
        <v>264</v>
      </c>
      <c r="J84" s="137">
        <f>BK84</f>
        <v>15070</v>
      </c>
      <c r="L84" s="127"/>
      <c r="M84" s="131"/>
      <c r="P84" s="132">
        <f>P85</f>
        <v>0</v>
      </c>
      <c r="R84" s="132">
        <f>R85</f>
        <v>0</v>
      </c>
      <c r="T84" s="133">
        <f>T85</f>
        <v>0</v>
      </c>
      <c r="AR84" s="128" t="s">
        <v>126</v>
      </c>
      <c r="AT84" s="134" t="s">
        <v>66</v>
      </c>
      <c r="AU84" s="134" t="s">
        <v>72</v>
      </c>
      <c r="AY84" s="128" t="s">
        <v>117</v>
      </c>
      <c r="BK84" s="135">
        <f>BK85</f>
        <v>15070</v>
      </c>
    </row>
    <row r="85" spans="2:65" s="1" customFormat="1" ht="16.5" customHeight="1" x14ac:dyDescent="0.3">
      <c r="B85" s="138"/>
      <c r="C85" s="139">
        <v>2</v>
      </c>
      <c r="D85" s="139" t="s">
        <v>119</v>
      </c>
      <c r="E85" s="140" t="s">
        <v>265</v>
      </c>
      <c r="F85" s="141" t="s">
        <v>266</v>
      </c>
      <c r="G85" s="142" t="s">
        <v>146</v>
      </c>
      <c r="H85" s="143">
        <v>1</v>
      </c>
      <c r="I85" s="144">
        <v>15070</v>
      </c>
      <c r="J85" s="144">
        <f>ROUND(I85*H85,2)</f>
        <v>15070</v>
      </c>
      <c r="K85" s="141" t="s">
        <v>121</v>
      </c>
      <c r="L85" s="37"/>
      <c r="M85" s="145" t="s">
        <v>5</v>
      </c>
      <c r="N85" s="146" t="s">
        <v>38</v>
      </c>
      <c r="O85" s="147">
        <v>0</v>
      </c>
      <c r="P85" s="147">
        <f>O85*H85</f>
        <v>0</v>
      </c>
      <c r="Q85" s="147">
        <v>0</v>
      </c>
      <c r="R85" s="147">
        <f>Q85*H85</f>
        <v>0</v>
      </c>
      <c r="S85" s="147">
        <v>0</v>
      </c>
      <c r="T85" s="148">
        <f>S85*H85</f>
        <v>0</v>
      </c>
      <c r="AR85" s="23" t="s">
        <v>262</v>
      </c>
      <c r="AT85" s="23" t="s">
        <v>119</v>
      </c>
      <c r="AU85" s="23" t="s">
        <v>77</v>
      </c>
      <c r="AY85" s="23" t="s">
        <v>117</v>
      </c>
      <c r="BE85" s="149">
        <f>IF(N85="základní",J85,0)</f>
        <v>15070</v>
      </c>
      <c r="BF85" s="149">
        <f>IF(N85="snížená",J85,0)</f>
        <v>0</v>
      </c>
      <c r="BG85" s="149">
        <f>IF(N85="zákl. přenesená",J85,0)</f>
        <v>0</v>
      </c>
      <c r="BH85" s="149">
        <f>IF(N85="sníž. přenesená",J85,0)</f>
        <v>0</v>
      </c>
      <c r="BI85" s="149">
        <f>IF(N85="nulová",J85,0)</f>
        <v>0</v>
      </c>
      <c r="BJ85" s="23" t="s">
        <v>72</v>
      </c>
      <c r="BK85" s="149">
        <f>ROUND(I85*H85,2)</f>
        <v>15070</v>
      </c>
      <c r="BL85" s="23" t="s">
        <v>262</v>
      </c>
      <c r="BM85" s="23" t="s">
        <v>267</v>
      </c>
    </row>
    <row r="86" spans="2:65" s="10" customFormat="1" ht="29.85" customHeight="1" x14ac:dyDescent="0.3">
      <c r="B86" s="127"/>
      <c r="D86" s="128" t="s">
        <v>66</v>
      </c>
      <c r="E86" s="136" t="s">
        <v>533</v>
      </c>
      <c r="F86" s="136" t="s">
        <v>534</v>
      </c>
      <c r="J86" s="137">
        <f>BK86</f>
        <v>12600</v>
      </c>
      <c r="L86" s="127"/>
      <c r="M86" s="131"/>
      <c r="P86" s="132">
        <f>P87</f>
        <v>0</v>
      </c>
      <c r="R86" s="132">
        <f>R87</f>
        <v>0</v>
      </c>
      <c r="T86" s="133">
        <f>T87</f>
        <v>0</v>
      </c>
      <c r="AR86" s="128" t="s">
        <v>126</v>
      </c>
      <c r="AT86" s="134" t="s">
        <v>66</v>
      </c>
      <c r="AU86" s="134" t="s">
        <v>72</v>
      </c>
      <c r="AY86" s="128" t="s">
        <v>117</v>
      </c>
      <c r="BK86" s="135">
        <f>BK87</f>
        <v>12600</v>
      </c>
    </row>
    <row r="87" spans="2:65" s="322" customFormat="1" ht="16.5" customHeight="1" x14ac:dyDescent="0.3">
      <c r="B87" s="138"/>
      <c r="C87" s="139">
        <v>2</v>
      </c>
      <c r="D87" s="139" t="s">
        <v>119</v>
      </c>
      <c r="E87" s="140" t="s">
        <v>536</v>
      </c>
      <c r="F87" s="141" t="s">
        <v>534</v>
      </c>
      <c r="G87" s="142" t="s">
        <v>146</v>
      </c>
      <c r="H87" s="143">
        <v>1</v>
      </c>
      <c r="I87" s="144">
        <v>12600</v>
      </c>
      <c r="J87" s="144">
        <f>ROUND(I87*H87,2)</f>
        <v>12600</v>
      </c>
      <c r="K87" s="141" t="s">
        <v>121</v>
      </c>
      <c r="L87" s="37"/>
      <c r="M87" s="145" t="s">
        <v>5</v>
      </c>
      <c r="N87" s="146" t="s">
        <v>38</v>
      </c>
      <c r="O87" s="147">
        <v>0</v>
      </c>
      <c r="P87" s="147">
        <f>O87*H87</f>
        <v>0</v>
      </c>
      <c r="Q87" s="147">
        <v>0</v>
      </c>
      <c r="R87" s="147">
        <f>Q87*H87</f>
        <v>0</v>
      </c>
      <c r="S87" s="147">
        <v>0</v>
      </c>
      <c r="T87" s="148">
        <f>S87*H87</f>
        <v>0</v>
      </c>
      <c r="AR87" s="321" t="s">
        <v>262</v>
      </c>
      <c r="AT87" s="321" t="s">
        <v>119</v>
      </c>
      <c r="AU87" s="321" t="s">
        <v>77</v>
      </c>
      <c r="AY87" s="321" t="s">
        <v>117</v>
      </c>
      <c r="BE87" s="149">
        <f>IF(N87="základní",J87,0)</f>
        <v>12600</v>
      </c>
      <c r="BF87" s="149">
        <f>IF(N87="snížená",J87,0)</f>
        <v>0</v>
      </c>
      <c r="BG87" s="149">
        <f>IF(N87="zákl. přenesená",J87,0)</f>
        <v>0</v>
      </c>
      <c r="BH87" s="149">
        <f>IF(N87="sníž. přenesená",J87,0)</f>
        <v>0</v>
      </c>
      <c r="BI87" s="149">
        <f>IF(N87="nulová",J87,0)</f>
        <v>0</v>
      </c>
      <c r="BJ87" s="321" t="s">
        <v>72</v>
      </c>
      <c r="BK87" s="149">
        <f>ROUND(I87*H87,2)</f>
        <v>12600</v>
      </c>
      <c r="BL87" s="321" t="s">
        <v>262</v>
      </c>
      <c r="BM87" s="321" t="s">
        <v>267</v>
      </c>
    </row>
    <row r="88" spans="2:65" s="322" customFormat="1" ht="16.5" customHeight="1" x14ac:dyDescent="0.3">
      <c r="B88" s="138"/>
      <c r="C88" s="314"/>
      <c r="D88" s="314"/>
      <c r="E88" s="315"/>
      <c r="F88" s="316"/>
      <c r="G88" s="317"/>
      <c r="H88" s="318"/>
      <c r="I88" s="319"/>
      <c r="J88" s="319"/>
      <c r="K88" s="316"/>
      <c r="L88" s="37"/>
      <c r="M88" s="323"/>
      <c r="N88" s="146"/>
      <c r="O88" s="147"/>
      <c r="P88" s="147"/>
      <c r="Q88" s="147"/>
      <c r="R88" s="147"/>
      <c r="S88" s="147"/>
      <c r="T88" s="324"/>
      <c r="AR88" s="321"/>
      <c r="AT88" s="321"/>
      <c r="AU88" s="321"/>
      <c r="AY88" s="321"/>
      <c r="BE88" s="149"/>
      <c r="BF88" s="149"/>
      <c r="BG88" s="149"/>
      <c r="BH88" s="149"/>
      <c r="BI88" s="149"/>
      <c r="BJ88" s="321"/>
      <c r="BK88" s="149"/>
      <c r="BL88" s="321"/>
      <c r="BM88" s="321"/>
    </row>
    <row r="89" spans="2:65" s="1" customFormat="1" ht="6.95" customHeight="1" x14ac:dyDescent="0.3"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37"/>
    </row>
  </sheetData>
  <protectedRanges>
    <protectedRange sqref="I85 I83 I87:I88" name="Oblast1"/>
  </protectedRanges>
  <autoFilter ref="C79:K85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6" zoomScaleNormal="100" workbookViewId="0"/>
  </sheetViews>
  <sheetFormatPr defaultRowHeight="13.5" x14ac:dyDescent="0.3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ht="37.5" customHeight="1" x14ac:dyDescent="0.3"/>
    <row r="2" spans="2:11" ht="7.5" customHeight="1" x14ac:dyDescent="0.3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5" customFormat="1" ht="45" customHeight="1" x14ac:dyDescent="0.3">
      <c r="B3" s="179"/>
      <c r="C3" s="365" t="s">
        <v>268</v>
      </c>
      <c r="D3" s="365"/>
      <c r="E3" s="365"/>
      <c r="F3" s="365"/>
      <c r="G3" s="365"/>
      <c r="H3" s="365"/>
      <c r="I3" s="365"/>
      <c r="J3" s="365"/>
      <c r="K3" s="180"/>
    </row>
    <row r="4" spans="2:11" ht="25.5" customHeight="1" x14ac:dyDescent="0.3">
      <c r="B4" s="181"/>
      <c r="C4" s="366" t="s">
        <v>269</v>
      </c>
      <c r="D4" s="366"/>
      <c r="E4" s="366"/>
      <c r="F4" s="366"/>
      <c r="G4" s="366"/>
      <c r="H4" s="366"/>
      <c r="I4" s="366"/>
      <c r="J4" s="366"/>
      <c r="K4" s="182"/>
    </row>
    <row r="5" spans="2:11" ht="5.25" customHeight="1" x14ac:dyDescent="0.3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ht="15" customHeight="1" x14ac:dyDescent="0.3">
      <c r="B6" s="181"/>
      <c r="C6" s="367" t="s">
        <v>270</v>
      </c>
      <c r="D6" s="367"/>
      <c r="E6" s="367"/>
      <c r="F6" s="367"/>
      <c r="G6" s="367"/>
      <c r="H6" s="367"/>
      <c r="I6" s="367"/>
      <c r="J6" s="367"/>
      <c r="K6" s="182"/>
    </row>
    <row r="7" spans="2:11" ht="15" customHeight="1" x14ac:dyDescent="0.3">
      <c r="B7" s="185"/>
      <c r="C7" s="367" t="s">
        <v>271</v>
      </c>
      <c r="D7" s="367"/>
      <c r="E7" s="367"/>
      <c r="F7" s="367"/>
      <c r="G7" s="367"/>
      <c r="H7" s="367"/>
      <c r="I7" s="367"/>
      <c r="J7" s="367"/>
      <c r="K7" s="182"/>
    </row>
    <row r="8" spans="2:11" ht="12.75" customHeight="1" x14ac:dyDescent="0.3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ht="15" customHeight="1" x14ac:dyDescent="0.3">
      <c r="B9" s="185"/>
      <c r="C9" s="367" t="s">
        <v>272</v>
      </c>
      <c r="D9" s="367"/>
      <c r="E9" s="367"/>
      <c r="F9" s="367"/>
      <c r="G9" s="367"/>
      <c r="H9" s="367"/>
      <c r="I9" s="367"/>
      <c r="J9" s="367"/>
      <c r="K9" s="182"/>
    </row>
    <row r="10" spans="2:11" ht="15" customHeight="1" x14ac:dyDescent="0.3">
      <c r="B10" s="185"/>
      <c r="C10" s="184"/>
      <c r="D10" s="367" t="s">
        <v>273</v>
      </c>
      <c r="E10" s="367"/>
      <c r="F10" s="367"/>
      <c r="G10" s="367"/>
      <c r="H10" s="367"/>
      <c r="I10" s="367"/>
      <c r="J10" s="367"/>
      <c r="K10" s="182"/>
    </row>
    <row r="11" spans="2:11" ht="15" customHeight="1" x14ac:dyDescent="0.3">
      <c r="B11" s="185"/>
      <c r="C11" s="186"/>
      <c r="D11" s="367" t="s">
        <v>274</v>
      </c>
      <c r="E11" s="367"/>
      <c r="F11" s="367"/>
      <c r="G11" s="367"/>
      <c r="H11" s="367"/>
      <c r="I11" s="367"/>
      <c r="J11" s="367"/>
      <c r="K11" s="182"/>
    </row>
    <row r="12" spans="2:11" ht="12.75" customHeight="1" x14ac:dyDescent="0.3">
      <c r="B12" s="185"/>
      <c r="C12" s="186"/>
      <c r="D12" s="186"/>
      <c r="E12" s="186"/>
      <c r="F12" s="186"/>
      <c r="G12" s="186"/>
      <c r="H12" s="186"/>
      <c r="I12" s="186"/>
      <c r="J12" s="186"/>
      <c r="K12" s="182"/>
    </row>
    <row r="13" spans="2:11" ht="15" customHeight="1" x14ac:dyDescent="0.3">
      <c r="B13" s="185"/>
      <c r="C13" s="186"/>
      <c r="D13" s="367" t="s">
        <v>275</v>
      </c>
      <c r="E13" s="367"/>
      <c r="F13" s="367"/>
      <c r="G13" s="367"/>
      <c r="H13" s="367"/>
      <c r="I13" s="367"/>
      <c r="J13" s="367"/>
      <c r="K13" s="182"/>
    </row>
    <row r="14" spans="2:11" ht="15" customHeight="1" x14ac:dyDescent="0.3">
      <c r="B14" s="185"/>
      <c r="C14" s="186"/>
      <c r="D14" s="367" t="s">
        <v>276</v>
      </c>
      <c r="E14" s="367"/>
      <c r="F14" s="367"/>
      <c r="G14" s="367"/>
      <c r="H14" s="367"/>
      <c r="I14" s="367"/>
      <c r="J14" s="367"/>
      <c r="K14" s="182"/>
    </row>
    <row r="15" spans="2:11" ht="15" customHeight="1" x14ac:dyDescent="0.3">
      <c r="B15" s="185"/>
      <c r="C15" s="186"/>
      <c r="D15" s="367" t="s">
        <v>277</v>
      </c>
      <c r="E15" s="367"/>
      <c r="F15" s="367"/>
      <c r="G15" s="367"/>
      <c r="H15" s="367"/>
      <c r="I15" s="367"/>
      <c r="J15" s="367"/>
      <c r="K15" s="182"/>
    </row>
    <row r="16" spans="2:11" ht="15" customHeight="1" x14ac:dyDescent="0.3">
      <c r="B16" s="185"/>
      <c r="C16" s="186"/>
      <c r="D16" s="186"/>
      <c r="E16" s="187" t="s">
        <v>71</v>
      </c>
      <c r="F16" s="367" t="s">
        <v>278</v>
      </c>
      <c r="G16" s="367"/>
      <c r="H16" s="367"/>
      <c r="I16" s="367"/>
      <c r="J16" s="367"/>
      <c r="K16" s="182"/>
    </row>
    <row r="17" spans="2:11" ht="15" customHeight="1" x14ac:dyDescent="0.3">
      <c r="B17" s="185"/>
      <c r="C17" s="186"/>
      <c r="D17" s="186"/>
      <c r="E17" s="187" t="s">
        <v>279</v>
      </c>
      <c r="F17" s="367" t="s">
        <v>280</v>
      </c>
      <c r="G17" s="367"/>
      <c r="H17" s="367"/>
      <c r="I17" s="367"/>
      <c r="J17" s="367"/>
      <c r="K17" s="182"/>
    </row>
    <row r="18" spans="2:11" ht="15" customHeight="1" x14ac:dyDescent="0.3">
      <c r="B18" s="185"/>
      <c r="C18" s="186"/>
      <c r="D18" s="186"/>
      <c r="E18" s="187" t="s">
        <v>281</v>
      </c>
      <c r="F18" s="367" t="s">
        <v>282</v>
      </c>
      <c r="G18" s="367"/>
      <c r="H18" s="367"/>
      <c r="I18" s="367"/>
      <c r="J18" s="367"/>
      <c r="K18" s="182"/>
    </row>
    <row r="19" spans="2:11" ht="15" customHeight="1" x14ac:dyDescent="0.3">
      <c r="B19" s="185"/>
      <c r="C19" s="186"/>
      <c r="D19" s="186"/>
      <c r="E19" s="187" t="s">
        <v>283</v>
      </c>
      <c r="F19" s="367" t="s">
        <v>284</v>
      </c>
      <c r="G19" s="367"/>
      <c r="H19" s="367"/>
      <c r="I19" s="367"/>
      <c r="J19" s="367"/>
      <c r="K19" s="182"/>
    </row>
    <row r="20" spans="2:11" ht="15" customHeight="1" x14ac:dyDescent="0.3">
      <c r="B20" s="185"/>
      <c r="C20" s="186"/>
      <c r="D20" s="186"/>
      <c r="E20" s="187" t="s">
        <v>251</v>
      </c>
      <c r="F20" s="367" t="s">
        <v>285</v>
      </c>
      <c r="G20" s="367"/>
      <c r="H20" s="367"/>
      <c r="I20" s="367"/>
      <c r="J20" s="367"/>
      <c r="K20" s="182"/>
    </row>
    <row r="21" spans="2:11" ht="15" customHeight="1" x14ac:dyDescent="0.3">
      <c r="B21" s="185"/>
      <c r="C21" s="186"/>
      <c r="D21" s="186"/>
      <c r="E21" s="187" t="s">
        <v>286</v>
      </c>
      <c r="F21" s="367" t="s">
        <v>287</v>
      </c>
      <c r="G21" s="367"/>
      <c r="H21" s="367"/>
      <c r="I21" s="367"/>
      <c r="J21" s="367"/>
      <c r="K21" s="182"/>
    </row>
    <row r="22" spans="2:11" ht="12.75" customHeight="1" x14ac:dyDescent="0.3">
      <c r="B22" s="185"/>
      <c r="C22" s="186"/>
      <c r="D22" s="186"/>
      <c r="E22" s="186"/>
      <c r="F22" s="186"/>
      <c r="G22" s="186"/>
      <c r="H22" s="186"/>
      <c r="I22" s="186"/>
      <c r="J22" s="186"/>
      <c r="K22" s="182"/>
    </row>
    <row r="23" spans="2:11" ht="15" customHeight="1" x14ac:dyDescent="0.3">
      <c r="B23" s="185"/>
      <c r="C23" s="367" t="s">
        <v>288</v>
      </c>
      <c r="D23" s="367"/>
      <c r="E23" s="367"/>
      <c r="F23" s="367"/>
      <c r="G23" s="367"/>
      <c r="H23" s="367"/>
      <c r="I23" s="367"/>
      <c r="J23" s="367"/>
      <c r="K23" s="182"/>
    </row>
    <row r="24" spans="2:11" ht="15" customHeight="1" x14ac:dyDescent="0.3">
      <c r="B24" s="185"/>
      <c r="C24" s="367" t="s">
        <v>289</v>
      </c>
      <c r="D24" s="367"/>
      <c r="E24" s="367"/>
      <c r="F24" s="367"/>
      <c r="G24" s="367"/>
      <c r="H24" s="367"/>
      <c r="I24" s="367"/>
      <c r="J24" s="367"/>
      <c r="K24" s="182"/>
    </row>
    <row r="25" spans="2:11" ht="15" customHeight="1" x14ac:dyDescent="0.3">
      <c r="B25" s="185"/>
      <c r="C25" s="184"/>
      <c r="D25" s="367" t="s">
        <v>290</v>
      </c>
      <c r="E25" s="367"/>
      <c r="F25" s="367"/>
      <c r="G25" s="367"/>
      <c r="H25" s="367"/>
      <c r="I25" s="367"/>
      <c r="J25" s="367"/>
      <c r="K25" s="182"/>
    </row>
    <row r="26" spans="2:11" ht="15" customHeight="1" x14ac:dyDescent="0.3">
      <c r="B26" s="185"/>
      <c r="C26" s="186"/>
      <c r="D26" s="367" t="s">
        <v>291</v>
      </c>
      <c r="E26" s="367"/>
      <c r="F26" s="367"/>
      <c r="G26" s="367"/>
      <c r="H26" s="367"/>
      <c r="I26" s="367"/>
      <c r="J26" s="367"/>
      <c r="K26" s="182"/>
    </row>
    <row r="27" spans="2:11" ht="12.75" customHeight="1" x14ac:dyDescent="0.3">
      <c r="B27" s="185"/>
      <c r="C27" s="186"/>
      <c r="D27" s="186"/>
      <c r="E27" s="186"/>
      <c r="F27" s="186"/>
      <c r="G27" s="186"/>
      <c r="H27" s="186"/>
      <c r="I27" s="186"/>
      <c r="J27" s="186"/>
      <c r="K27" s="182"/>
    </row>
    <row r="28" spans="2:11" ht="15" customHeight="1" x14ac:dyDescent="0.3">
      <c r="B28" s="185"/>
      <c r="C28" s="186"/>
      <c r="D28" s="367" t="s">
        <v>292</v>
      </c>
      <c r="E28" s="367"/>
      <c r="F28" s="367"/>
      <c r="G28" s="367"/>
      <c r="H28" s="367"/>
      <c r="I28" s="367"/>
      <c r="J28" s="367"/>
      <c r="K28" s="182"/>
    </row>
    <row r="29" spans="2:11" ht="15" customHeight="1" x14ac:dyDescent="0.3">
      <c r="B29" s="185"/>
      <c r="C29" s="186"/>
      <c r="D29" s="367" t="s">
        <v>293</v>
      </c>
      <c r="E29" s="367"/>
      <c r="F29" s="367"/>
      <c r="G29" s="367"/>
      <c r="H29" s="367"/>
      <c r="I29" s="367"/>
      <c r="J29" s="367"/>
      <c r="K29" s="182"/>
    </row>
    <row r="30" spans="2:11" ht="12.75" customHeight="1" x14ac:dyDescent="0.3">
      <c r="B30" s="185"/>
      <c r="C30" s="186"/>
      <c r="D30" s="186"/>
      <c r="E30" s="186"/>
      <c r="F30" s="186"/>
      <c r="G30" s="186"/>
      <c r="H30" s="186"/>
      <c r="I30" s="186"/>
      <c r="J30" s="186"/>
      <c r="K30" s="182"/>
    </row>
    <row r="31" spans="2:11" ht="15" customHeight="1" x14ac:dyDescent="0.3">
      <c r="B31" s="185"/>
      <c r="C31" s="186"/>
      <c r="D31" s="367" t="s">
        <v>294</v>
      </c>
      <c r="E31" s="367"/>
      <c r="F31" s="367"/>
      <c r="G31" s="367"/>
      <c r="H31" s="367"/>
      <c r="I31" s="367"/>
      <c r="J31" s="367"/>
      <c r="K31" s="182"/>
    </row>
    <row r="32" spans="2:11" ht="15" customHeight="1" x14ac:dyDescent="0.3">
      <c r="B32" s="185"/>
      <c r="C32" s="186"/>
      <c r="D32" s="367" t="s">
        <v>295</v>
      </c>
      <c r="E32" s="367"/>
      <c r="F32" s="367"/>
      <c r="G32" s="367"/>
      <c r="H32" s="367"/>
      <c r="I32" s="367"/>
      <c r="J32" s="367"/>
      <c r="K32" s="182"/>
    </row>
    <row r="33" spans="2:11" ht="15" customHeight="1" x14ac:dyDescent="0.3">
      <c r="B33" s="185"/>
      <c r="C33" s="186"/>
      <c r="D33" s="367" t="s">
        <v>296</v>
      </c>
      <c r="E33" s="367"/>
      <c r="F33" s="367"/>
      <c r="G33" s="367"/>
      <c r="H33" s="367"/>
      <c r="I33" s="367"/>
      <c r="J33" s="367"/>
      <c r="K33" s="182"/>
    </row>
    <row r="34" spans="2:11" ht="15" customHeight="1" x14ac:dyDescent="0.3">
      <c r="B34" s="185"/>
      <c r="C34" s="186"/>
      <c r="D34" s="184"/>
      <c r="E34" s="188" t="s">
        <v>102</v>
      </c>
      <c r="F34" s="184"/>
      <c r="G34" s="367" t="s">
        <v>297</v>
      </c>
      <c r="H34" s="367"/>
      <c r="I34" s="367"/>
      <c r="J34" s="367"/>
      <c r="K34" s="182"/>
    </row>
    <row r="35" spans="2:11" ht="30.75" customHeight="1" x14ac:dyDescent="0.3">
      <c r="B35" s="185"/>
      <c r="C35" s="186"/>
      <c r="D35" s="184"/>
      <c r="E35" s="188" t="s">
        <v>298</v>
      </c>
      <c r="F35" s="184"/>
      <c r="G35" s="367" t="s">
        <v>299</v>
      </c>
      <c r="H35" s="367"/>
      <c r="I35" s="367"/>
      <c r="J35" s="367"/>
      <c r="K35" s="182"/>
    </row>
    <row r="36" spans="2:11" ht="15" customHeight="1" x14ac:dyDescent="0.3">
      <c r="B36" s="185"/>
      <c r="C36" s="186"/>
      <c r="D36" s="184"/>
      <c r="E36" s="188" t="s">
        <v>48</v>
      </c>
      <c r="F36" s="184"/>
      <c r="G36" s="367" t="s">
        <v>300</v>
      </c>
      <c r="H36" s="367"/>
      <c r="I36" s="367"/>
      <c r="J36" s="367"/>
      <c r="K36" s="182"/>
    </row>
    <row r="37" spans="2:11" ht="15" customHeight="1" x14ac:dyDescent="0.3">
      <c r="B37" s="185"/>
      <c r="C37" s="186"/>
      <c r="D37" s="184"/>
      <c r="E37" s="188" t="s">
        <v>103</v>
      </c>
      <c r="F37" s="184"/>
      <c r="G37" s="367" t="s">
        <v>301</v>
      </c>
      <c r="H37" s="367"/>
      <c r="I37" s="367"/>
      <c r="J37" s="367"/>
      <c r="K37" s="182"/>
    </row>
    <row r="38" spans="2:11" ht="15" customHeight="1" x14ac:dyDescent="0.3">
      <c r="B38" s="185"/>
      <c r="C38" s="186"/>
      <c r="D38" s="184"/>
      <c r="E38" s="188" t="s">
        <v>104</v>
      </c>
      <c r="F38" s="184"/>
      <c r="G38" s="367" t="s">
        <v>302</v>
      </c>
      <c r="H38" s="367"/>
      <c r="I38" s="367"/>
      <c r="J38" s="367"/>
      <c r="K38" s="182"/>
    </row>
    <row r="39" spans="2:11" ht="15" customHeight="1" x14ac:dyDescent="0.3">
      <c r="B39" s="185"/>
      <c r="C39" s="186"/>
      <c r="D39" s="184"/>
      <c r="E39" s="188" t="s">
        <v>105</v>
      </c>
      <c r="F39" s="184"/>
      <c r="G39" s="367" t="s">
        <v>303</v>
      </c>
      <c r="H39" s="367"/>
      <c r="I39" s="367"/>
      <c r="J39" s="367"/>
      <c r="K39" s="182"/>
    </row>
    <row r="40" spans="2:11" ht="15" customHeight="1" x14ac:dyDescent="0.3">
      <c r="B40" s="185"/>
      <c r="C40" s="186"/>
      <c r="D40" s="184"/>
      <c r="E40" s="188" t="s">
        <v>304</v>
      </c>
      <c r="F40" s="184"/>
      <c r="G40" s="367" t="s">
        <v>305</v>
      </c>
      <c r="H40" s="367"/>
      <c r="I40" s="367"/>
      <c r="J40" s="367"/>
      <c r="K40" s="182"/>
    </row>
    <row r="41" spans="2:11" ht="15" customHeight="1" x14ac:dyDescent="0.3">
      <c r="B41" s="185"/>
      <c r="C41" s="186"/>
      <c r="D41" s="184"/>
      <c r="E41" s="188"/>
      <c r="F41" s="184"/>
      <c r="G41" s="367" t="s">
        <v>306</v>
      </c>
      <c r="H41" s="367"/>
      <c r="I41" s="367"/>
      <c r="J41" s="367"/>
      <c r="K41" s="182"/>
    </row>
    <row r="42" spans="2:11" ht="15" customHeight="1" x14ac:dyDescent="0.3">
      <c r="B42" s="185"/>
      <c r="C42" s="186"/>
      <c r="D42" s="184"/>
      <c r="E42" s="188" t="s">
        <v>307</v>
      </c>
      <c r="F42" s="184"/>
      <c r="G42" s="367" t="s">
        <v>308</v>
      </c>
      <c r="H42" s="367"/>
      <c r="I42" s="367"/>
      <c r="J42" s="367"/>
      <c r="K42" s="182"/>
    </row>
    <row r="43" spans="2:11" ht="15" customHeight="1" x14ac:dyDescent="0.3">
      <c r="B43" s="185"/>
      <c r="C43" s="186"/>
      <c r="D43" s="184"/>
      <c r="E43" s="188" t="s">
        <v>107</v>
      </c>
      <c r="F43" s="184"/>
      <c r="G43" s="367" t="s">
        <v>309</v>
      </c>
      <c r="H43" s="367"/>
      <c r="I43" s="367"/>
      <c r="J43" s="367"/>
      <c r="K43" s="182"/>
    </row>
    <row r="44" spans="2:11" ht="12.75" customHeight="1" x14ac:dyDescent="0.3">
      <c r="B44" s="185"/>
      <c r="C44" s="186"/>
      <c r="D44" s="184"/>
      <c r="E44" s="184"/>
      <c r="F44" s="184"/>
      <c r="G44" s="184"/>
      <c r="H44" s="184"/>
      <c r="I44" s="184"/>
      <c r="J44" s="184"/>
      <c r="K44" s="182"/>
    </row>
    <row r="45" spans="2:11" ht="15" customHeight="1" x14ac:dyDescent="0.3">
      <c r="B45" s="185"/>
      <c r="C45" s="186"/>
      <c r="D45" s="367" t="s">
        <v>310</v>
      </c>
      <c r="E45" s="367"/>
      <c r="F45" s="367"/>
      <c r="G45" s="367"/>
      <c r="H45" s="367"/>
      <c r="I45" s="367"/>
      <c r="J45" s="367"/>
      <c r="K45" s="182"/>
    </row>
    <row r="46" spans="2:11" ht="15" customHeight="1" x14ac:dyDescent="0.3">
      <c r="B46" s="185"/>
      <c r="C46" s="186"/>
      <c r="D46" s="186"/>
      <c r="E46" s="367" t="s">
        <v>311</v>
      </c>
      <c r="F46" s="367"/>
      <c r="G46" s="367"/>
      <c r="H46" s="367"/>
      <c r="I46" s="367"/>
      <c r="J46" s="367"/>
      <c r="K46" s="182"/>
    </row>
    <row r="47" spans="2:11" ht="15" customHeight="1" x14ac:dyDescent="0.3">
      <c r="B47" s="185"/>
      <c r="C47" s="186"/>
      <c r="D47" s="186"/>
      <c r="E47" s="367" t="s">
        <v>312</v>
      </c>
      <c r="F47" s="367"/>
      <c r="G47" s="367"/>
      <c r="H47" s="367"/>
      <c r="I47" s="367"/>
      <c r="J47" s="367"/>
      <c r="K47" s="182"/>
    </row>
    <row r="48" spans="2:11" ht="15" customHeight="1" x14ac:dyDescent="0.3">
      <c r="B48" s="185"/>
      <c r="C48" s="186"/>
      <c r="D48" s="186"/>
      <c r="E48" s="367" t="s">
        <v>313</v>
      </c>
      <c r="F48" s="367"/>
      <c r="G48" s="367"/>
      <c r="H48" s="367"/>
      <c r="I48" s="367"/>
      <c r="J48" s="367"/>
      <c r="K48" s="182"/>
    </row>
    <row r="49" spans="2:11" ht="15" customHeight="1" x14ac:dyDescent="0.3">
      <c r="B49" s="185"/>
      <c r="C49" s="186"/>
      <c r="D49" s="367" t="s">
        <v>314</v>
      </c>
      <c r="E49" s="367"/>
      <c r="F49" s="367"/>
      <c r="G49" s="367"/>
      <c r="H49" s="367"/>
      <c r="I49" s="367"/>
      <c r="J49" s="367"/>
      <c r="K49" s="182"/>
    </row>
    <row r="50" spans="2:11" ht="25.5" customHeight="1" x14ac:dyDescent="0.3">
      <c r="B50" s="181"/>
      <c r="C50" s="366" t="s">
        <v>315</v>
      </c>
      <c r="D50" s="366"/>
      <c r="E50" s="366"/>
      <c r="F50" s="366"/>
      <c r="G50" s="366"/>
      <c r="H50" s="366"/>
      <c r="I50" s="366"/>
      <c r="J50" s="366"/>
      <c r="K50" s="182"/>
    </row>
    <row r="51" spans="2:11" ht="5.25" customHeight="1" x14ac:dyDescent="0.3">
      <c r="B51" s="181"/>
      <c r="C51" s="183"/>
      <c r="D51" s="183"/>
      <c r="E51" s="183"/>
      <c r="F51" s="183"/>
      <c r="G51" s="183"/>
      <c r="H51" s="183"/>
      <c r="I51" s="183"/>
      <c r="J51" s="183"/>
      <c r="K51" s="182"/>
    </row>
    <row r="52" spans="2:11" ht="15" customHeight="1" x14ac:dyDescent="0.3">
      <c r="B52" s="181"/>
      <c r="C52" s="367" t="s">
        <v>316</v>
      </c>
      <c r="D52" s="367"/>
      <c r="E52" s="367"/>
      <c r="F52" s="367"/>
      <c r="G52" s="367"/>
      <c r="H52" s="367"/>
      <c r="I52" s="367"/>
      <c r="J52" s="367"/>
      <c r="K52" s="182"/>
    </row>
    <row r="53" spans="2:11" ht="15" customHeight="1" x14ac:dyDescent="0.3">
      <c r="B53" s="181"/>
      <c r="C53" s="367" t="s">
        <v>317</v>
      </c>
      <c r="D53" s="367"/>
      <c r="E53" s="367"/>
      <c r="F53" s="367"/>
      <c r="G53" s="367"/>
      <c r="H53" s="367"/>
      <c r="I53" s="367"/>
      <c r="J53" s="367"/>
      <c r="K53" s="182"/>
    </row>
    <row r="54" spans="2:11" ht="12.75" customHeight="1" x14ac:dyDescent="0.3">
      <c r="B54" s="181"/>
      <c r="C54" s="184"/>
      <c r="D54" s="184"/>
      <c r="E54" s="184"/>
      <c r="F54" s="184"/>
      <c r="G54" s="184"/>
      <c r="H54" s="184"/>
      <c r="I54" s="184"/>
      <c r="J54" s="184"/>
      <c r="K54" s="182"/>
    </row>
    <row r="55" spans="2:11" ht="15" customHeight="1" x14ac:dyDescent="0.3">
      <c r="B55" s="181"/>
      <c r="C55" s="367" t="s">
        <v>318</v>
      </c>
      <c r="D55" s="367"/>
      <c r="E55" s="367"/>
      <c r="F55" s="367"/>
      <c r="G55" s="367"/>
      <c r="H55" s="367"/>
      <c r="I55" s="367"/>
      <c r="J55" s="367"/>
      <c r="K55" s="182"/>
    </row>
    <row r="56" spans="2:11" ht="15" customHeight="1" x14ac:dyDescent="0.3">
      <c r="B56" s="181"/>
      <c r="C56" s="186"/>
      <c r="D56" s="367" t="s">
        <v>319</v>
      </c>
      <c r="E56" s="367"/>
      <c r="F56" s="367"/>
      <c r="G56" s="367"/>
      <c r="H56" s="367"/>
      <c r="I56" s="367"/>
      <c r="J56" s="367"/>
      <c r="K56" s="182"/>
    </row>
    <row r="57" spans="2:11" ht="15" customHeight="1" x14ac:dyDescent="0.3">
      <c r="B57" s="181"/>
      <c r="C57" s="186"/>
      <c r="D57" s="367" t="s">
        <v>320</v>
      </c>
      <c r="E57" s="367"/>
      <c r="F57" s="367"/>
      <c r="G57" s="367"/>
      <c r="H57" s="367"/>
      <c r="I57" s="367"/>
      <c r="J57" s="367"/>
      <c r="K57" s="182"/>
    </row>
    <row r="58" spans="2:11" ht="15" customHeight="1" x14ac:dyDescent="0.3">
      <c r="B58" s="181"/>
      <c r="C58" s="186"/>
      <c r="D58" s="367" t="s">
        <v>321</v>
      </c>
      <c r="E58" s="367"/>
      <c r="F58" s="367"/>
      <c r="G58" s="367"/>
      <c r="H58" s="367"/>
      <c r="I58" s="367"/>
      <c r="J58" s="367"/>
      <c r="K58" s="182"/>
    </row>
    <row r="59" spans="2:11" ht="15" customHeight="1" x14ac:dyDescent="0.3">
      <c r="B59" s="181"/>
      <c r="C59" s="186"/>
      <c r="D59" s="367" t="s">
        <v>322</v>
      </c>
      <c r="E59" s="367"/>
      <c r="F59" s="367"/>
      <c r="G59" s="367"/>
      <c r="H59" s="367"/>
      <c r="I59" s="367"/>
      <c r="J59" s="367"/>
      <c r="K59" s="182"/>
    </row>
    <row r="60" spans="2:11" ht="15" customHeight="1" x14ac:dyDescent="0.3">
      <c r="B60" s="181"/>
      <c r="C60" s="186"/>
      <c r="D60" s="369" t="s">
        <v>323</v>
      </c>
      <c r="E60" s="369"/>
      <c r="F60" s="369"/>
      <c r="G60" s="369"/>
      <c r="H60" s="369"/>
      <c r="I60" s="369"/>
      <c r="J60" s="369"/>
      <c r="K60" s="182"/>
    </row>
    <row r="61" spans="2:11" ht="15" customHeight="1" x14ac:dyDescent="0.3">
      <c r="B61" s="181"/>
      <c r="C61" s="186"/>
      <c r="D61" s="367" t="s">
        <v>324</v>
      </c>
      <c r="E61" s="367"/>
      <c r="F61" s="367"/>
      <c r="G61" s="367"/>
      <c r="H61" s="367"/>
      <c r="I61" s="367"/>
      <c r="J61" s="367"/>
      <c r="K61" s="182"/>
    </row>
    <row r="62" spans="2:11" ht="12.75" customHeight="1" x14ac:dyDescent="0.3">
      <c r="B62" s="181"/>
      <c r="C62" s="186"/>
      <c r="D62" s="186"/>
      <c r="E62" s="189"/>
      <c r="F62" s="186"/>
      <c r="G62" s="186"/>
      <c r="H62" s="186"/>
      <c r="I62" s="186"/>
      <c r="J62" s="186"/>
      <c r="K62" s="182"/>
    </row>
    <row r="63" spans="2:11" ht="15" customHeight="1" x14ac:dyDescent="0.3">
      <c r="B63" s="181"/>
      <c r="C63" s="186"/>
      <c r="D63" s="367" t="s">
        <v>325</v>
      </c>
      <c r="E63" s="367"/>
      <c r="F63" s="367"/>
      <c r="G63" s="367"/>
      <c r="H63" s="367"/>
      <c r="I63" s="367"/>
      <c r="J63" s="367"/>
      <c r="K63" s="182"/>
    </row>
    <row r="64" spans="2:11" ht="15" customHeight="1" x14ac:dyDescent="0.3">
      <c r="B64" s="181"/>
      <c r="C64" s="186"/>
      <c r="D64" s="369" t="s">
        <v>326</v>
      </c>
      <c r="E64" s="369"/>
      <c r="F64" s="369"/>
      <c r="G64" s="369"/>
      <c r="H64" s="369"/>
      <c r="I64" s="369"/>
      <c r="J64" s="369"/>
      <c r="K64" s="182"/>
    </row>
    <row r="65" spans="2:11" ht="15" customHeight="1" x14ac:dyDescent="0.3">
      <c r="B65" s="181"/>
      <c r="C65" s="186"/>
      <c r="D65" s="367" t="s">
        <v>327</v>
      </c>
      <c r="E65" s="367"/>
      <c r="F65" s="367"/>
      <c r="G65" s="367"/>
      <c r="H65" s="367"/>
      <c r="I65" s="367"/>
      <c r="J65" s="367"/>
      <c r="K65" s="182"/>
    </row>
    <row r="66" spans="2:11" ht="15" customHeight="1" x14ac:dyDescent="0.3">
      <c r="B66" s="181"/>
      <c r="C66" s="186"/>
      <c r="D66" s="367" t="s">
        <v>328</v>
      </c>
      <c r="E66" s="367"/>
      <c r="F66" s="367"/>
      <c r="G66" s="367"/>
      <c r="H66" s="367"/>
      <c r="I66" s="367"/>
      <c r="J66" s="367"/>
      <c r="K66" s="182"/>
    </row>
    <row r="67" spans="2:11" ht="15" customHeight="1" x14ac:dyDescent="0.3">
      <c r="B67" s="181"/>
      <c r="C67" s="186"/>
      <c r="D67" s="367" t="s">
        <v>329</v>
      </c>
      <c r="E67" s="367"/>
      <c r="F67" s="367"/>
      <c r="G67" s="367"/>
      <c r="H67" s="367"/>
      <c r="I67" s="367"/>
      <c r="J67" s="367"/>
      <c r="K67" s="182"/>
    </row>
    <row r="68" spans="2:11" ht="15" customHeight="1" x14ac:dyDescent="0.3">
      <c r="B68" s="181"/>
      <c r="C68" s="186"/>
      <c r="D68" s="367" t="s">
        <v>330</v>
      </c>
      <c r="E68" s="367"/>
      <c r="F68" s="367"/>
      <c r="G68" s="367"/>
      <c r="H68" s="367"/>
      <c r="I68" s="367"/>
      <c r="J68" s="367"/>
      <c r="K68" s="182"/>
    </row>
    <row r="69" spans="2:11" ht="12.75" customHeight="1" x14ac:dyDescent="0.3">
      <c r="B69" s="190"/>
      <c r="C69" s="191"/>
      <c r="D69" s="191"/>
      <c r="E69" s="191"/>
      <c r="F69" s="191"/>
      <c r="G69" s="191"/>
      <c r="H69" s="191"/>
      <c r="I69" s="191"/>
      <c r="J69" s="191"/>
      <c r="K69" s="192"/>
    </row>
    <row r="70" spans="2:11" ht="18.75" customHeight="1" x14ac:dyDescent="0.3">
      <c r="B70" s="193"/>
      <c r="C70" s="193"/>
      <c r="D70" s="193"/>
      <c r="E70" s="193"/>
      <c r="F70" s="193"/>
      <c r="G70" s="193"/>
      <c r="H70" s="193"/>
      <c r="I70" s="193"/>
      <c r="J70" s="193"/>
      <c r="K70" s="194"/>
    </row>
    <row r="71" spans="2:11" ht="18.75" customHeight="1" x14ac:dyDescent="0.3">
      <c r="B71" s="194"/>
      <c r="C71" s="194"/>
      <c r="D71" s="194"/>
      <c r="E71" s="194"/>
      <c r="F71" s="194"/>
      <c r="G71" s="194"/>
      <c r="H71" s="194"/>
      <c r="I71" s="194"/>
      <c r="J71" s="194"/>
      <c r="K71" s="194"/>
    </row>
    <row r="72" spans="2:11" ht="7.5" customHeight="1" x14ac:dyDescent="0.3">
      <c r="B72" s="195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ht="45" customHeight="1" x14ac:dyDescent="0.3">
      <c r="B73" s="198"/>
      <c r="C73" s="370" t="s">
        <v>82</v>
      </c>
      <c r="D73" s="370"/>
      <c r="E73" s="370"/>
      <c r="F73" s="370"/>
      <c r="G73" s="370"/>
      <c r="H73" s="370"/>
      <c r="I73" s="370"/>
      <c r="J73" s="370"/>
      <c r="K73" s="199"/>
    </row>
    <row r="74" spans="2:11" ht="17.25" customHeight="1" x14ac:dyDescent="0.3">
      <c r="B74" s="198"/>
      <c r="C74" s="200" t="s">
        <v>331</v>
      </c>
      <c r="D74" s="200"/>
      <c r="E74" s="200"/>
      <c r="F74" s="200" t="s">
        <v>332</v>
      </c>
      <c r="G74" s="201"/>
      <c r="H74" s="200" t="s">
        <v>103</v>
      </c>
      <c r="I74" s="200" t="s">
        <v>52</v>
      </c>
      <c r="J74" s="200" t="s">
        <v>333</v>
      </c>
      <c r="K74" s="199"/>
    </row>
    <row r="75" spans="2:11" ht="17.25" customHeight="1" x14ac:dyDescent="0.3">
      <c r="B75" s="198"/>
      <c r="C75" s="202" t="s">
        <v>334</v>
      </c>
      <c r="D75" s="202"/>
      <c r="E75" s="202"/>
      <c r="F75" s="203" t="s">
        <v>335</v>
      </c>
      <c r="G75" s="204"/>
      <c r="H75" s="202"/>
      <c r="I75" s="202"/>
      <c r="J75" s="202" t="s">
        <v>336</v>
      </c>
      <c r="K75" s="199"/>
    </row>
    <row r="76" spans="2:11" ht="5.25" customHeight="1" x14ac:dyDescent="0.3">
      <c r="B76" s="198"/>
      <c r="C76" s="205"/>
      <c r="D76" s="205"/>
      <c r="E76" s="205"/>
      <c r="F76" s="205"/>
      <c r="G76" s="206"/>
      <c r="H76" s="205"/>
      <c r="I76" s="205"/>
      <c r="J76" s="205"/>
      <c r="K76" s="199"/>
    </row>
    <row r="77" spans="2:11" ht="15" customHeight="1" x14ac:dyDescent="0.3">
      <c r="B77" s="198"/>
      <c r="C77" s="188" t="s">
        <v>48</v>
      </c>
      <c r="D77" s="205"/>
      <c r="E77" s="205"/>
      <c r="F77" s="207" t="s">
        <v>337</v>
      </c>
      <c r="G77" s="206"/>
      <c r="H77" s="188" t="s">
        <v>338</v>
      </c>
      <c r="I77" s="188" t="s">
        <v>339</v>
      </c>
      <c r="J77" s="188">
        <v>20</v>
      </c>
      <c r="K77" s="199"/>
    </row>
    <row r="78" spans="2:11" ht="15" customHeight="1" x14ac:dyDescent="0.3">
      <c r="B78" s="198"/>
      <c r="C78" s="188" t="s">
        <v>340</v>
      </c>
      <c r="D78" s="188"/>
      <c r="E78" s="188"/>
      <c r="F78" s="207" t="s">
        <v>337</v>
      </c>
      <c r="G78" s="206"/>
      <c r="H78" s="188" t="s">
        <v>341</v>
      </c>
      <c r="I78" s="188" t="s">
        <v>339</v>
      </c>
      <c r="J78" s="188">
        <v>120</v>
      </c>
      <c r="K78" s="199"/>
    </row>
    <row r="79" spans="2:11" ht="15" customHeight="1" x14ac:dyDescent="0.3">
      <c r="B79" s="208"/>
      <c r="C79" s="188" t="s">
        <v>342</v>
      </c>
      <c r="D79" s="188"/>
      <c r="E79" s="188"/>
      <c r="F79" s="207" t="s">
        <v>343</v>
      </c>
      <c r="G79" s="206"/>
      <c r="H79" s="188" t="s">
        <v>344</v>
      </c>
      <c r="I79" s="188" t="s">
        <v>339</v>
      </c>
      <c r="J79" s="188">
        <v>50</v>
      </c>
      <c r="K79" s="199"/>
    </row>
    <row r="80" spans="2:11" ht="15" customHeight="1" x14ac:dyDescent="0.3">
      <c r="B80" s="208"/>
      <c r="C80" s="188" t="s">
        <v>345</v>
      </c>
      <c r="D80" s="188"/>
      <c r="E80" s="188"/>
      <c r="F80" s="207" t="s">
        <v>337</v>
      </c>
      <c r="G80" s="206"/>
      <c r="H80" s="188" t="s">
        <v>346</v>
      </c>
      <c r="I80" s="188" t="s">
        <v>347</v>
      </c>
      <c r="J80" s="188"/>
      <c r="K80" s="199"/>
    </row>
    <row r="81" spans="2:11" ht="15" customHeight="1" x14ac:dyDescent="0.3">
      <c r="B81" s="208"/>
      <c r="C81" s="188" t="s">
        <v>348</v>
      </c>
      <c r="D81" s="188"/>
      <c r="E81" s="188"/>
      <c r="F81" s="207" t="s">
        <v>343</v>
      </c>
      <c r="G81" s="188"/>
      <c r="H81" s="188" t="s">
        <v>349</v>
      </c>
      <c r="I81" s="188" t="s">
        <v>339</v>
      </c>
      <c r="J81" s="188">
        <v>15</v>
      </c>
      <c r="K81" s="199"/>
    </row>
    <row r="82" spans="2:11" ht="15" customHeight="1" x14ac:dyDescent="0.3">
      <c r="B82" s="208"/>
      <c r="C82" s="188" t="s">
        <v>350</v>
      </c>
      <c r="D82" s="188"/>
      <c r="E82" s="188"/>
      <c r="F82" s="207" t="s">
        <v>343</v>
      </c>
      <c r="G82" s="188"/>
      <c r="H82" s="188" t="s">
        <v>351</v>
      </c>
      <c r="I82" s="188" t="s">
        <v>339</v>
      </c>
      <c r="J82" s="188">
        <v>15</v>
      </c>
      <c r="K82" s="199"/>
    </row>
    <row r="83" spans="2:11" ht="15" customHeight="1" x14ac:dyDescent="0.3">
      <c r="B83" s="208"/>
      <c r="C83" s="188" t="s">
        <v>352</v>
      </c>
      <c r="D83" s="188"/>
      <c r="E83" s="188"/>
      <c r="F83" s="207" t="s">
        <v>343</v>
      </c>
      <c r="G83" s="188"/>
      <c r="H83" s="188" t="s">
        <v>353</v>
      </c>
      <c r="I83" s="188" t="s">
        <v>339</v>
      </c>
      <c r="J83" s="188">
        <v>20</v>
      </c>
      <c r="K83" s="199"/>
    </row>
    <row r="84" spans="2:11" ht="15" customHeight="1" x14ac:dyDescent="0.3">
      <c r="B84" s="208"/>
      <c r="C84" s="188" t="s">
        <v>354</v>
      </c>
      <c r="D84" s="188"/>
      <c r="E84" s="188"/>
      <c r="F84" s="207" t="s">
        <v>343</v>
      </c>
      <c r="G84" s="188"/>
      <c r="H84" s="188" t="s">
        <v>355</v>
      </c>
      <c r="I84" s="188" t="s">
        <v>339</v>
      </c>
      <c r="J84" s="188">
        <v>20</v>
      </c>
      <c r="K84" s="199"/>
    </row>
    <row r="85" spans="2:11" ht="15" customHeight="1" x14ac:dyDescent="0.3">
      <c r="B85" s="208"/>
      <c r="C85" s="188" t="s">
        <v>356</v>
      </c>
      <c r="D85" s="188"/>
      <c r="E85" s="188"/>
      <c r="F85" s="207" t="s">
        <v>343</v>
      </c>
      <c r="G85" s="206"/>
      <c r="H85" s="188" t="s">
        <v>357</v>
      </c>
      <c r="I85" s="188" t="s">
        <v>339</v>
      </c>
      <c r="J85" s="188">
        <v>50</v>
      </c>
      <c r="K85" s="199"/>
    </row>
    <row r="86" spans="2:11" ht="15" customHeight="1" x14ac:dyDescent="0.3">
      <c r="B86" s="208"/>
      <c r="C86" s="188" t="s">
        <v>358</v>
      </c>
      <c r="D86" s="188"/>
      <c r="E86" s="188"/>
      <c r="F86" s="207" t="s">
        <v>343</v>
      </c>
      <c r="G86" s="206"/>
      <c r="H86" s="188" t="s">
        <v>359</v>
      </c>
      <c r="I86" s="188" t="s">
        <v>339</v>
      </c>
      <c r="J86" s="188">
        <v>20</v>
      </c>
      <c r="K86" s="199"/>
    </row>
    <row r="87" spans="2:11" ht="15" customHeight="1" x14ac:dyDescent="0.3">
      <c r="B87" s="208"/>
      <c r="C87" s="188" t="s">
        <v>360</v>
      </c>
      <c r="D87" s="188"/>
      <c r="E87" s="188"/>
      <c r="F87" s="207" t="s">
        <v>343</v>
      </c>
      <c r="G87" s="206"/>
      <c r="H87" s="188" t="s">
        <v>361</v>
      </c>
      <c r="I87" s="188" t="s">
        <v>339</v>
      </c>
      <c r="J87" s="188">
        <v>20</v>
      </c>
      <c r="K87" s="199"/>
    </row>
    <row r="88" spans="2:11" ht="15" customHeight="1" x14ac:dyDescent="0.3">
      <c r="B88" s="208"/>
      <c r="C88" s="188" t="s">
        <v>362</v>
      </c>
      <c r="D88" s="188"/>
      <c r="E88" s="188"/>
      <c r="F88" s="207" t="s">
        <v>343</v>
      </c>
      <c r="G88" s="206"/>
      <c r="H88" s="188" t="s">
        <v>363</v>
      </c>
      <c r="I88" s="188" t="s">
        <v>339</v>
      </c>
      <c r="J88" s="188">
        <v>50</v>
      </c>
      <c r="K88" s="199"/>
    </row>
    <row r="89" spans="2:11" ht="15" customHeight="1" x14ac:dyDescent="0.3">
      <c r="B89" s="208"/>
      <c r="C89" s="188" t="s">
        <v>364</v>
      </c>
      <c r="D89" s="188"/>
      <c r="E89" s="188"/>
      <c r="F89" s="207" t="s">
        <v>343</v>
      </c>
      <c r="G89" s="206"/>
      <c r="H89" s="188" t="s">
        <v>364</v>
      </c>
      <c r="I89" s="188" t="s">
        <v>339</v>
      </c>
      <c r="J89" s="188">
        <v>50</v>
      </c>
      <c r="K89" s="199"/>
    </row>
    <row r="90" spans="2:11" ht="15" customHeight="1" x14ac:dyDescent="0.3">
      <c r="B90" s="208"/>
      <c r="C90" s="188" t="s">
        <v>108</v>
      </c>
      <c r="D90" s="188"/>
      <c r="E90" s="188"/>
      <c r="F90" s="207" t="s">
        <v>343</v>
      </c>
      <c r="G90" s="206"/>
      <c r="H90" s="188" t="s">
        <v>365</v>
      </c>
      <c r="I90" s="188" t="s">
        <v>339</v>
      </c>
      <c r="J90" s="188">
        <v>255</v>
      </c>
      <c r="K90" s="199"/>
    </row>
    <row r="91" spans="2:11" ht="15" customHeight="1" x14ac:dyDescent="0.3">
      <c r="B91" s="208"/>
      <c r="C91" s="188" t="s">
        <v>366</v>
      </c>
      <c r="D91" s="188"/>
      <c r="E91" s="188"/>
      <c r="F91" s="207" t="s">
        <v>337</v>
      </c>
      <c r="G91" s="206"/>
      <c r="H91" s="188" t="s">
        <v>367</v>
      </c>
      <c r="I91" s="188" t="s">
        <v>368</v>
      </c>
      <c r="J91" s="188"/>
      <c r="K91" s="199"/>
    </row>
    <row r="92" spans="2:11" ht="15" customHeight="1" x14ac:dyDescent="0.3">
      <c r="B92" s="208"/>
      <c r="C92" s="188" t="s">
        <v>369</v>
      </c>
      <c r="D92" s="188"/>
      <c r="E92" s="188"/>
      <c r="F92" s="207" t="s">
        <v>337</v>
      </c>
      <c r="G92" s="206"/>
      <c r="H92" s="188" t="s">
        <v>370</v>
      </c>
      <c r="I92" s="188" t="s">
        <v>371</v>
      </c>
      <c r="J92" s="188"/>
      <c r="K92" s="199"/>
    </row>
    <row r="93" spans="2:11" ht="15" customHeight="1" x14ac:dyDescent="0.3">
      <c r="B93" s="208"/>
      <c r="C93" s="188" t="s">
        <v>372</v>
      </c>
      <c r="D93" s="188"/>
      <c r="E93" s="188"/>
      <c r="F93" s="207" t="s">
        <v>337</v>
      </c>
      <c r="G93" s="206"/>
      <c r="H93" s="188" t="s">
        <v>372</v>
      </c>
      <c r="I93" s="188" t="s">
        <v>371</v>
      </c>
      <c r="J93" s="188"/>
      <c r="K93" s="199"/>
    </row>
    <row r="94" spans="2:11" ht="15" customHeight="1" x14ac:dyDescent="0.3">
      <c r="B94" s="208"/>
      <c r="C94" s="188" t="s">
        <v>33</v>
      </c>
      <c r="D94" s="188"/>
      <c r="E94" s="188"/>
      <c r="F94" s="207" t="s">
        <v>337</v>
      </c>
      <c r="G94" s="206"/>
      <c r="H94" s="188" t="s">
        <v>373</v>
      </c>
      <c r="I94" s="188" t="s">
        <v>371</v>
      </c>
      <c r="J94" s="188"/>
      <c r="K94" s="199"/>
    </row>
    <row r="95" spans="2:11" ht="15" customHeight="1" x14ac:dyDescent="0.3">
      <c r="B95" s="208"/>
      <c r="C95" s="188" t="s">
        <v>43</v>
      </c>
      <c r="D95" s="188"/>
      <c r="E95" s="188"/>
      <c r="F95" s="207" t="s">
        <v>337</v>
      </c>
      <c r="G95" s="206"/>
      <c r="H95" s="188" t="s">
        <v>374</v>
      </c>
      <c r="I95" s="188" t="s">
        <v>371</v>
      </c>
      <c r="J95" s="188"/>
      <c r="K95" s="199"/>
    </row>
    <row r="96" spans="2:11" ht="15" customHeight="1" x14ac:dyDescent="0.3">
      <c r="B96" s="209"/>
      <c r="C96" s="210"/>
      <c r="D96" s="210"/>
      <c r="E96" s="210"/>
      <c r="F96" s="210"/>
      <c r="G96" s="210"/>
      <c r="H96" s="210"/>
      <c r="I96" s="210"/>
      <c r="J96" s="210"/>
      <c r="K96" s="211"/>
    </row>
    <row r="97" spans="2:11" ht="18.75" customHeight="1" x14ac:dyDescent="0.3">
      <c r="B97" s="212"/>
      <c r="C97" s="213"/>
      <c r="D97" s="213"/>
      <c r="E97" s="213"/>
      <c r="F97" s="213"/>
      <c r="G97" s="213"/>
      <c r="H97" s="213"/>
      <c r="I97" s="213"/>
      <c r="J97" s="213"/>
      <c r="K97" s="212"/>
    </row>
    <row r="98" spans="2:11" ht="18.75" customHeight="1" x14ac:dyDescent="0.3"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2:11" ht="7.5" customHeight="1" x14ac:dyDescent="0.3">
      <c r="B99" s="195"/>
      <c r="C99" s="196"/>
      <c r="D99" s="196"/>
      <c r="E99" s="196"/>
      <c r="F99" s="196"/>
      <c r="G99" s="196"/>
      <c r="H99" s="196"/>
      <c r="I99" s="196"/>
      <c r="J99" s="196"/>
      <c r="K99" s="197"/>
    </row>
    <row r="100" spans="2:11" ht="45" customHeight="1" x14ac:dyDescent="0.3">
      <c r="B100" s="198"/>
      <c r="C100" s="370" t="s">
        <v>375</v>
      </c>
      <c r="D100" s="370"/>
      <c r="E100" s="370"/>
      <c r="F100" s="370"/>
      <c r="G100" s="370"/>
      <c r="H100" s="370"/>
      <c r="I100" s="370"/>
      <c r="J100" s="370"/>
      <c r="K100" s="199"/>
    </row>
    <row r="101" spans="2:11" ht="17.25" customHeight="1" x14ac:dyDescent="0.3">
      <c r="B101" s="198"/>
      <c r="C101" s="200" t="s">
        <v>331</v>
      </c>
      <c r="D101" s="200"/>
      <c r="E101" s="200"/>
      <c r="F101" s="200" t="s">
        <v>332</v>
      </c>
      <c r="G101" s="201"/>
      <c r="H101" s="200" t="s">
        <v>103</v>
      </c>
      <c r="I101" s="200" t="s">
        <v>52</v>
      </c>
      <c r="J101" s="200" t="s">
        <v>333</v>
      </c>
      <c r="K101" s="199"/>
    </row>
    <row r="102" spans="2:11" ht="17.25" customHeight="1" x14ac:dyDescent="0.3">
      <c r="B102" s="198"/>
      <c r="C102" s="202" t="s">
        <v>334</v>
      </c>
      <c r="D102" s="202"/>
      <c r="E102" s="202"/>
      <c r="F102" s="203" t="s">
        <v>335</v>
      </c>
      <c r="G102" s="204"/>
      <c r="H102" s="202"/>
      <c r="I102" s="202"/>
      <c r="J102" s="202" t="s">
        <v>336</v>
      </c>
      <c r="K102" s="199"/>
    </row>
    <row r="103" spans="2:11" ht="5.25" customHeight="1" x14ac:dyDescent="0.3">
      <c r="B103" s="198"/>
      <c r="C103" s="200"/>
      <c r="D103" s="200"/>
      <c r="E103" s="200"/>
      <c r="F103" s="200"/>
      <c r="G103" s="214"/>
      <c r="H103" s="200"/>
      <c r="I103" s="200"/>
      <c r="J103" s="200"/>
      <c r="K103" s="199"/>
    </row>
    <row r="104" spans="2:11" ht="15" customHeight="1" x14ac:dyDescent="0.3">
      <c r="B104" s="198"/>
      <c r="C104" s="188" t="s">
        <v>48</v>
      </c>
      <c r="D104" s="205"/>
      <c r="E104" s="205"/>
      <c r="F104" s="207" t="s">
        <v>337</v>
      </c>
      <c r="G104" s="214"/>
      <c r="H104" s="188" t="s">
        <v>376</v>
      </c>
      <c r="I104" s="188" t="s">
        <v>339</v>
      </c>
      <c r="J104" s="188">
        <v>20</v>
      </c>
      <c r="K104" s="199"/>
    </row>
    <row r="105" spans="2:11" ht="15" customHeight="1" x14ac:dyDescent="0.3">
      <c r="B105" s="198"/>
      <c r="C105" s="188" t="s">
        <v>340</v>
      </c>
      <c r="D105" s="188"/>
      <c r="E105" s="188"/>
      <c r="F105" s="207" t="s">
        <v>337</v>
      </c>
      <c r="G105" s="188"/>
      <c r="H105" s="188" t="s">
        <v>376</v>
      </c>
      <c r="I105" s="188" t="s">
        <v>339</v>
      </c>
      <c r="J105" s="188">
        <v>120</v>
      </c>
      <c r="K105" s="199"/>
    </row>
    <row r="106" spans="2:11" ht="15" customHeight="1" x14ac:dyDescent="0.3">
      <c r="B106" s="208"/>
      <c r="C106" s="188" t="s">
        <v>342</v>
      </c>
      <c r="D106" s="188"/>
      <c r="E106" s="188"/>
      <c r="F106" s="207" t="s">
        <v>343</v>
      </c>
      <c r="G106" s="188"/>
      <c r="H106" s="188" t="s">
        <v>376</v>
      </c>
      <c r="I106" s="188" t="s">
        <v>339</v>
      </c>
      <c r="J106" s="188">
        <v>50</v>
      </c>
      <c r="K106" s="199"/>
    </row>
    <row r="107" spans="2:11" ht="15" customHeight="1" x14ac:dyDescent="0.3">
      <c r="B107" s="208"/>
      <c r="C107" s="188" t="s">
        <v>345</v>
      </c>
      <c r="D107" s="188"/>
      <c r="E107" s="188"/>
      <c r="F107" s="207" t="s">
        <v>337</v>
      </c>
      <c r="G107" s="188"/>
      <c r="H107" s="188" t="s">
        <v>376</v>
      </c>
      <c r="I107" s="188" t="s">
        <v>347</v>
      </c>
      <c r="J107" s="188"/>
      <c r="K107" s="199"/>
    </row>
    <row r="108" spans="2:11" ht="15" customHeight="1" x14ac:dyDescent="0.3">
      <c r="B108" s="208"/>
      <c r="C108" s="188" t="s">
        <v>356</v>
      </c>
      <c r="D108" s="188"/>
      <c r="E108" s="188"/>
      <c r="F108" s="207" t="s">
        <v>343</v>
      </c>
      <c r="G108" s="188"/>
      <c r="H108" s="188" t="s">
        <v>376</v>
      </c>
      <c r="I108" s="188" t="s">
        <v>339</v>
      </c>
      <c r="J108" s="188">
        <v>50</v>
      </c>
      <c r="K108" s="199"/>
    </row>
    <row r="109" spans="2:11" ht="15" customHeight="1" x14ac:dyDescent="0.3">
      <c r="B109" s="208"/>
      <c r="C109" s="188" t="s">
        <v>364</v>
      </c>
      <c r="D109" s="188"/>
      <c r="E109" s="188"/>
      <c r="F109" s="207" t="s">
        <v>343</v>
      </c>
      <c r="G109" s="188"/>
      <c r="H109" s="188" t="s">
        <v>376</v>
      </c>
      <c r="I109" s="188" t="s">
        <v>339</v>
      </c>
      <c r="J109" s="188">
        <v>50</v>
      </c>
      <c r="K109" s="199"/>
    </row>
    <row r="110" spans="2:11" ht="15" customHeight="1" x14ac:dyDescent="0.3">
      <c r="B110" s="208"/>
      <c r="C110" s="188" t="s">
        <v>362</v>
      </c>
      <c r="D110" s="188"/>
      <c r="E110" s="188"/>
      <c r="F110" s="207" t="s">
        <v>343</v>
      </c>
      <c r="G110" s="188"/>
      <c r="H110" s="188" t="s">
        <v>376</v>
      </c>
      <c r="I110" s="188" t="s">
        <v>339</v>
      </c>
      <c r="J110" s="188">
        <v>50</v>
      </c>
      <c r="K110" s="199"/>
    </row>
    <row r="111" spans="2:11" ht="15" customHeight="1" x14ac:dyDescent="0.3">
      <c r="B111" s="208"/>
      <c r="C111" s="188" t="s">
        <v>48</v>
      </c>
      <c r="D111" s="188"/>
      <c r="E111" s="188"/>
      <c r="F111" s="207" t="s">
        <v>337</v>
      </c>
      <c r="G111" s="188"/>
      <c r="H111" s="188" t="s">
        <v>377</v>
      </c>
      <c r="I111" s="188" t="s">
        <v>339</v>
      </c>
      <c r="J111" s="188">
        <v>20</v>
      </c>
      <c r="K111" s="199"/>
    </row>
    <row r="112" spans="2:11" ht="15" customHeight="1" x14ac:dyDescent="0.3">
      <c r="B112" s="208"/>
      <c r="C112" s="188" t="s">
        <v>378</v>
      </c>
      <c r="D112" s="188"/>
      <c r="E112" s="188"/>
      <c r="F112" s="207" t="s">
        <v>337</v>
      </c>
      <c r="G112" s="188"/>
      <c r="H112" s="188" t="s">
        <v>379</v>
      </c>
      <c r="I112" s="188" t="s">
        <v>339</v>
      </c>
      <c r="J112" s="188">
        <v>120</v>
      </c>
      <c r="K112" s="199"/>
    </row>
    <row r="113" spans="2:11" ht="15" customHeight="1" x14ac:dyDescent="0.3">
      <c r="B113" s="208"/>
      <c r="C113" s="188" t="s">
        <v>33</v>
      </c>
      <c r="D113" s="188"/>
      <c r="E113" s="188"/>
      <c r="F113" s="207" t="s">
        <v>337</v>
      </c>
      <c r="G113" s="188"/>
      <c r="H113" s="188" t="s">
        <v>380</v>
      </c>
      <c r="I113" s="188" t="s">
        <v>371</v>
      </c>
      <c r="J113" s="188"/>
      <c r="K113" s="199"/>
    </row>
    <row r="114" spans="2:11" ht="15" customHeight="1" x14ac:dyDescent="0.3">
      <c r="B114" s="208"/>
      <c r="C114" s="188" t="s">
        <v>43</v>
      </c>
      <c r="D114" s="188"/>
      <c r="E114" s="188"/>
      <c r="F114" s="207" t="s">
        <v>337</v>
      </c>
      <c r="G114" s="188"/>
      <c r="H114" s="188" t="s">
        <v>381</v>
      </c>
      <c r="I114" s="188" t="s">
        <v>371</v>
      </c>
      <c r="J114" s="188"/>
      <c r="K114" s="199"/>
    </row>
    <row r="115" spans="2:11" ht="15" customHeight="1" x14ac:dyDescent="0.3">
      <c r="B115" s="208"/>
      <c r="C115" s="188" t="s">
        <v>52</v>
      </c>
      <c r="D115" s="188"/>
      <c r="E115" s="188"/>
      <c r="F115" s="207" t="s">
        <v>337</v>
      </c>
      <c r="G115" s="188"/>
      <c r="H115" s="188" t="s">
        <v>382</v>
      </c>
      <c r="I115" s="188" t="s">
        <v>383</v>
      </c>
      <c r="J115" s="188"/>
      <c r="K115" s="199"/>
    </row>
    <row r="116" spans="2:11" ht="15" customHeight="1" x14ac:dyDescent="0.3">
      <c r="B116" s="209"/>
      <c r="C116" s="215"/>
      <c r="D116" s="215"/>
      <c r="E116" s="215"/>
      <c r="F116" s="215"/>
      <c r="G116" s="215"/>
      <c r="H116" s="215"/>
      <c r="I116" s="215"/>
      <c r="J116" s="215"/>
      <c r="K116" s="211"/>
    </row>
    <row r="117" spans="2:11" ht="18.75" customHeight="1" x14ac:dyDescent="0.3">
      <c r="B117" s="216"/>
      <c r="C117" s="184"/>
      <c r="D117" s="184"/>
      <c r="E117" s="184"/>
      <c r="F117" s="217"/>
      <c r="G117" s="184"/>
      <c r="H117" s="184"/>
      <c r="I117" s="184"/>
      <c r="J117" s="184"/>
      <c r="K117" s="216"/>
    </row>
    <row r="118" spans="2:11" ht="18.75" customHeight="1" x14ac:dyDescent="0.3"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</row>
    <row r="119" spans="2:11" ht="7.5" customHeight="1" x14ac:dyDescent="0.3">
      <c r="B119" s="218"/>
      <c r="C119" s="219"/>
      <c r="D119" s="219"/>
      <c r="E119" s="219"/>
      <c r="F119" s="219"/>
      <c r="G119" s="219"/>
      <c r="H119" s="219"/>
      <c r="I119" s="219"/>
      <c r="J119" s="219"/>
      <c r="K119" s="220"/>
    </row>
    <row r="120" spans="2:11" ht="45" customHeight="1" x14ac:dyDescent="0.3">
      <c r="B120" s="221"/>
      <c r="C120" s="365" t="s">
        <v>384</v>
      </c>
      <c r="D120" s="365"/>
      <c r="E120" s="365"/>
      <c r="F120" s="365"/>
      <c r="G120" s="365"/>
      <c r="H120" s="365"/>
      <c r="I120" s="365"/>
      <c r="J120" s="365"/>
      <c r="K120" s="222"/>
    </row>
    <row r="121" spans="2:11" ht="17.25" customHeight="1" x14ac:dyDescent="0.3">
      <c r="B121" s="223"/>
      <c r="C121" s="200" t="s">
        <v>331</v>
      </c>
      <c r="D121" s="200"/>
      <c r="E121" s="200"/>
      <c r="F121" s="200" t="s">
        <v>332</v>
      </c>
      <c r="G121" s="201"/>
      <c r="H121" s="200" t="s">
        <v>103</v>
      </c>
      <c r="I121" s="200" t="s">
        <v>52</v>
      </c>
      <c r="J121" s="200" t="s">
        <v>333</v>
      </c>
      <c r="K121" s="224"/>
    </row>
    <row r="122" spans="2:11" ht="17.25" customHeight="1" x14ac:dyDescent="0.3">
      <c r="B122" s="223"/>
      <c r="C122" s="202" t="s">
        <v>334</v>
      </c>
      <c r="D122" s="202"/>
      <c r="E122" s="202"/>
      <c r="F122" s="203" t="s">
        <v>335</v>
      </c>
      <c r="G122" s="204"/>
      <c r="H122" s="202"/>
      <c r="I122" s="202"/>
      <c r="J122" s="202" t="s">
        <v>336</v>
      </c>
      <c r="K122" s="224"/>
    </row>
    <row r="123" spans="2:11" ht="5.25" customHeight="1" x14ac:dyDescent="0.3">
      <c r="B123" s="225"/>
      <c r="C123" s="205"/>
      <c r="D123" s="205"/>
      <c r="E123" s="205"/>
      <c r="F123" s="205"/>
      <c r="G123" s="188"/>
      <c r="H123" s="205"/>
      <c r="I123" s="205"/>
      <c r="J123" s="205"/>
      <c r="K123" s="226"/>
    </row>
    <row r="124" spans="2:11" ht="15" customHeight="1" x14ac:dyDescent="0.3">
      <c r="B124" s="225"/>
      <c r="C124" s="188" t="s">
        <v>340</v>
      </c>
      <c r="D124" s="205"/>
      <c r="E124" s="205"/>
      <c r="F124" s="207" t="s">
        <v>337</v>
      </c>
      <c r="G124" s="188"/>
      <c r="H124" s="188" t="s">
        <v>376</v>
      </c>
      <c r="I124" s="188" t="s">
        <v>339</v>
      </c>
      <c r="J124" s="188">
        <v>120</v>
      </c>
      <c r="K124" s="227"/>
    </row>
    <row r="125" spans="2:11" ht="15" customHeight="1" x14ac:dyDescent="0.3">
      <c r="B125" s="225"/>
      <c r="C125" s="188" t="s">
        <v>385</v>
      </c>
      <c r="D125" s="188"/>
      <c r="E125" s="188"/>
      <c r="F125" s="207" t="s">
        <v>337</v>
      </c>
      <c r="G125" s="188"/>
      <c r="H125" s="188" t="s">
        <v>386</v>
      </c>
      <c r="I125" s="188" t="s">
        <v>339</v>
      </c>
      <c r="J125" s="188" t="s">
        <v>387</v>
      </c>
      <c r="K125" s="227"/>
    </row>
    <row r="126" spans="2:11" ht="15" customHeight="1" x14ac:dyDescent="0.3">
      <c r="B126" s="225"/>
      <c r="C126" s="188" t="s">
        <v>286</v>
      </c>
      <c r="D126" s="188"/>
      <c r="E126" s="188"/>
      <c r="F126" s="207" t="s">
        <v>337</v>
      </c>
      <c r="G126" s="188"/>
      <c r="H126" s="188" t="s">
        <v>388</v>
      </c>
      <c r="I126" s="188" t="s">
        <v>339</v>
      </c>
      <c r="J126" s="188" t="s">
        <v>387</v>
      </c>
      <c r="K126" s="227"/>
    </row>
    <row r="127" spans="2:11" ht="15" customHeight="1" x14ac:dyDescent="0.3">
      <c r="B127" s="225"/>
      <c r="C127" s="188" t="s">
        <v>348</v>
      </c>
      <c r="D127" s="188"/>
      <c r="E127" s="188"/>
      <c r="F127" s="207" t="s">
        <v>343</v>
      </c>
      <c r="G127" s="188"/>
      <c r="H127" s="188" t="s">
        <v>349</v>
      </c>
      <c r="I127" s="188" t="s">
        <v>339</v>
      </c>
      <c r="J127" s="188">
        <v>15</v>
      </c>
      <c r="K127" s="227"/>
    </row>
    <row r="128" spans="2:11" ht="15" customHeight="1" x14ac:dyDescent="0.3">
      <c r="B128" s="225"/>
      <c r="C128" s="188" t="s">
        <v>350</v>
      </c>
      <c r="D128" s="188"/>
      <c r="E128" s="188"/>
      <c r="F128" s="207" t="s">
        <v>343</v>
      </c>
      <c r="G128" s="188"/>
      <c r="H128" s="188" t="s">
        <v>351</v>
      </c>
      <c r="I128" s="188" t="s">
        <v>339</v>
      </c>
      <c r="J128" s="188">
        <v>15</v>
      </c>
      <c r="K128" s="227"/>
    </row>
    <row r="129" spans="2:11" ht="15" customHeight="1" x14ac:dyDescent="0.3">
      <c r="B129" s="225"/>
      <c r="C129" s="188" t="s">
        <v>352</v>
      </c>
      <c r="D129" s="188"/>
      <c r="E129" s="188"/>
      <c r="F129" s="207" t="s">
        <v>343</v>
      </c>
      <c r="G129" s="188"/>
      <c r="H129" s="188" t="s">
        <v>353</v>
      </c>
      <c r="I129" s="188" t="s">
        <v>339</v>
      </c>
      <c r="J129" s="188">
        <v>20</v>
      </c>
      <c r="K129" s="227"/>
    </row>
    <row r="130" spans="2:11" ht="15" customHeight="1" x14ac:dyDescent="0.3">
      <c r="B130" s="225"/>
      <c r="C130" s="188" t="s">
        <v>354</v>
      </c>
      <c r="D130" s="188"/>
      <c r="E130" s="188"/>
      <c r="F130" s="207" t="s">
        <v>343</v>
      </c>
      <c r="G130" s="188"/>
      <c r="H130" s="188" t="s">
        <v>355</v>
      </c>
      <c r="I130" s="188" t="s">
        <v>339</v>
      </c>
      <c r="J130" s="188">
        <v>20</v>
      </c>
      <c r="K130" s="227"/>
    </row>
    <row r="131" spans="2:11" ht="15" customHeight="1" x14ac:dyDescent="0.3">
      <c r="B131" s="225"/>
      <c r="C131" s="188" t="s">
        <v>342</v>
      </c>
      <c r="D131" s="188"/>
      <c r="E131" s="188"/>
      <c r="F131" s="207" t="s">
        <v>343</v>
      </c>
      <c r="G131" s="188"/>
      <c r="H131" s="188" t="s">
        <v>376</v>
      </c>
      <c r="I131" s="188" t="s">
        <v>339</v>
      </c>
      <c r="J131" s="188">
        <v>50</v>
      </c>
      <c r="K131" s="227"/>
    </row>
    <row r="132" spans="2:11" ht="15" customHeight="1" x14ac:dyDescent="0.3">
      <c r="B132" s="225"/>
      <c r="C132" s="188" t="s">
        <v>356</v>
      </c>
      <c r="D132" s="188"/>
      <c r="E132" s="188"/>
      <c r="F132" s="207" t="s">
        <v>343</v>
      </c>
      <c r="G132" s="188"/>
      <c r="H132" s="188" t="s">
        <v>376</v>
      </c>
      <c r="I132" s="188" t="s">
        <v>339</v>
      </c>
      <c r="J132" s="188">
        <v>50</v>
      </c>
      <c r="K132" s="227"/>
    </row>
    <row r="133" spans="2:11" ht="15" customHeight="1" x14ac:dyDescent="0.3">
      <c r="B133" s="225"/>
      <c r="C133" s="188" t="s">
        <v>362</v>
      </c>
      <c r="D133" s="188"/>
      <c r="E133" s="188"/>
      <c r="F133" s="207" t="s">
        <v>343</v>
      </c>
      <c r="G133" s="188"/>
      <c r="H133" s="188" t="s">
        <v>376</v>
      </c>
      <c r="I133" s="188" t="s">
        <v>339</v>
      </c>
      <c r="J133" s="188">
        <v>50</v>
      </c>
      <c r="K133" s="227"/>
    </row>
    <row r="134" spans="2:11" ht="15" customHeight="1" x14ac:dyDescent="0.3">
      <c r="B134" s="225"/>
      <c r="C134" s="188" t="s">
        <v>364</v>
      </c>
      <c r="D134" s="188"/>
      <c r="E134" s="188"/>
      <c r="F134" s="207" t="s">
        <v>343</v>
      </c>
      <c r="G134" s="188"/>
      <c r="H134" s="188" t="s">
        <v>376</v>
      </c>
      <c r="I134" s="188" t="s">
        <v>339</v>
      </c>
      <c r="J134" s="188">
        <v>50</v>
      </c>
      <c r="K134" s="227"/>
    </row>
    <row r="135" spans="2:11" ht="15" customHeight="1" x14ac:dyDescent="0.3">
      <c r="B135" s="225"/>
      <c r="C135" s="188" t="s">
        <v>108</v>
      </c>
      <c r="D135" s="188"/>
      <c r="E135" s="188"/>
      <c r="F135" s="207" t="s">
        <v>343</v>
      </c>
      <c r="G135" s="188"/>
      <c r="H135" s="188" t="s">
        <v>389</v>
      </c>
      <c r="I135" s="188" t="s">
        <v>339</v>
      </c>
      <c r="J135" s="188">
        <v>255</v>
      </c>
      <c r="K135" s="227"/>
    </row>
    <row r="136" spans="2:11" ht="15" customHeight="1" x14ac:dyDescent="0.3">
      <c r="B136" s="225"/>
      <c r="C136" s="188" t="s">
        <v>366</v>
      </c>
      <c r="D136" s="188"/>
      <c r="E136" s="188"/>
      <c r="F136" s="207" t="s">
        <v>337</v>
      </c>
      <c r="G136" s="188"/>
      <c r="H136" s="188" t="s">
        <v>390</v>
      </c>
      <c r="I136" s="188" t="s">
        <v>368</v>
      </c>
      <c r="J136" s="188"/>
      <c r="K136" s="227"/>
    </row>
    <row r="137" spans="2:11" ht="15" customHeight="1" x14ac:dyDescent="0.3">
      <c r="B137" s="225"/>
      <c r="C137" s="188" t="s">
        <v>369</v>
      </c>
      <c r="D137" s="188"/>
      <c r="E137" s="188"/>
      <c r="F137" s="207" t="s">
        <v>337</v>
      </c>
      <c r="G137" s="188"/>
      <c r="H137" s="188" t="s">
        <v>391</v>
      </c>
      <c r="I137" s="188" t="s">
        <v>371</v>
      </c>
      <c r="J137" s="188"/>
      <c r="K137" s="227"/>
    </row>
    <row r="138" spans="2:11" ht="15" customHeight="1" x14ac:dyDescent="0.3">
      <c r="B138" s="225"/>
      <c r="C138" s="188" t="s">
        <v>372</v>
      </c>
      <c r="D138" s="188"/>
      <c r="E138" s="188"/>
      <c r="F138" s="207" t="s">
        <v>337</v>
      </c>
      <c r="G138" s="188"/>
      <c r="H138" s="188" t="s">
        <v>372</v>
      </c>
      <c r="I138" s="188" t="s">
        <v>371</v>
      </c>
      <c r="J138" s="188"/>
      <c r="K138" s="227"/>
    </row>
    <row r="139" spans="2:11" ht="15" customHeight="1" x14ac:dyDescent="0.3">
      <c r="B139" s="225"/>
      <c r="C139" s="188" t="s">
        <v>33</v>
      </c>
      <c r="D139" s="188"/>
      <c r="E139" s="188"/>
      <c r="F139" s="207" t="s">
        <v>337</v>
      </c>
      <c r="G139" s="188"/>
      <c r="H139" s="188" t="s">
        <v>392</v>
      </c>
      <c r="I139" s="188" t="s">
        <v>371</v>
      </c>
      <c r="J139" s="188"/>
      <c r="K139" s="227"/>
    </row>
    <row r="140" spans="2:11" ht="15" customHeight="1" x14ac:dyDescent="0.3">
      <c r="B140" s="225"/>
      <c r="C140" s="188" t="s">
        <v>393</v>
      </c>
      <c r="D140" s="188"/>
      <c r="E140" s="188"/>
      <c r="F140" s="207" t="s">
        <v>337</v>
      </c>
      <c r="G140" s="188"/>
      <c r="H140" s="188" t="s">
        <v>394</v>
      </c>
      <c r="I140" s="188" t="s">
        <v>371</v>
      </c>
      <c r="J140" s="188"/>
      <c r="K140" s="227"/>
    </row>
    <row r="141" spans="2:11" ht="15" customHeight="1" x14ac:dyDescent="0.3">
      <c r="B141" s="228"/>
      <c r="C141" s="229"/>
      <c r="D141" s="229"/>
      <c r="E141" s="229"/>
      <c r="F141" s="229"/>
      <c r="G141" s="229"/>
      <c r="H141" s="229"/>
      <c r="I141" s="229"/>
      <c r="J141" s="229"/>
      <c r="K141" s="230"/>
    </row>
    <row r="142" spans="2:11" ht="18.75" customHeight="1" x14ac:dyDescent="0.3">
      <c r="B142" s="184"/>
      <c r="C142" s="184"/>
      <c r="D142" s="184"/>
      <c r="E142" s="184"/>
      <c r="F142" s="217"/>
      <c r="G142" s="184"/>
      <c r="H142" s="184"/>
      <c r="I142" s="184"/>
      <c r="J142" s="184"/>
      <c r="K142" s="184"/>
    </row>
    <row r="143" spans="2:11" ht="18.75" customHeight="1" x14ac:dyDescent="0.3"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</row>
    <row r="144" spans="2:11" ht="7.5" customHeight="1" x14ac:dyDescent="0.3">
      <c r="B144" s="195"/>
      <c r="C144" s="196"/>
      <c r="D144" s="196"/>
      <c r="E144" s="196"/>
      <c r="F144" s="196"/>
      <c r="G144" s="196"/>
      <c r="H144" s="196"/>
      <c r="I144" s="196"/>
      <c r="J144" s="196"/>
      <c r="K144" s="197"/>
    </row>
    <row r="145" spans="2:11" ht="45" customHeight="1" x14ac:dyDescent="0.3">
      <c r="B145" s="198"/>
      <c r="C145" s="370" t="s">
        <v>395</v>
      </c>
      <c r="D145" s="370"/>
      <c r="E145" s="370"/>
      <c r="F145" s="370"/>
      <c r="G145" s="370"/>
      <c r="H145" s="370"/>
      <c r="I145" s="370"/>
      <c r="J145" s="370"/>
      <c r="K145" s="199"/>
    </row>
    <row r="146" spans="2:11" ht="17.25" customHeight="1" x14ac:dyDescent="0.3">
      <c r="B146" s="198"/>
      <c r="C146" s="200" t="s">
        <v>331</v>
      </c>
      <c r="D146" s="200"/>
      <c r="E146" s="200"/>
      <c r="F146" s="200" t="s">
        <v>332</v>
      </c>
      <c r="G146" s="201"/>
      <c r="H146" s="200" t="s">
        <v>103</v>
      </c>
      <c r="I146" s="200" t="s">
        <v>52</v>
      </c>
      <c r="J146" s="200" t="s">
        <v>333</v>
      </c>
      <c r="K146" s="199"/>
    </row>
    <row r="147" spans="2:11" ht="17.25" customHeight="1" x14ac:dyDescent="0.3">
      <c r="B147" s="198"/>
      <c r="C147" s="202" t="s">
        <v>334</v>
      </c>
      <c r="D147" s="202"/>
      <c r="E147" s="202"/>
      <c r="F147" s="203" t="s">
        <v>335</v>
      </c>
      <c r="G147" s="204"/>
      <c r="H147" s="202"/>
      <c r="I147" s="202"/>
      <c r="J147" s="202" t="s">
        <v>336</v>
      </c>
      <c r="K147" s="199"/>
    </row>
    <row r="148" spans="2:11" ht="5.25" customHeight="1" x14ac:dyDescent="0.3">
      <c r="B148" s="208"/>
      <c r="C148" s="205"/>
      <c r="D148" s="205"/>
      <c r="E148" s="205"/>
      <c r="F148" s="205"/>
      <c r="G148" s="206"/>
      <c r="H148" s="205"/>
      <c r="I148" s="205"/>
      <c r="J148" s="205"/>
      <c r="K148" s="227"/>
    </row>
    <row r="149" spans="2:11" ht="15" customHeight="1" x14ac:dyDescent="0.3">
      <c r="B149" s="208"/>
      <c r="C149" s="231" t="s">
        <v>340</v>
      </c>
      <c r="D149" s="188"/>
      <c r="E149" s="188"/>
      <c r="F149" s="232" t="s">
        <v>337</v>
      </c>
      <c r="G149" s="188"/>
      <c r="H149" s="231" t="s">
        <v>376</v>
      </c>
      <c r="I149" s="231" t="s">
        <v>339</v>
      </c>
      <c r="J149" s="231">
        <v>120</v>
      </c>
      <c r="K149" s="227"/>
    </row>
    <row r="150" spans="2:11" ht="15" customHeight="1" x14ac:dyDescent="0.3">
      <c r="B150" s="208"/>
      <c r="C150" s="231" t="s">
        <v>385</v>
      </c>
      <c r="D150" s="188"/>
      <c r="E150" s="188"/>
      <c r="F150" s="232" t="s">
        <v>337</v>
      </c>
      <c r="G150" s="188"/>
      <c r="H150" s="231" t="s">
        <v>396</v>
      </c>
      <c r="I150" s="231" t="s">
        <v>339</v>
      </c>
      <c r="J150" s="231" t="s">
        <v>387</v>
      </c>
      <c r="K150" s="227"/>
    </row>
    <row r="151" spans="2:11" ht="15" customHeight="1" x14ac:dyDescent="0.3">
      <c r="B151" s="208"/>
      <c r="C151" s="231" t="s">
        <v>286</v>
      </c>
      <c r="D151" s="188"/>
      <c r="E151" s="188"/>
      <c r="F151" s="232" t="s">
        <v>337</v>
      </c>
      <c r="G151" s="188"/>
      <c r="H151" s="231" t="s">
        <v>397</v>
      </c>
      <c r="I151" s="231" t="s">
        <v>339</v>
      </c>
      <c r="J151" s="231" t="s">
        <v>387</v>
      </c>
      <c r="K151" s="227"/>
    </row>
    <row r="152" spans="2:11" ht="15" customHeight="1" x14ac:dyDescent="0.3">
      <c r="B152" s="208"/>
      <c r="C152" s="231" t="s">
        <v>342</v>
      </c>
      <c r="D152" s="188"/>
      <c r="E152" s="188"/>
      <c r="F152" s="232" t="s">
        <v>343</v>
      </c>
      <c r="G152" s="188"/>
      <c r="H152" s="231" t="s">
        <v>376</v>
      </c>
      <c r="I152" s="231" t="s">
        <v>339</v>
      </c>
      <c r="J152" s="231">
        <v>50</v>
      </c>
      <c r="K152" s="227"/>
    </row>
    <row r="153" spans="2:11" ht="15" customHeight="1" x14ac:dyDescent="0.3">
      <c r="B153" s="208"/>
      <c r="C153" s="231" t="s">
        <v>345</v>
      </c>
      <c r="D153" s="188"/>
      <c r="E153" s="188"/>
      <c r="F153" s="232" t="s">
        <v>337</v>
      </c>
      <c r="G153" s="188"/>
      <c r="H153" s="231" t="s">
        <v>376</v>
      </c>
      <c r="I153" s="231" t="s">
        <v>347</v>
      </c>
      <c r="J153" s="231"/>
      <c r="K153" s="227"/>
    </row>
    <row r="154" spans="2:11" ht="15" customHeight="1" x14ac:dyDescent="0.3">
      <c r="B154" s="208"/>
      <c r="C154" s="231" t="s">
        <v>356</v>
      </c>
      <c r="D154" s="188"/>
      <c r="E154" s="188"/>
      <c r="F154" s="232" t="s">
        <v>343</v>
      </c>
      <c r="G154" s="188"/>
      <c r="H154" s="231" t="s">
        <v>376</v>
      </c>
      <c r="I154" s="231" t="s">
        <v>339</v>
      </c>
      <c r="J154" s="231">
        <v>50</v>
      </c>
      <c r="K154" s="227"/>
    </row>
    <row r="155" spans="2:11" ht="15" customHeight="1" x14ac:dyDescent="0.3">
      <c r="B155" s="208"/>
      <c r="C155" s="231" t="s">
        <v>364</v>
      </c>
      <c r="D155" s="188"/>
      <c r="E155" s="188"/>
      <c r="F155" s="232" t="s">
        <v>343</v>
      </c>
      <c r="G155" s="188"/>
      <c r="H155" s="231" t="s">
        <v>376</v>
      </c>
      <c r="I155" s="231" t="s">
        <v>339</v>
      </c>
      <c r="J155" s="231">
        <v>50</v>
      </c>
      <c r="K155" s="227"/>
    </row>
    <row r="156" spans="2:11" ht="15" customHeight="1" x14ac:dyDescent="0.3">
      <c r="B156" s="208"/>
      <c r="C156" s="231" t="s">
        <v>362</v>
      </c>
      <c r="D156" s="188"/>
      <c r="E156" s="188"/>
      <c r="F156" s="232" t="s">
        <v>343</v>
      </c>
      <c r="G156" s="188"/>
      <c r="H156" s="231" t="s">
        <v>376</v>
      </c>
      <c r="I156" s="231" t="s">
        <v>339</v>
      </c>
      <c r="J156" s="231">
        <v>50</v>
      </c>
      <c r="K156" s="227"/>
    </row>
    <row r="157" spans="2:11" ht="15" customHeight="1" x14ac:dyDescent="0.3">
      <c r="B157" s="208"/>
      <c r="C157" s="231" t="s">
        <v>85</v>
      </c>
      <c r="D157" s="188"/>
      <c r="E157" s="188"/>
      <c r="F157" s="232" t="s">
        <v>337</v>
      </c>
      <c r="G157" s="188"/>
      <c r="H157" s="231" t="s">
        <v>398</v>
      </c>
      <c r="I157" s="231" t="s">
        <v>339</v>
      </c>
      <c r="J157" s="231" t="s">
        <v>399</v>
      </c>
      <c r="K157" s="227"/>
    </row>
    <row r="158" spans="2:11" ht="15" customHeight="1" x14ac:dyDescent="0.3">
      <c r="B158" s="208"/>
      <c r="C158" s="231" t="s">
        <v>400</v>
      </c>
      <c r="D158" s="188"/>
      <c r="E158" s="188"/>
      <c r="F158" s="232" t="s">
        <v>337</v>
      </c>
      <c r="G158" s="188"/>
      <c r="H158" s="231" t="s">
        <v>401</v>
      </c>
      <c r="I158" s="231" t="s">
        <v>371</v>
      </c>
      <c r="J158" s="231"/>
      <c r="K158" s="227"/>
    </row>
    <row r="159" spans="2:11" ht="15" customHeight="1" x14ac:dyDescent="0.3">
      <c r="B159" s="233"/>
      <c r="C159" s="215"/>
      <c r="D159" s="215"/>
      <c r="E159" s="215"/>
      <c r="F159" s="215"/>
      <c r="G159" s="215"/>
      <c r="H159" s="215"/>
      <c r="I159" s="215"/>
      <c r="J159" s="215"/>
      <c r="K159" s="234"/>
    </row>
    <row r="160" spans="2:11" ht="18.75" customHeight="1" x14ac:dyDescent="0.3">
      <c r="B160" s="184"/>
      <c r="C160" s="188"/>
      <c r="D160" s="188"/>
      <c r="E160" s="188"/>
      <c r="F160" s="207"/>
      <c r="G160" s="188"/>
      <c r="H160" s="188"/>
      <c r="I160" s="188"/>
      <c r="J160" s="188"/>
      <c r="K160" s="184"/>
    </row>
    <row r="161" spans="2:11" ht="18.75" customHeight="1" x14ac:dyDescent="0.3"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</row>
    <row r="162" spans="2:11" ht="7.5" customHeight="1" x14ac:dyDescent="0.3">
      <c r="B162" s="176"/>
      <c r="C162" s="177"/>
      <c r="D162" s="177"/>
      <c r="E162" s="177"/>
      <c r="F162" s="177"/>
      <c r="G162" s="177"/>
      <c r="H162" s="177"/>
      <c r="I162" s="177"/>
      <c r="J162" s="177"/>
      <c r="K162" s="178"/>
    </row>
    <row r="163" spans="2:11" ht="45" customHeight="1" x14ac:dyDescent="0.3">
      <c r="B163" s="179"/>
      <c r="C163" s="365" t="s">
        <v>402</v>
      </c>
      <c r="D163" s="365"/>
      <c r="E163" s="365"/>
      <c r="F163" s="365"/>
      <c r="G163" s="365"/>
      <c r="H163" s="365"/>
      <c r="I163" s="365"/>
      <c r="J163" s="365"/>
      <c r="K163" s="180"/>
    </row>
    <row r="164" spans="2:11" ht="17.25" customHeight="1" x14ac:dyDescent="0.3">
      <c r="B164" s="179"/>
      <c r="C164" s="200" t="s">
        <v>331</v>
      </c>
      <c r="D164" s="200"/>
      <c r="E164" s="200"/>
      <c r="F164" s="200" t="s">
        <v>332</v>
      </c>
      <c r="G164" s="235"/>
      <c r="H164" s="236" t="s">
        <v>103</v>
      </c>
      <c r="I164" s="236" t="s">
        <v>52</v>
      </c>
      <c r="J164" s="200" t="s">
        <v>333</v>
      </c>
      <c r="K164" s="180"/>
    </row>
    <row r="165" spans="2:11" ht="17.25" customHeight="1" x14ac:dyDescent="0.3">
      <c r="B165" s="181"/>
      <c r="C165" s="202" t="s">
        <v>334</v>
      </c>
      <c r="D165" s="202"/>
      <c r="E165" s="202"/>
      <c r="F165" s="203" t="s">
        <v>335</v>
      </c>
      <c r="G165" s="237"/>
      <c r="H165" s="238"/>
      <c r="I165" s="238"/>
      <c r="J165" s="202" t="s">
        <v>336</v>
      </c>
      <c r="K165" s="182"/>
    </row>
    <row r="166" spans="2:11" ht="5.25" customHeight="1" x14ac:dyDescent="0.3">
      <c r="B166" s="208"/>
      <c r="C166" s="205"/>
      <c r="D166" s="205"/>
      <c r="E166" s="205"/>
      <c r="F166" s="205"/>
      <c r="G166" s="206"/>
      <c r="H166" s="205"/>
      <c r="I166" s="205"/>
      <c r="J166" s="205"/>
      <c r="K166" s="227"/>
    </row>
    <row r="167" spans="2:11" ht="15" customHeight="1" x14ac:dyDescent="0.3">
      <c r="B167" s="208"/>
      <c r="C167" s="188" t="s">
        <v>340</v>
      </c>
      <c r="D167" s="188"/>
      <c r="E167" s="188"/>
      <c r="F167" s="207" t="s">
        <v>337</v>
      </c>
      <c r="G167" s="188"/>
      <c r="H167" s="188" t="s">
        <v>376</v>
      </c>
      <c r="I167" s="188" t="s">
        <v>339</v>
      </c>
      <c r="J167" s="188">
        <v>120</v>
      </c>
      <c r="K167" s="227"/>
    </row>
    <row r="168" spans="2:11" ht="15" customHeight="1" x14ac:dyDescent="0.3">
      <c r="B168" s="208"/>
      <c r="C168" s="188" t="s">
        <v>385</v>
      </c>
      <c r="D168" s="188"/>
      <c r="E168" s="188"/>
      <c r="F168" s="207" t="s">
        <v>337</v>
      </c>
      <c r="G168" s="188"/>
      <c r="H168" s="188" t="s">
        <v>386</v>
      </c>
      <c r="I168" s="188" t="s">
        <v>339</v>
      </c>
      <c r="J168" s="188" t="s">
        <v>387</v>
      </c>
      <c r="K168" s="227"/>
    </row>
    <row r="169" spans="2:11" ht="15" customHeight="1" x14ac:dyDescent="0.3">
      <c r="B169" s="208"/>
      <c r="C169" s="188" t="s">
        <v>286</v>
      </c>
      <c r="D169" s="188"/>
      <c r="E169" s="188"/>
      <c r="F169" s="207" t="s">
        <v>337</v>
      </c>
      <c r="G169" s="188"/>
      <c r="H169" s="188" t="s">
        <v>403</v>
      </c>
      <c r="I169" s="188" t="s">
        <v>339</v>
      </c>
      <c r="J169" s="188" t="s">
        <v>387</v>
      </c>
      <c r="K169" s="227"/>
    </row>
    <row r="170" spans="2:11" ht="15" customHeight="1" x14ac:dyDescent="0.3">
      <c r="B170" s="208"/>
      <c r="C170" s="188" t="s">
        <v>342</v>
      </c>
      <c r="D170" s="188"/>
      <c r="E170" s="188"/>
      <c r="F170" s="207" t="s">
        <v>343</v>
      </c>
      <c r="G170" s="188"/>
      <c r="H170" s="188" t="s">
        <v>403</v>
      </c>
      <c r="I170" s="188" t="s">
        <v>339</v>
      </c>
      <c r="J170" s="188">
        <v>50</v>
      </c>
      <c r="K170" s="227"/>
    </row>
    <row r="171" spans="2:11" ht="15" customHeight="1" x14ac:dyDescent="0.3">
      <c r="B171" s="208"/>
      <c r="C171" s="188" t="s">
        <v>345</v>
      </c>
      <c r="D171" s="188"/>
      <c r="E171" s="188"/>
      <c r="F171" s="207" t="s">
        <v>337</v>
      </c>
      <c r="G171" s="188"/>
      <c r="H171" s="188" t="s">
        <v>403</v>
      </c>
      <c r="I171" s="188" t="s">
        <v>347</v>
      </c>
      <c r="J171" s="188"/>
      <c r="K171" s="227"/>
    </row>
    <row r="172" spans="2:11" ht="15" customHeight="1" x14ac:dyDescent="0.3">
      <c r="B172" s="208"/>
      <c r="C172" s="188" t="s">
        <v>356</v>
      </c>
      <c r="D172" s="188"/>
      <c r="E172" s="188"/>
      <c r="F172" s="207" t="s">
        <v>343</v>
      </c>
      <c r="G172" s="188"/>
      <c r="H172" s="188" t="s">
        <v>403</v>
      </c>
      <c r="I172" s="188" t="s">
        <v>339</v>
      </c>
      <c r="J172" s="188">
        <v>50</v>
      </c>
      <c r="K172" s="227"/>
    </row>
    <row r="173" spans="2:11" ht="15" customHeight="1" x14ac:dyDescent="0.3">
      <c r="B173" s="208"/>
      <c r="C173" s="188" t="s">
        <v>364</v>
      </c>
      <c r="D173" s="188"/>
      <c r="E173" s="188"/>
      <c r="F173" s="207" t="s">
        <v>343</v>
      </c>
      <c r="G173" s="188"/>
      <c r="H173" s="188" t="s">
        <v>403</v>
      </c>
      <c r="I173" s="188" t="s">
        <v>339</v>
      </c>
      <c r="J173" s="188">
        <v>50</v>
      </c>
      <c r="K173" s="227"/>
    </row>
    <row r="174" spans="2:11" ht="15" customHeight="1" x14ac:dyDescent="0.3">
      <c r="B174" s="208"/>
      <c r="C174" s="188" t="s">
        <v>362</v>
      </c>
      <c r="D174" s="188"/>
      <c r="E174" s="188"/>
      <c r="F174" s="207" t="s">
        <v>343</v>
      </c>
      <c r="G174" s="188"/>
      <c r="H174" s="188" t="s">
        <v>403</v>
      </c>
      <c r="I174" s="188" t="s">
        <v>339</v>
      </c>
      <c r="J174" s="188">
        <v>50</v>
      </c>
      <c r="K174" s="227"/>
    </row>
    <row r="175" spans="2:11" ht="15" customHeight="1" x14ac:dyDescent="0.3">
      <c r="B175" s="208"/>
      <c r="C175" s="188" t="s">
        <v>102</v>
      </c>
      <c r="D175" s="188"/>
      <c r="E175" s="188"/>
      <c r="F175" s="207" t="s">
        <v>337</v>
      </c>
      <c r="G175" s="188"/>
      <c r="H175" s="188" t="s">
        <v>404</v>
      </c>
      <c r="I175" s="188" t="s">
        <v>405</v>
      </c>
      <c r="J175" s="188"/>
      <c r="K175" s="227"/>
    </row>
    <row r="176" spans="2:11" ht="15" customHeight="1" x14ac:dyDescent="0.3">
      <c r="B176" s="208"/>
      <c r="C176" s="188" t="s">
        <v>52</v>
      </c>
      <c r="D176" s="188"/>
      <c r="E176" s="188"/>
      <c r="F176" s="207" t="s">
        <v>337</v>
      </c>
      <c r="G176" s="188"/>
      <c r="H176" s="188" t="s">
        <v>406</v>
      </c>
      <c r="I176" s="188" t="s">
        <v>407</v>
      </c>
      <c r="J176" s="188">
        <v>1</v>
      </c>
      <c r="K176" s="227"/>
    </row>
    <row r="177" spans="2:11" ht="15" customHeight="1" x14ac:dyDescent="0.3">
      <c r="B177" s="208"/>
      <c r="C177" s="188" t="s">
        <v>48</v>
      </c>
      <c r="D177" s="188"/>
      <c r="E177" s="188"/>
      <c r="F177" s="207" t="s">
        <v>337</v>
      </c>
      <c r="G177" s="188"/>
      <c r="H177" s="188" t="s">
        <v>408</v>
      </c>
      <c r="I177" s="188" t="s">
        <v>339</v>
      </c>
      <c r="J177" s="188">
        <v>20</v>
      </c>
      <c r="K177" s="227"/>
    </row>
    <row r="178" spans="2:11" ht="15" customHeight="1" x14ac:dyDescent="0.3">
      <c r="B178" s="208"/>
      <c r="C178" s="188" t="s">
        <v>103</v>
      </c>
      <c r="D178" s="188"/>
      <c r="E178" s="188"/>
      <c r="F178" s="207" t="s">
        <v>337</v>
      </c>
      <c r="G178" s="188"/>
      <c r="H178" s="188" t="s">
        <v>409</v>
      </c>
      <c r="I178" s="188" t="s">
        <v>339</v>
      </c>
      <c r="J178" s="188">
        <v>255</v>
      </c>
      <c r="K178" s="227"/>
    </row>
    <row r="179" spans="2:11" ht="15" customHeight="1" x14ac:dyDescent="0.3">
      <c r="B179" s="208"/>
      <c r="C179" s="188" t="s">
        <v>104</v>
      </c>
      <c r="D179" s="188"/>
      <c r="E179" s="188"/>
      <c r="F179" s="207" t="s">
        <v>337</v>
      </c>
      <c r="G179" s="188"/>
      <c r="H179" s="188" t="s">
        <v>302</v>
      </c>
      <c r="I179" s="188" t="s">
        <v>339</v>
      </c>
      <c r="J179" s="188">
        <v>10</v>
      </c>
      <c r="K179" s="227"/>
    </row>
    <row r="180" spans="2:11" ht="15" customHeight="1" x14ac:dyDescent="0.3">
      <c r="B180" s="208"/>
      <c r="C180" s="188" t="s">
        <v>105</v>
      </c>
      <c r="D180" s="188"/>
      <c r="E180" s="188"/>
      <c r="F180" s="207" t="s">
        <v>337</v>
      </c>
      <c r="G180" s="188"/>
      <c r="H180" s="188" t="s">
        <v>410</v>
      </c>
      <c r="I180" s="188" t="s">
        <v>371</v>
      </c>
      <c r="J180" s="188"/>
      <c r="K180" s="227"/>
    </row>
    <row r="181" spans="2:11" ht="15" customHeight="1" x14ac:dyDescent="0.3">
      <c r="B181" s="208"/>
      <c r="C181" s="188" t="s">
        <v>411</v>
      </c>
      <c r="D181" s="188"/>
      <c r="E181" s="188"/>
      <c r="F181" s="207" t="s">
        <v>337</v>
      </c>
      <c r="G181" s="188"/>
      <c r="H181" s="188" t="s">
        <v>412</v>
      </c>
      <c r="I181" s="188" t="s">
        <v>371</v>
      </c>
      <c r="J181" s="188"/>
      <c r="K181" s="227"/>
    </row>
    <row r="182" spans="2:11" ht="15" customHeight="1" x14ac:dyDescent="0.3">
      <c r="B182" s="208"/>
      <c r="C182" s="188" t="s">
        <v>400</v>
      </c>
      <c r="D182" s="188"/>
      <c r="E182" s="188"/>
      <c r="F182" s="207" t="s">
        <v>337</v>
      </c>
      <c r="G182" s="188"/>
      <c r="H182" s="188" t="s">
        <v>413</v>
      </c>
      <c r="I182" s="188" t="s">
        <v>371</v>
      </c>
      <c r="J182" s="188"/>
      <c r="K182" s="227"/>
    </row>
    <row r="183" spans="2:11" ht="15" customHeight="1" x14ac:dyDescent="0.3">
      <c r="B183" s="208"/>
      <c r="C183" s="188" t="s">
        <v>107</v>
      </c>
      <c r="D183" s="188"/>
      <c r="E183" s="188"/>
      <c r="F183" s="207" t="s">
        <v>343</v>
      </c>
      <c r="G183" s="188"/>
      <c r="H183" s="188" t="s">
        <v>414</v>
      </c>
      <c r="I183" s="188" t="s">
        <v>339</v>
      </c>
      <c r="J183" s="188">
        <v>50</v>
      </c>
      <c r="K183" s="227"/>
    </row>
    <row r="184" spans="2:11" ht="15" customHeight="1" x14ac:dyDescent="0.3">
      <c r="B184" s="208"/>
      <c r="C184" s="188" t="s">
        <v>415</v>
      </c>
      <c r="D184" s="188"/>
      <c r="E184" s="188"/>
      <c r="F184" s="207" t="s">
        <v>343</v>
      </c>
      <c r="G184" s="188"/>
      <c r="H184" s="188" t="s">
        <v>416</v>
      </c>
      <c r="I184" s="188" t="s">
        <v>417</v>
      </c>
      <c r="J184" s="188"/>
      <c r="K184" s="227"/>
    </row>
    <row r="185" spans="2:11" ht="15" customHeight="1" x14ac:dyDescent="0.3">
      <c r="B185" s="208"/>
      <c r="C185" s="188" t="s">
        <v>418</v>
      </c>
      <c r="D185" s="188"/>
      <c r="E185" s="188"/>
      <c r="F185" s="207" t="s">
        <v>343</v>
      </c>
      <c r="G185" s="188"/>
      <c r="H185" s="188" t="s">
        <v>419</v>
      </c>
      <c r="I185" s="188" t="s">
        <v>417</v>
      </c>
      <c r="J185" s="188"/>
      <c r="K185" s="227"/>
    </row>
    <row r="186" spans="2:11" ht="15" customHeight="1" x14ac:dyDescent="0.3">
      <c r="B186" s="208"/>
      <c r="C186" s="188" t="s">
        <v>420</v>
      </c>
      <c r="D186" s="188"/>
      <c r="E186" s="188"/>
      <c r="F186" s="207" t="s">
        <v>343</v>
      </c>
      <c r="G186" s="188"/>
      <c r="H186" s="188" t="s">
        <v>421</v>
      </c>
      <c r="I186" s="188" t="s">
        <v>417</v>
      </c>
      <c r="J186" s="188"/>
      <c r="K186" s="227"/>
    </row>
    <row r="187" spans="2:11" ht="15" customHeight="1" x14ac:dyDescent="0.3">
      <c r="B187" s="208"/>
      <c r="C187" s="239" t="s">
        <v>422</v>
      </c>
      <c r="D187" s="188"/>
      <c r="E187" s="188"/>
      <c r="F187" s="207" t="s">
        <v>343</v>
      </c>
      <c r="G187" s="188"/>
      <c r="H187" s="188" t="s">
        <v>423</v>
      </c>
      <c r="I187" s="188" t="s">
        <v>424</v>
      </c>
      <c r="J187" s="240" t="s">
        <v>425</v>
      </c>
      <c r="K187" s="227"/>
    </row>
    <row r="188" spans="2:11" ht="15" customHeight="1" x14ac:dyDescent="0.3">
      <c r="B188" s="208"/>
      <c r="C188" s="193" t="s">
        <v>37</v>
      </c>
      <c r="D188" s="188"/>
      <c r="E188" s="188"/>
      <c r="F188" s="207" t="s">
        <v>337</v>
      </c>
      <c r="G188" s="188"/>
      <c r="H188" s="184" t="s">
        <v>426</v>
      </c>
      <c r="I188" s="188" t="s">
        <v>427</v>
      </c>
      <c r="J188" s="188"/>
      <c r="K188" s="227"/>
    </row>
    <row r="189" spans="2:11" ht="15" customHeight="1" x14ac:dyDescent="0.3">
      <c r="B189" s="208"/>
      <c r="C189" s="193" t="s">
        <v>428</v>
      </c>
      <c r="D189" s="188"/>
      <c r="E189" s="188"/>
      <c r="F189" s="207" t="s">
        <v>337</v>
      </c>
      <c r="G189" s="188"/>
      <c r="H189" s="188" t="s">
        <v>429</v>
      </c>
      <c r="I189" s="188" t="s">
        <v>371</v>
      </c>
      <c r="J189" s="188"/>
      <c r="K189" s="227"/>
    </row>
    <row r="190" spans="2:11" ht="15" customHeight="1" x14ac:dyDescent="0.3">
      <c r="B190" s="208"/>
      <c r="C190" s="193" t="s">
        <v>430</v>
      </c>
      <c r="D190" s="188"/>
      <c r="E190" s="188"/>
      <c r="F190" s="207" t="s">
        <v>337</v>
      </c>
      <c r="G190" s="188"/>
      <c r="H190" s="188" t="s">
        <v>431</v>
      </c>
      <c r="I190" s="188" t="s">
        <v>371</v>
      </c>
      <c r="J190" s="188"/>
      <c r="K190" s="227"/>
    </row>
    <row r="191" spans="2:11" ht="15" customHeight="1" x14ac:dyDescent="0.3">
      <c r="B191" s="208"/>
      <c r="C191" s="193" t="s">
        <v>432</v>
      </c>
      <c r="D191" s="188"/>
      <c r="E191" s="188"/>
      <c r="F191" s="207" t="s">
        <v>343</v>
      </c>
      <c r="G191" s="188"/>
      <c r="H191" s="188" t="s">
        <v>433</v>
      </c>
      <c r="I191" s="188" t="s">
        <v>371</v>
      </c>
      <c r="J191" s="188"/>
      <c r="K191" s="227"/>
    </row>
    <row r="192" spans="2:11" ht="15" customHeight="1" x14ac:dyDescent="0.3">
      <c r="B192" s="233"/>
      <c r="C192" s="241"/>
      <c r="D192" s="215"/>
      <c r="E192" s="215"/>
      <c r="F192" s="215"/>
      <c r="G192" s="215"/>
      <c r="H192" s="215"/>
      <c r="I192" s="215"/>
      <c r="J192" s="215"/>
      <c r="K192" s="234"/>
    </row>
    <row r="193" spans="2:11" ht="18.75" customHeight="1" x14ac:dyDescent="0.3">
      <c r="B193" s="184"/>
      <c r="C193" s="188"/>
      <c r="D193" s="188"/>
      <c r="E193" s="188"/>
      <c r="F193" s="207"/>
      <c r="G193" s="188"/>
      <c r="H193" s="188"/>
      <c r="I193" s="188"/>
      <c r="J193" s="188"/>
      <c r="K193" s="184"/>
    </row>
    <row r="194" spans="2:11" ht="18.75" customHeight="1" x14ac:dyDescent="0.3">
      <c r="B194" s="184"/>
      <c r="C194" s="188"/>
      <c r="D194" s="188"/>
      <c r="E194" s="188"/>
      <c r="F194" s="207"/>
      <c r="G194" s="188"/>
      <c r="H194" s="188"/>
      <c r="I194" s="188"/>
      <c r="J194" s="188"/>
      <c r="K194" s="184"/>
    </row>
    <row r="195" spans="2:11" ht="18.75" customHeight="1" x14ac:dyDescent="0.3"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</row>
    <row r="196" spans="2:11" x14ac:dyDescent="0.3">
      <c r="B196" s="176"/>
      <c r="C196" s="177"/>
      <c r="D196" s="177"/>
      <c r="E196" s="177"/>
      <c r="F196" s="177"/>
      <c r="G196" s="177"/>
      <c r="H196" s="177"/>
      <c r="I196" s="177"/>
      <c r="J196" s="177"/>
      <c r="K196" s="178"/>
    </row>
    <row r="197" spans="2:11" ht="21" x14ac:dyDescent="0.3">
      <c r="B197" s="179"/>
      <c r="C197" s="365" t="s">
        <v>434</v>
      </c>
      <c r="D197" s="365"/>
      <c r="E197" s="365"/>
      <c r="F197" s="365"/>
      <c r="G197" s="365"/>
      <c r="H197" s="365"/>
      <c r="I197" s="365"/>
      <c r="J197" s="365"/>
      <c r="K197" s="180"/>
    </row>
    <row r="198" spans="2:11" ht="25.5" customHeight="1" x14ac:dyDescent="0.3">
      <c r="B198" s="179"/>
      <c r="C198" s="242" t="s">
        <v>435</v>
      </c>
      <c r="D198" s="242"/>
      <c r="E198" s="242"/>
      <c r="F198" s="242" t="s">
        <v>436</v>
      </c>
      <c r="G198" s="243"/>
      <c r="H198" s="371" t="s">
        <v>437</v>
      </c>
      <c r="I198" s="371"/>
      <c r="J198" s="371"/>
      <c r="K198" s="180"/>
    </row>
    <row r="199" spans="2:11" ht="5.25" customHeight="1" x14ac:dyDescent="0.3">
      <c r="B199" s="208"/>
      <c r="C199" s="205"/>
      <c r="D199" s="205"/>
      <c r="E199" s="205"/>
      <c r="F199" s="205"/>
      <c r="G199" s="188"/>
      <c r="H199" s="205"/>
      <c r="I199" s="205"/>
      <c r="J199" s="205"/>
      <c r="K199" s="227"/>
    </row>
    <row r="200" spans="2:11" ht="15" customHeight="1" x14ac:dyDescent="0.3">
      <c r="B200" s="208"/>
      <c r="C200" s="188" t="s">
        <v>427</v>
      </c>
      <c r="D200" s="188"/>
      <c r="E200" s="188"/>
      <c r="F200" s="207" t="s">
        <v>38</v>
      </c>
      <c r="G200" s="188"/>
      <c r="H200" s="368" t="s">
        <v>438</v>
      </c>
      <c r="I200" s="368"/>
      <c r="J200" s="368"/>
      <c r="K200" s="227"/>
    </row>
    <row r="201" spans="2:11" ht="15" customHeight="1" x14ac:dyDescent="0.3">
      <c r="B201" s="208"/>
      <c r="C201" s="212"/>
      <c r="D201" s="188"/>
      <c r="E201" s="188"/>
      <c r="F201" s="207" t="s">
        <v>39</v>
      </c>
      <c r="G201" s="188"/>
      <c r="H201" s="368" t="s">
        <v>439</v>
      </c>
      <c r="I201" s="368"/>
      <c r="J201" s="368"/>
      <c r="K201" s="227"/>
    </row>
    <row r="202" spans="2:11" ht="15" customHeight="1" x14ac:dyDescent="0.3">
      <c r="B202" s="208"/>
      <c r="C202" s="212"/>
      <c r="D202" s="188"/>
      <c r="E202" s="188"/>
      <c r="F202" s="207" t="s">
        <v>42</v>
      </c>
      <c r="G202" s="188"/>
      <c r="H202" s="368" t="s">
        <v>440</v>
      </c>
      <c r="I202" s="368"/>
      <c r="J202" s="368"/>
      <c r="K202" s="227"/>
    </row>
    <row r="203" spans="2:11" ht="15" customHeight="1" x14ac:dyDescent="0.3">
      <c r="B203" s="208"/>
      <c r="C203" s="188"/>
      <c r="D203" s="188"/>
      <c r="E203" s="188"/>
      <c r="F203" s="207" t="s">
        <v>40</v>
      </c>
      <c r="G203" s="188"/>
      <c r="H203" s="368" t="s">
        <v>441</v>
      </c>
      <c r="I203" s="368"/>
      <c r="J203" s="368"/>
      <c r="K203" s="227"/>
    </row>
    <row r="204" spans="2:11" ht="15" customHeight="1" x14ac:dyDescent="0.3">
      <c r="B204" s="208"/>
      <c r="C204" s="188"/>
      <c r="D204" s="188"/>
      <c r="E204" s="188"/>
      <c r="F204" s="207" t="s">
        <v>41</v>
      </c>
      <c r="G204" s="188"/>
      <c r="H204" s="368" t="s">
        <v>442</v>
      </c>
      <c r="I204" s="368"/>
      <c r="J204" s="368"/>
      <c r="K204" s="227"/>
    </row>
    <row r="205" spans="2:11" ht="15" customHeight="1" x14ac:dyDescent="0.3">
      <c r="B205" s="208"/>
      <c r="C205" s="188"/>
      <c r="D205" s="188"/>
      <c r="E205" s="188"/>
      <c r="F205" s="207"/>
      <c r="G205" s="188"/>
      <c r="H205" s="188"/>
      <c r="I205" s="188"/>
      <c r="J205" s="188"/>
      <c r="K205" s="227"/>
    </row>
    <row r="206" spans="2:11" ht="15" customHeight="1" x14ac:dyDescent="0.3">
      <c r="B206" s="208"/>
      <c r="C206" s="188" t="s">
        <v>383</v>
      </c>
      <c r="D206" s="188"/>
      <c r="E206" s="188"/>
      <c r="F206" s="207" t="s">
        <v>71</v>
      </c>
      <c r="G206" s="188"/>
      <c r="H206" s="368" t="s">
        <v>443</v>
      </c>
      <c r="I206" s="368"/>
      <c r="J206" s="368"/>
      <c r="K206" s="227"/>
    </row>
    <row r="207" spans="2:11" ht="15" customHeight="1" x14ac:dyDescent="0.3">
      <c r="B207" s="208"/>
      <c r="C207" s="212"/>
      <c r="D207" s="188"/>
      <c r="E207" s="188"/>
      <c r="F207" s="207" t="s">
        <v>281</v>
      </c>
      <c r="G207" s="188"/>
      <c r="H207" s="368" t="s">
        <v>282</v>
      </c>
      <c r="I207" s="368"/>
      <c r="J207" s="368"/>
      <c r="K207" s="227"/>
    </row>
    <row r="208" spans="2:11" ht="15" customHeight="1" x14ac:dyDescent="0.3">
      <c r="B208" s="208"/>
      <c r="C208" s="188"/>
      <c r="D208" s="188"/>
      <c r="E208" s="188"/>
      <c r="F208" s="207" t="s">
        <v>279</v>
      </c>
      <c r="G208" s="188"/>
      <c r="H208" s="368" t="s">
        <v>444</v>
      </c>
      <c r="I208" s="368"/>
      <c r="J208" s="368"/>
      <c r="K208" s="227"/>
    </row>
    <row r="209" spans="2:11" ht="15" customHeight="1" x14ac:dyDescent="0.3">
      <c r="B209" s="244"/>
      <c r="C209" s="212"/>
      <c r="D209" s="212"/>
      <c r="E209" s="212"/>
      <c r="F209" s="207" t="s">
        <v>283</v>
      </c>
      <c r="G209" s="193"/>
      <c r="H209" s="372" t="s">
        <v>284</v>
      </c>
      <c r="I209" s="372"/>
      <c r="J209" s="372"/>
      <c r="K209" s="245"/>
    </row>
    <row r="210" spans="2:11" ht="15" customHeight="1" x14ac:dyDescent="0.3">
      <c r="B210" s="244"/>
      <c r="C210" s="212"/>
      <c r="D210" s="212"/>
      <c r="E210" s="212"/>
      <c r="F210" s="207" t="s">
        <v>251</v>
      </c>
      <c r="G210" s="193"/>
      <c r="H210" s="372" t="s">
        <v>445</v>
      </c>
      <c r="I210" s="372"/>
      <c r="J210" s="372"/>
      <c r="K210" s="245"/>
    </row>
    <row r="211" spans="2:11" ht="15" customHeight="1" x14ac:dyDescent="0.3">
      <c r="B211" s="244"/>
      <c r="C211" s="212"/>
      <c r="D211" s="212"/>
      <c r="E211" s="212"/>
      <c r="F211" s="246"/>
      <c r="G211" s="193"/>
      <c r="H211" s="247"/>
      <c r="I211" s="247"/>
      <c r="J211" s="247"/>
      <c r="K211" s="245"/>
    </row>
    <row r="212" spans="2:11" ht="15" customHeight="1" x14ac:dyDescent="0.3">
      <c r="B212" s="244"/>
      <c r="C212" s="188" t="s">
        <v>407</v>
      </c>
      <c r="D212" s="212"/>
      <c r="E212" s="212"/>
      <c r="F212" s="207">
        <v>1</v>
      </c>
      <c r="G212" s="193"/>
      <c r="H212" s="372" t="s">
        <v>446</v>
      </c>
      <c r="I212" s="372"/>
      <c r="J212" s="372"/>
      <c r="K212" s="245"/>
    </row>
    <row r="213" spans="2:11" ht="15" customHeight="1" x14ac:dyDescent="0.3">
      <c r="B213" s="244"/>
      <c r="C213" s="212"/>
      <c r="D213" s="212"/>
      <c r="E213" s="212"/>
      <c r="F213" s="207">
        <v>2</v>
      </c>
      <c r="G213" s="193"/>
      <c r="H213" s="372" t="s">
        <v>447</v>
      </c>
      <c r="I213" s="372"/>
      <c r="J213" s="372"/>
      <c r="K213" s="245"/>
    </row>
    <row r="214" spans="2:11" ht="15" customHeight="1" x14ac:dyDescent="0.3">
      <c r="B214" s="244"/>
      <c r="C214" s="212"/>
      <c r="D214" s="212"/>
      <c r="E214" s="212"/>
      <c r="F214" s="207">
        <v>3</v>
      </c>
      <c r="G214" s="193"/>
      <c r="H214" s="372" t="s">
        <v>448</v>
      </c>
      <c r="I214" s="372"/>
      <c r="J214" s="372"/>
      <c r="K214" s="245"/>
    </row>
    <row r="215" spans="2:11" ht="15" customHeight="1" x14ac:dyDescent="0.3">
      <c r="B215" s="244"/>
      <c r="C215" s="212"/>
      <c r="D215" s="212"/>
      <c r="E215" s="212"/>
      <c r="F215" s="207">
        <v>4</v>
      </c>
      <c r="G215" s="193"/>
      <c r="H215" s="372" t="s">
        <v>449</v>
      </c>
      <c r="I215" s="372"/>
      <c r="J215" s="372"/>
      <c r="K215" s="245"/>
    </row>
    <row r="216" spans="2:11" ht="12.75" customHeight="1" x14ac:dyDescent="0.3">
      <c r="B216" s="248"/>
      <c r="C216" s="249"/>
      <c r="D216" s="249"/>
      <c r="E216" s="249"/>
      <c r="F216" s="249"/>
      <c r="G216" s="249"/>
      <c r="H216" s="249"/>
      <c r="I216" s="249"/>
      <c r="J216" s="249"/>
      <c r="K216" s="250"/>
    </row>
  </sheetData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04-2019 - Oprava učebny...</vt:lpstr>
      <vt:lpstr>VRN - Vedlejší rozpočtové...</vt:lpstr>
      <vt:lpstr>Pokyny pro vyplnění</vt:lpstr>
      <vt:lpstr>'04-2019 - Oprava učebny...'!Názvy_tisku</vt:lpstr>
      <vt:lpstr>'Rekapitulace stavby'!Názvy_tisku</vt:lpstr>
      <vt:lpstr>'VRN - Vedlejší rozpočtové...'!Názvy_tisku</vt:lpstr>
      <vt:lpstr>'04-2019 - Oprava učebny...'!Oblast_tisku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Miloš Fišer</cp:lastModifiedBy>
  <cp:lastPrinted>2018-03-26T17:16:27Z</cp:lastPrinted>
  <dcterms:created xsi:type="dcterms:W3CDTF">2018-03-26T11:56:06Z</dcterms:created>
  <dcterms:modified xsi:type="dcterms:W3CDTF">2020-03-05T18:19:39Z</dcterms:modified>
</cp:coreProperties>
</file>