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Rekapitulace stavby" sheetId="1" r:id="rId1"/>
    <sheet name="010ARS - Architekton - 01..." sheetId="2" r:id="rId2"/>
    <sheet name="010ZTI - Zdravotechn - 01..." sheetId="3" r:id="rId3"/>
    <sheet name="010ELI - Elektroinstalace" sheetId="4" r:id="rId4"/>
    <sheet name="010VZT - Vzduchotechnika" sheetId="5" r:id="rId5"/>
    <sheet name="SO02-sanace - SO02-  - SO..." sheetId="6" r:id="rId6"/>
    <sheet name="010VTU - Venkovní te - 01..." sheetId="7" r:id="rId7"/>
    <sheet name="VRN - Vedlejší rozpo - VR..." sheetId="8" r:id="rId8"/>
  </sheets>
  <definedNames>
    <definedName name="_xlnm._FilterDatabase" localSheetId="1" hidden="1">'010ARS - Architekton - 01...'!$C$136:$K$1133</definedName>
    <definedName name="_xlnm._FilterDatabase" localSheetId="3" hidden="1">'010ELI - Elektroinstalace'!$C$127:$K$412</definedName>
    <definedName name="_xlnm._FilterDatabase" localSheetId="4" hidden="1">'010VZT - Vzduchotechnika'!$C$125:$K$224</definedName>
    <definedName name="_xlnm._FilterDatabase" localSheetId="2" hidden="1">'010ZTI - Zdravotechn - 01...'!$C$122:$K$179</definedName>
    <definedName name="_xlnm._FilterDatabase" localSheetId="5" hidden="1">'SO02-sanace - SO02-  - SO...'!$C$129:$K$216</definedName>
    <definedName name="_xlnm._FilterDatabase" localSheetId="7" hidden="1">'VRN - Vedlejší rozpo - VR...'!$C$121:$K$137</definedName>
    <definedName name="_xlnm.Print_Area" localSheetId="1">'010ARS - Architekton - 01...'!$C$4:$J$76,'010ARS - Architekton - 01...'!$C$82:$J$118,'010ARS - Architekton - 01...'!$C$124:$K$1133</definedName>
    <definedName name="_xlnm.Print_Area" localSheetId="3">'010ELI - Elektroinstalace'!$C$4:$J$76,'010ELI - Elektroinstalace'!$C$82:$J$109,'010ELI - Elektroinstalace'!$C$115:$K$412</definedName>
    <definedName name="_xlnm.Print_Area" localSheetId="6">'010VTU - Venkovní te - 01...'!$C$4:$J$76,'010VTU - Venkovní te - 01...'!$C$82:$J$104,'010VTU - Venkovní te - 01...'!$C$110:$K$154</definedName>
    <definedName name="_xlnm.Print_Area" localSheetId="4">'010VZT - Vzduchotechnika'!$C$4:$J$76,'010VZT - Vzduchotechnika'!$C$82:$J$107,'010VZT - Vzduchotechnika'!$C$113:$K$224</definedName>
    <definedName name="_xlnm.Print_Area" localSheetId="2">'010ZTI - Zdravotechn - 01...'!$C$4:$J$76,'010ZTI - Zdravotechn - 01...'!$C$82:$J$104,'010ZTI - Zdravotechn - 01...'!$C$110:$K$179</definedName>
    <definedName name="_xlnm.Print_Area" localSheetId="0">'Rekapitulace stavby'!$D$4:$AO$76,'Rekapitulace stavby'!$C$82:$AQ$102</definedName>
    <definedName name="_xlnm.Print_Area" localSheetId="5">'SO02-sanace - SO02-  - SO...'!$C$4:$J$76,'SO02-sanace - SO02-  - SO...'!$C$82:$J$111,'SO02-sanace - SO02-  - SO...'!$C$117:$K$216</definedName>
    <definedName name="_xlnm.Print_Area" localSheetId="7">'VRN - Vedlejší rozpo - VR...'!$C$4:$J$76,'VRN - Vedlejší rozpo - VR...'!$C$82:$J$103,'VRN - Vedlejší rozpo - VR...'!$C$109:$K$137</definedName>
    <definedName name="_xlnm.Print_Titles" localSheetId="0">'Rekapitulace stavby'!$92:$92</definedName>
    <definedName name="_xlnm.Print_Titles" localSheetId="1">'010ARS - Architekton - 01...'!$136:$136</definedName>
    <definedName name="_xlnm.Print_Titles" localSheetId="2">'010ZTI - Zdravotechn - 01...'!$122:$122</definedName>
    <definedName name="_xlnm.Print_Titles" localSheetId="3">'010ELI - Elektroinstalace'!$127:$127</definedName>
    <definedName name="_xlnm.Print_Titles" localSheetId="4">'010VZT - Vzduchotechnika'!$125:$125</definedName>
    <definedName name="_xlnm.Print_Titles" localSheetId="5">'SO02-sanace - SO02-  - SO...'!$129:$129</definedName>
    <definedName name="_xlnm.Print_Titles" localSheetId="6">'010VTU - Venkovní te - 01...'!$122:$122</definedName>
    <definedName name="_xlnm.Print_Titles" localSheetId="7">'VRN - Vedlejší rozpo - VR...'!$121:$121</definedName>
  </definedNames>
  <calcPr calcId="152511"/>
  <extLst/>
</workbook>
</file>

<file path=xl/sharedStrings.xml><?xml version="1.0" encoding="utf-8"?>
<sst xmlns="http://schemas.openxmlformats.org/spreadsheetml/2006/main" count="18225" uniqueCount="2273">
  <si>
    <t>Export Komplet</t>
  </si>
  <si>
    <t/>
  </si>
  <si>
    <t>2.0</t>
  </si>
  <si>
    <t>ZAMOK</t>
  </si>
  <si>
    <t>False</t>
  </si>
  <si>
    <t>{b4f90a2a-b9bb-494b-924c-4edd52d076ef}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</si>
  <si>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</si>
  <si>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</si>
  <si>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</si>
  <si>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</si>
  <si>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</si>
  <si>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</si>
  <si>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</si>
  <si>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</si>
  <si>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Praha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</si>
  <si>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</si>
  <si>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</si>
  <si>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ZSNepomuckaPraha - ZÁKLADNÍ ŠKOLA PRAHA 5, NEPOMUCKÁ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</si>
  <si>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</si>
  <si>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</si>
  <si>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</si>
  <si>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</si>
  <si>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</si>
  <si>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</si>
  <si>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</si>
  <si>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</si>
  <si>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</si>
  <si>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</si>
  <si>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</si>
  <si>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</si>
  <si>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</si>
  <si>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</si>
  <si>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</si>
  <si>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</si>
  <si>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</si>
  <si>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</si>
  <si>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</si>
  <si>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</si>
  <si>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</si>
  <si>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</si>
  <si>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</si>
  <si>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</si>
  <si>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</si>
  <si>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</si>
  <si>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</si>
  <si>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</si>
  <si>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</si>
  <si>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</si>
  <si>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</si>
  <si>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</si>
  <si>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</si>
  <si>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</si>
  <si>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</si>
  <si>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</si>
  <si>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</si>
  <si>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</si>
  <si>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</si>
  <si>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</si>
  <si>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</si>
  <si>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</si>
  <si>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</si>
  <si>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</si>
  <si>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</si>
  <si>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</si>
  <si>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</si>
  <si>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</si>
  <si>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</si>
  <si>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</si>
  <si>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</si>
  <si>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</si>
  <si>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</si>
  <si>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</si>
  <si>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</si>
  <si>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</si>
  <si>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</si>
  <si>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</si>
  <si>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</si>
  <si>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010ARS - Architekton</t>
  </si>
  <si>
    <t>010ARS - Architektonicko-...</t>
  </si>
  <si>
    <t>STA</t>
  </si>
  <si>
    <t>1</t>
  </si>
  <si>
    <t>{1db029c9-50df-453c-8c84-acc24bc68933}</t>
  </si>
  <si>
    <t>2</t>
  </si>
  <si>
    <t>010ZTI - Zdravotechn</t>
  </si>
  <si>
    <t>010ZTI - Zdravotechnika</t>
  </si>
  <si>
    <t>{1edd5eeb-b7fd-4eaf-8890-4609caf20c26}</t>
  </si>
  <si>
    <t>010ELI</t>
  </si>
  <si>
    <t>Elektroinstalace</t>
  </si>
  <si>
    <t>{a168d1a6-3738-42f8-9dec-99ea7d33abf3}</t>
  </si>
  <si>
    <t>010VZT</t>
  </si>
  <si>
    <t>Vzduchotechnika</t>
  </si>
  <si>
    <t>{371b050a-629d-4940-9bd1-4f88e3cb00cf}</t>
  </si>
  <si>
    <t xml:space="preserve">SO02-sanace - SO02- </t>
  </si>
  <si>
    <t>SO02-sanace - SO02- objek...</t>
  </si>
  <si>
    <t>{3eecfd03-65c2-4093-8ff8-d158121d1166}</t>
  </si>
  <si>
    <t>010VTU - Venkovní te</t>
  </si>
  <si>
    <t>010VTU - Venkovní terénní...</t>
  </si>
  <si>
    <t>{375a77e9-7dfd-46cd-aa82-a11d59860c2c}</t>
  </si>
  <si>
    <t>VRN - Vedlejší rozpo</t>
  </si>
  <si>
    <t>VRN - Vedlejší rozpočtové...</t>
  </si>
  <si>
    <t>{8734d85b-d487-490a-ab95-82065b7e0a2f}</t>
  </si>
  <si>
    <t>KRYCÍ LIST SOUPISU PRACÍ</t>
  </si>
  <si>
    <t>Objekt:</t>
  </si>
  <si>
    <t>010ARS - Architekton - 010ARS - Architektonicko-...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</si>
  <si>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</si>
  <si>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</si>
  <si>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</si>
  <si>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</si>
  <si>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</si>
  <si>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(viz PD ZŠ Praha 5, Nepomucká ze dne 15.11.2019)</t>
  </si>
  <si>
    <t xml:space="preserve">    1 - Zemní práce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</si>
  <si>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</si>
  <si>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</si>
  <si>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</si>
  <si>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</si>
  <si>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  9004_OV - Ostatní práce a výrobky</t>
  </si>
  <si>
    <t xml:space="preserve">    997 - Přesun sutě</t>
  </si>
  <si>
    <t xml:space="preserve">    998 - Přesun hmot</t>
  </si>
  <si>
    <t>PSV - Práce a dodávky PSV (viz PD ZŠ Praha 5, Nepomucká ze dne 15.11.2019)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</si>
  <si>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</si>
  <si>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</si>
  <si>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</si>
  <si>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</si>
  <si>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</si>
  <si>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</si>
  <si>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</si>
  <si>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</si>
  <si>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</si>
  <si>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</si>
  <si>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</si>
  <si>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</si>
  <si>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</si>
  <si>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</si>
  <si>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</si>
  <si>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</si>
  <si>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</si>
  <si>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</si>
  <si>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</si>
  <si>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</si>
  <si>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</si>
  <si>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</si>
  <si>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</si>
  <si>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</si>
  <si>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</si>
  <si>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(viz PD ZŠ Praha 5, Nepomucká ze dne 15.11.2019)</t>
  </si>
  <si>
    <t>ROZPOCET</t>
  </si>
  <si>
    <t>Zemní práce</t>
  </si>
  <si>
    <t>K</t>
  </si>
  <si>
    <t>132202101</t>
  </si>
  <si>
    <t xml:space="preserve">Hloubení rýh š do 600 mm ručním nebo pneum nářadím v soudržných horninách tř. 3, </t>
  </si>
  <si>
    <t>m3</t>
  </si>
  <si>
    <t>4</t>
  </si>
  <si>
    <t>VV</t>
  </si>
  <si>
    <t>231,195*0,6*0,5</t>
  </si>
  <si>
    <t>Součet</t>
  </si>
  <si>
    <t>132202109</t>
  </si>
  <si>
    <t>Příplatek za lepivost u hloubení rýh š do 600 mm ručním nebo pneum nářadím v hornině tř. 3</t>
  </si>
  <si>
    <t>3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</si>
  <si>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</si>
  <si>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</si>
  <si>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</si>
  <si>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</si>
  <si>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</si>
  <si>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8</t>
  </si>
  <si>
    <t>"předpoklad skládky do 15 km" 5*69,359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</si>
  <si>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</si>
  <si>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</si>
  <si>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</si>
  <si>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</si>
  <si>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</si>
  <si>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</si>
  <si>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</si>
  <si>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</si>
  <si>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171201211</t>
  </si>
  <si>
    <t>Poplatek za uložení odpadu ze sypaniny na skládce (skládkovné)</t>
  </si>
  <si>
    <t>t</t>
  </si>
  <si>
    <t>14</t>
  </si>
  <si>
    <t>69,359*1,8</t>
  </si>
  <si>
    <t>Svislé a kompletní konstrukce</t>
  </si>
  <si>
    <t>349234831</t>
  </si>
  <si>
    <t>Doplnění zdiva okenních obrub</t>
  </si>
  <si>
    <t>m</t>
  </si>
  <si>
    <t>16</t>
  </si>
  <si>
    <t>"předpoklad 10%" 1393,654*0,1</t>
  </si>
  <si>
    <t>34</t>
  </si>
  <si>
    <t>Stěny a příčky</t>
  </si>
  <si>
    <t>9</t>
  </si>
  <si>
    <t>340239225</t>
  </si>
  <si>
    <t>Zazdívka otvorů pl do 4 m2 v příčkách nebo stěnách z cihel  tl 300 mm</t>
  </si>
  <si>
    <t>m2</t>
  </si>
  <si>
    <t>18</t>
  </si>
  <si>
    <t>"dle pohledů" 7*(3*1,7)+6*(1,8*1,1)</t>
  </si>
  <si>
    <t>Úpravy povrchů, podlahy a osazování výplní</t>
  </si>
  <si>
    <t>619991001</t>
  </si>
  <si>
    <t>Zakrytí podlah fólií přilepenou lepící páskou</t>
  </si>
  <si>
    <t>-681945427</t>
  </si>
  <si>
    <t>I.PP</t>
  </si>
  <si>
    <t>8,7+6+6+8+168,1+14,12+22,1+8,9+5+18,3+17,4+30,1+30,6+17,6+61,6+17,4+25,9+9,2+9,2+5+12+12,8</t>
  </si>
  <si>
    <t>Mezisoučet</t>
  </si>
  <si>
    <t>I.NP</t>
  </si>
  <si>
    <t>7+20,2+8+5+168,1+47,9+54,4+62,1+139,4+19,3+41,9+6+2,3+7,35+51,6+44,8+30,3+40+55,7+54,4+27,5+13,3+48,4</t>
  </si>
  <si>
    <t>II.NP</t>
  </si>
  <si>
    <t>7+20,2+20,2+6+32,5+44,4+55,4+9,6+23,1+61,9+6,2+140,4+26,3+35,7+30,9+67,8+65,3+65,3+67,2+65,4</t>
  </si>
  <si>
    <t>III.NP</t>
  </si>
  <si>
    <t>+26,3+35,7+30,9+67,8+65,3+65,3+67,2+66,5</t>
  </si>
  <si>
    <t>IV.NP</t>
  </si>
  <si>
    <t>62,8+58,2+55,4+7,2+7,2+7,2+7,2+7,2+23,4+35,7+31,9+68,5+20,6+20,8+65,8+65,9+10,8</t>
  </si>
  <si>
    <t>11</t>
  </si>
  <si>
    <t>622142001</t>
  </si>
  <si>
    <t>Potažení vnějších stěn sklovláknitým pletivem vtlačeným do tenkovrstvé hmoty</t>
  </si>
  <si>
    <t>20</t>
  </si>
  <si>
    <t>"dle skladeb konstrukcí - Sko/01"</t>
  </si>
  <si>
    <t xml:space="preserve">"výměry dle projektanta" </t>
  </si>
  <si>
    <t>4224,837</t>
  </si>
  <si>
    <t>"dle skladeb konstrukcí - SKo/02" 233,848</t>
  </si>
  <si>
    <t>622211031sokl</t>
  </si>
  <si>
    <t>Montáž zateplení vnějších stěn z polystyrénových desek tl do 160 mm</t>
  </si>
  <si>
    <t>22</t>
  </si>
  <si>
    <t>"Skladba SKo/02"</t>
  </si>
  <si>
    <t>"sokl - výměra dle projektanta" 115,5+2,75</t>
  </si>
  <si>
    <t>231,195*0,5</t>
  </si>
  <si>
    <t>13</t>
  </si>
  <si>
    <t>M</t>
  </si>
  <si>
    <t>283764250</t>
  </si>
  <si>
    <t>deska z extrudovaného polystyrénu  XPS 30 SF 160 mm</t>
  </si>
  <si>
    <t>24</t>
  </si>
  <si>
    <t>231,195*0,5*1,1</t>
  </si>
  <si>
    <t>245,407*1,1 'Přepočtené koeficientem množství</t>
  </si>
  <si>
    <t>622221031</t>
  </si>
  <si>
    <t>Montáž zateplení vnějších stěn z minerální vlny s podélnou orientací vláken tl do 160 mm</t>
  </si>
  <si>
    <t>26</t>
  </si>
  <si>
    <t>"odstín žlutá ZL5E - výměra dle projektanta" 2539,95+48,825+100</t>
  </si>
  <si>
    <t>"odstín červená OR2D - výměra dle projektanta" 597,45+9,35</t>
  </si>
  <si>
    <t>"odstín šedá SE5E - výměra dle projektanta" 360,8+11</t>
  </si>
  <si>
    <t xml:space="preserve">"omítka ostění" </t>
  </si>
  <si>
    <t>(1393,654*0,4)</t>
  </si>
  <si>
    <t>631515380</t>
  </si>
  <si>
    <t>deska minerální izolační tl. 160 mm</t>
  </si>
  <si>
    <t>28</t>
  </si>
  <si>
    <t>"odstín žlutá ZL5E - výměra dle projektanta" 2539,95+48,825+100*1,1</t>
  </si>
  <si>
    <t>"odstín červená OR2D - výměra dle projektanta" 597,45+9,35*1,1</t>
  </si>
  <si>
    <t>"odstín šedá SE5E - výměra dle projektanta" 360,8+11*1,1</t>
  </si>
  <si>
    <t>(1393,654*0,4)*1,1</t>
  </si>
  <si>
    <t>622222051</t>
  </si>
  <si>
    <t>Montáž zateplení vnějšího ostění nebo nadpraží hl. špalety do 400 mm z minerální vlny tl do 40 mm</t>
  </si>
  <si>
    <t>30</t>
  </si>
  <si>
    <t>8*(2*1,6+2*3,21)</t>
  </si>
  <si>
    <t>2*(2*0,61+2*0,6)</t>
  </si>
  <si>
    <t>2*(2*1,225+2*0,52)</t>
  </si>
  <si>
    <t>2*(2*1,5+2*1,6)</t>
  </si>
  <si>
    <t>2*(1,49+2*1,22)</t>
  </si>
  <si>
    <t>2*(2*1,49+2*1,22)</t>
  </si>
  <si>
    <t>4*(2*0,48+2*1,22)</t>
  </si>
  <si>
    <t>3*(2*0,48+2*1,22)</t>
  </si>
  <si>
    <t>22*(2*0,48+2*1,22)</t>
  </si>
  <si>
    <t>1*(2*0,48+2*1,22)</t>
  </si>
  <si>
    <t>6*(2*0,48+2*1,22)</t>
  </si>
  <si>
    <t>5*(2*0,48+2*1,22)</t>
  </si>
  <si>
    <t>2*(2*0,62+2*0,635)</t>
  </si>
  <si>
    <t>1*(2*1,49+2*1,875)</t>
  </si>
  <si>
    <t>3*(2*1,2+2*0,52)</t>
  </si>
  <si>
    <t>1*(2*1,19+2*1,22)</t>
  </si>
  <si>
    <t>2*(2*1,705+2*1,715)</t>
  </si>
  <si>
    <t>7*(2*1,49+2*2,215)</t>
  </si>
  <si>
    <t>1*(2*1,475+2*2,05)</t>
  </si>
  <si>
    <t>4*(2*1,475+2*2,05)</t>
  </si>
  <si>
    <t>2*(2*0,885+2*2)</t>
  </si>
  <si>
    <t>5*(2*3,135+2*2,2)</t>
  </si>
  <si>
    <t>1*(2*3,135+2*2,2)</t>
  </si>
  <si>
    <t>1*(2*0,845+0,49+0,47+0,73+2*2,34+2*0,93)</t>
  </si>
  <si>
    <t>1*(2*1,69+2*2,345)</t>
  </si>
  <si>
    <t>1*(2*1,135+2*1,215)</t>
  </si>
  <si>
    <t>1*(2*0,485+2*0,52)</t>
  </si>
  <si>
    <t>1*(2*0,485+2*1,22)</t>
  </si>
  <si>
    <t>2*(2*1,2+2*1,265)</t>
  </si>
  <si>
    <t>1*(2*1,185+2*0,515)</t>
  </si>
  <si>
    <t>2*(2*1,15+2*2,52)</t>
  </si>
  <si>
    <t>14*(2*1,7+2*1,715)</t>
  </si>
  <si>
    <t>2*(2*1,475+2*1,45)</t>
  </si>
  <si>
    <t>1*(2*1,475+2*1,45)</t>
  </si>
  <si>
    <t>2*(2*1,47+2*2,95)</t>
  </si>
  <si>
    <t>12*(2*1,79+2*2,94)</t>
  </si>
  <si>
    <t>9*(2*1,7+2*2,94)</t>
  </si>
  <si>
    <t>5*(2*1,7+2*3,02)</t>
  </si>
  <si>
    <t>3*(2*1,7+2*3,02)</t>
  </si>
  <si>
    <t>1*(2*0,48+2*0,6)</t>
  </si>
  <si>
    <t>1*(2*0,6+2*0,6)</t>
  </si>
  <si>
    <t>1*(2*1,2+2*0,52)</t>
  </si>
  <si>
    <t>4*(2*1,2+2*1,21)</t>
  </si>
  <si>
    <t>5*(2*1,35+2*1,32)</t>
  </si>
  <si>
    <t>1*(2*1,47+2*1,44)</t>
  </si>
  <si>
    <t>6*(2*1,79+2*2,03)</t>
  </si>
  <si>
    <t>3*(2*1,79+2*2,03)</t>
  </si>
  <si>
    <t>7*(2*2,21+2*1,53)</t>
  </si>
  <si>
    <t>2*(2*1,35+2*1,53)</t>
  </si>
  <si>
    <t>1*(2*1,1+2*0,565)</t>
  </si>
  <si>
    <t>3*(2*1,19+2*1,215)</t>
  </si>
  <si>
    <t>1*(2,82+(3,14*1,41+2*1,41))</t>
  </si>
  <si>
    <t>1*(2*1,02+2*0,52)</t>
  </si>
  <si>
    <t>1*(1,65+(3,14*1,3+2*1,3))</t>
  </si>
  <si>
    <t>1*(2*1,705+2*2,22)</t>
  </si>
  <si>
    <t>1*(0,9+2*2,02)</t>
  </si>
  <si>
    <t>1*(1+2*2,02)</t>
  </si>
  <si>
    <t>1*(1,46+2*2,1)</t>
  </si>
  <si>
    <t>1*(1,555+2*3,14)</t>
  </si>
  <si>
    <t>1*(1,74+2*3,6)</t>
  </si>
  <si>
    <t>1*(1,15+2*3,6)</t>
  </si>
  <si>
    <t>17</t>
  </si>
  <si>
    <t>631515180x</t>
  </si>
  <si>
    <t>deska minerální izolační tl. 30 mm</t>
  </si>
  <si>
    <t>32</t>
  </si>
  <si>
    <t>(1393,654*0,4)*1,02</t>
  </si>
  <si>
    <t>622251101</t>
  </si>
  <si>
    <t>Příplatek k cenám zateplení vnějších stěn za použití tepelněizolačních zátek z polystyrenu</t>
  </si>
  <si>
    <t>233,848</t>
  </si>
  <si>
    <t>19</t>
  </si>
  <si>
    <t>622251105</t>
  </si>
  <si>
    <t>Příplatek k cenám zateplení vnějších stěn za použití tepelněizolačních zátek z minerální vlny</t>
  </si>
  <si>
    <t>36</t>
  </si>
  <si>
    <t>622252001</t>
  </si>
  <si>
    <t>Montáž zakládacích soklových lišt zateplení</t>
  </si>
  <si>
    <t>38</t>
  </si>
  <si>
    <t>202,422+28,773</t>
  </si>
  <si>
    <t>590516211</t>
  </si>
  <si>
    <t>profil zakládací soklový s okapnicí PVC 160 mm 2,5mm</t>
  </si>
  <si>
    <t>40</t>
  </si>
  <si>
    <t>202,422+28,773*1,1</t>
  </si>
  <si>
    <t>622252002</t>
  </si>
  <si>
    <t>Montáž ostatních lišt zateplení</t>
  </si>
  <si>
    <t>42</t>
  </si>
  <si>
    <t>"parapetní profil"</t>
  </si>
  <si>
    <t>309,07+54,6</t>
  </si>
  <si>
    <t>"ukončovací profil nadpraží"</t>
  </si>
  <si>
    <t>8*1,6+2*0,61+2*1,225+2*1,5+2*1,49+2*1,49+2*1,49</t>
  </si>
  <si>
    <t>4*0,48+3*0,48+22*0,48+4*0,48+1*0,48+6*0,48+5*0,48+2*0,62</t>
  </si>
  <si>
    <t>1,49+1,49+3*1,2+1,19+2*1,705+7*1,49+1,475+4*1,475+2*0,885</t>
  </si>
  <si>
    <t>5*3,135+3,135+1,69+1,69+1,69+1,69+1,69+1,69+1,135+2*1,49+0,485+0,485</t>
  </si>
  <si>
    <t>2*1,2+2*1,2+2*1,225+1,185+1,185+2*1,15+14*1,7+2*1,475+1,475+2*1,47+12*1,79</t>
  </si>
  <si>
    <t>9*1,7+9*1,7+5*1,7+3*1,7+0,48+0,6+1,2+4*1,2+5*1,35+1,47+6*1,79+3*1,79+7*2,21</t>
  </si>
  <si>
    <t>2*1,35+1,1+3*1,19+(3,14*1,41+2*1,41)+1,02+0,48+(3,14*1,3+2*1,3)+1,705</t>
  </si>
  <si>
    <t>0,9+1+1,46+1,555+1,74+1,15</t>
  </si>
  <si>
    <t>"profil napojovací pro rámy oken a dveří"</t>
  </si>
  <si>
    <t>1393,654-(363,67+303,994)</t>
  </si>
  <si>
    <t>23</t>
  </si>
  <si>
    <t>590515101</t>
  </si>
  <si>
    <t>ukončovací profil pro nadpraží s integrovanou okapnicí</t>
  </si>
  <si>
    <t>44</t>
  </si>
  <si>
    <t>303,994*1,05</t>
  </si>
  <si>
    <t>590515120</t>
  </si>
  <si>
    <t>profil parapetní LPE plast 2 m</t>
  </si>
  <si>
    <t>46</t>
  </si>
  <si>
    <t>363,67*1,05</t>
  </si>
  <si>
    <t>25</t>
  </si>
  <si>
    <t>590514761</t>
  </si>
  <si>
    <t>profil napojovací pro rámy oken a dveří</t>
  </si>
  <si>
    <t>48</t>
  </si>
  <si>
    <t>725,99*1,05</t>
  </si>
  <si>
    <t>622325202</t>
  </si>
  <si>
    <t>Oprava vápenocementové štukové omítky vnějších stěn v rozsahu do 30%</t>
  </si>
  <si>
    <t>50</t>
  </si>
  <si>
    <t>4224,837+233,848</t>
  </si>
  <si>
    <t>27</t>
  </si>
  <si>
    <t>622511111</t>
  </si>
  <si>
    <t>probarvená škrabaná středně zrnitá omítka SKO 02</t>
  </si>
  <si>
    <t>52</t>
  </si>
  <si>
    <t>"Skladba SKo/02" 1100</t>
  </si>
  <si>
    <t>"sokl odstín MAR2 M103- výměra dle projektanta" 115,5+2,75</t>
  </si>
  <si>
    <t>"sokl" 231,195*0,5</t>
  </si>
  <si>
    <t>622531021</t>
  </si>
  <si>
    <t>Tenkovrstvá silikonová zrnitá omítka tl. 2,0 mm včetně penetrace vnějších stěn</t>
  </si>
  <si>
    <t>54</t>
  </si>
  <si>
    <t>2816,172</t>
  </si>
  <si>
    <t xml:space="preserve">Součet "výměra provedena digitálně ze zdrojových souborů DWG" </t>
  </si>
  <si>
    <t>29</t>
  </si>
  <si>
    <t>622611304</t>
  </si>
  <si>
    <t>Nátěr transparentní jednonásobný vnějších omítaných stěn bez penetrace</t>
  </si>
  <si>
    <t>56</t>
  </si>
  <si>
    <t>Součet "výměra provedena digitálně ze zdrojových souborů DWG"</t>
  </si>
  <si>
    <t>629135102</t>
  </si>
  <si>
    <t>Vyrovnávací vrstva pod klempířské prvky z MC š do 300 mm</t>
  </si>
  <si>
    <t>58</t>
  </si>
  <si>
    <t>"dle projektanta" 384,9+2,5</t>
  </si>
  <si>
    <t>31</t>
  </si>
  <si>
    <t>629991011</t>
  </si>
  <si>
    <t>Zakrytí výplní otvorů a svislých ploch fólií přilepenou lepící páskou</t>
  </si>
  <si>
    <t>60</t>
  </si>
  <si>
    <t>141,188+173,671+260,796</t>
  </si>
  <si>
    <t>0,9*2,02+1*2,02+1,46*2,1+1,555*3,14+1,74*3,6+1,15*3,6</t>
  </si>
  <si>
    <t>629995101</t>
  </si>
  <si>
    <t>Očištění vnějších ploch tlakovou vodou</t>
  </si>
  <si>
    <t>62</t>
  </si>
  <si>
    <t>"fasáda" 4458,685</t>
  </si>
  <si>
    <t>"půlkruhová střecha SKs/01" 42</t>
  </si>
  <si>
    <t>33</t>
  </si>
  <si>
    <t>629999011</t>
  </si>
  <si>
    <t>Příplatek k úpravám povrchů za provádění styku dvou barev nebo struktur na fasádě</t>
  </si>
  <si>
    <t>64</t>
  </si>
  <si>
    <t>1245</t>
  </si>
  <si>
    <t>Ostatní konstrukce a práce-bourání</t>
  </si>
  <si>
    <t>941111122</t>
  </si>
  <si>
    <t>Montáž lešení řadového trubkového lehkého s podlahami zatížení do 200 kg/m2 š do 1,2 m v do 25 m</t>
  </si>
  <si>
    <t>66</t>
  </si>
  <si>
    <t>5548,8</t>
  </si>
  <si>
    <t>35</t>
  </si>
  <si>
    <t>941111222</t>
  </si>
  <si>
    <t>Příplatek k lešení řadovému trubkovému lehkému s podlahami š 1,2 m v 25 m za první a ZKD den použití</t>
  </si>
  <si>
    <t>68</t>
  </si>
  <si>
    <t>"předpoklad 8 měsíců" 240*5548,8</t>
  </si>
  <si>
    <t>941111822</t>
  </si>
  <si>
    <t>Demontáž lešení řadového trubkového lehkého s podlahami zatížení do 200 kg/m2 š do 1,2 m v do 25 m</t>
  </si>
  <si>
    <t>70</t>
  </si>
  <si>
    <t>37</t>
  </si>
  <si>
    <t>944511111</t>
  </si>
  <si>
    <t>Montáž ochranné sítě z textilie z umělých vláken</t>
  </si>
  <si>
    <t>72</t>
  </si>
  <si>
    <t>944511211</t>
  </si>
  <si>
    <t>Příplatek k ochranné síti za první a ZKD den použití</t>
  </si>
  <si>
    <t>74</t>
  </si>
  <si>
    <t>39</t>
  </si>
  <si>
    <t>944511811</t>
  </si>
  <si>
    <t>Demontáž ochranné sítě z textilie z umělých vláken</t>
  </si>
  <si>
    <t>76</t>
  </si>
  <si>
    <t>944711114</t>
  </si>
  <si>
    <t>Montáž záchytné stříšky š přes 2,5 m</t>
  </si>
  <si>
    <t>78</t>
  </si>
  <si>
    <t>"nad vstupy" 2,4+1,1+1,2+1,8</t>
  </si>
  <si>
    <t>41</t>
  </si>
  <si>
    <t>944711214</t>
  </si>
  <si>
    <t>Příplatek k záchytné stříšce š přes 2,5 m za první a ZKD den použití</t>
  </si>
  <si>
    <t>80</t>
  </si>
  <si>
    <t>"předpoklad 8 měsíců" 240*6,5</t>
  </si>
  <si>
    <t>944711814</t>
  </si>
  <si>
    <t>Demontáž záchytné stříšky š přes 2,5 m</t>
  </si>
  <si>
    <t>82</t>
  </si>
  <si>
    <t>43</t>
  </si>
  <si>
    <t>949101111</t>
  </si>
  <si>
    <t>Lešení pomocné pro objekty pozemních staveb s lešeňovou podlahou v do 1,9 m zatížení do 150 kg/m2</t>
  </si>
  <si>
    <t>84</t>
  </si>
  <si>
    <t>2734</t>
  </si>
  <si>
    <t>967031132</t>
  </si>
  <si>
    <t>Přisekání rovných ostění v cihelném zdivu na MV nebo MVC</t>
  </si>
  <si>
    <t>86</t>
  </si>
  <si>
    <t>(1393,654*0,4)-(597,846*0,4)</t>
  </si>
  <si>
    <t>45</t>
  </si>
  <si>
    <t>968062374</t>
  </si>
  <si>
    <t>Vybourání dřevěných rámů oken zdvojených včetně křídel pl do 1 m2</t>
  </si>
  <si>
    <t>88</t>
  </si>
  <si>
    <t>0,732+1,274+2,342+1,757+12,883+2,342+0,586+3,514+2,928+0,787+1,872+0,252</t>
  </si>
  <si>
    <t>0,592+0,61+0,61+0,288+0,36+0,624+0,622+0,53+0,586</t>
  </si>
  <si>
    <t>968062375</t>
  </si>
  <si>
    <t>Vybourání dřevěných rámů oken zdvojených včetně křídel pl do 2 m2</t>
  </si>
  <si>
    <t>90</t>
  </si>
  <si>
    <t>141,188-36,091+3,54</t>
  </si>
  <si>
    <t>47</t>
  </si>
  <si>
    <t>968062376</t>
  </si>
  <si>
    <t>Vybourání dřevěných rámů oken zdvojených včetně křídel pl do 4 m2</t>
  </si>
  <si>
    <t>92</t>
  </si>
  <si>
    <t>173,671-3,54</t>
  </si>
  <si>
    <t>968062377</t>
  </si>
  <si>
    <t>Vybourání dřevěných rámů oken zdvojených včetně křídel pl přes 4 m2</t>
  </si>
  <si>
    <t>94</t>
  </si>
  <si>
    <t>260,796</t>
  </si>
  <si>
    <t>49</t>
  </si>
  <si>
    <t>968062xxx</t>
  </si>
  <si>
    <t>každodenní úklid po celou dobu výstavby (výstavba za provozu ZŠ)</t>
  </si>
  <si>
    <t>kpl</t>
  </si>
  <si>
    <t>-793975171</t>
  </si>
  <si>
    <t>9004_OV</t>
  </si>
  <si>
    <t>Ostatní práce a výrobky</t>
  </si>
  <si>
    <t>O-01</t>
  </si>
  <si>
    <t>O-01 - Kompletní provedení budky vč. instalační desky rozměr 1300x270x230</t>
  </si>
  <si>
    <t>ks</t>
  </si>
  <si>
    <t>96</t>
  </si>
  <si>
    <t>"dle tabulky ostatních výrobků" 2</t>
  </si>
  <si>
    <t>51</t>
  </si>
  <si>
    <t>O-02</t>
  </si>
  <si>
    <t>O-02 - Kompletní dodávka a montáž smaltovaných cedulí dle výpisu</t>
  </si>
  <si>
    <t>98</t>
  </si>
  <si>
    <t>"dle tabulky ostatních výrobků O-02"</t>
  </si>
  <si>
    <t>"800x400" 1</t>
  </si>
  <si>
    <t>"350x250" 2</t>
  </si>
  <si>
    <t>"250x200" 1</t>
  </si>
  <si>
    <t>O-03/05</t>
  </si>
  <si>
    <t>D+M Prodloužení potrubí větracího</t>
  </si>
  <si>
    <t>100</t>
  </si>
  <si>
    <t>Součet"výměra provedena digitálně ze zdrojových souborů DWG"</t>
  </si>
  <si>
    <t>53</t>
  </si>
  <si>
    <t>O-06</t>
  </si>
  <si>
    <t>O-06 - Repase stávající větrací mřížky vč. prodloužení potrubí</t>
  </si>
  <si>
    <t>102</t>
  </si>
  <si>
    <t>"dle tabulky ostatních výrobků - O-06" 1</t>
  </si>
  <si>
    <t>O-07</t>
  </si>
  <si>
    <t>O-07 - Repase stávajících revizních dvířek (demontáž, nátěr, zpětná montáž)</t>
  </si>
  <si>
    <t>104</t>
  </si>
  <si>
    <t>"dle tabulky ostatních výrobků O-07" 1</t>
  </si>
  <si>
    <t>55</t>
  </si>
  <si>
    <t>O-10</t>
  </si>
  <si>
    <t>O-10 - Demontáž, uložení, prodloužení a zpětná montáž venkovního potrubí odvětrání plynu z kotelny</t>
  </si>
  <si>
    <t>106</t>
  </si>
  <si>
    <t>"dle tabulky ostatních výrobků O-10" 1</t>
  </si>
  <si>
    <t>O-15</t>
  </si>
  <si>
    <t>O-15 - Demontáž, uložení, prodloužení a zpětná montáž TV antény</t>
  </si>
  <si>
    <t>108</t>
  </si>
  <si>
    <t>"dle tabulky ostatních výrobků O-15" 1</t>
  </si>
  <si>
    <t>57</t>
  </si>
  <si>
    <t>O-16</t>
  </si>
  <si>
    <t>O-16 - Demontáž stávajících konzol vrchního vedení NN</t>
  </si>
  <si>
    <t>110</t>
  </si>
  <si>
    <t>"dle tabulky ostatních výrobků O-16" 3</t>
  </si>
  <si>
    <t>O-17</t>
  </si>
  <si>
    <t>O-17 Prodloužení vývodu na fasádě od plynového turbokotle</t>
  </si>
  <si>
    <t>112</t>
  </si>
  <si>
    <t>"dle tabulky ostatních výrobků O-17" 1</t>
  </si>
  <si>
    <t>59</t>
  </si>
  <si>
    <t>O-18</t>
  </si>
  <si>
    <t>O-18 - Kompletní repase stávajícího žebříku včetně uskladnění během stavby a revize</t>
  </si>
  <si>
    <t>114</t>
  </si>
  <si>
    <t>"dle tabulky ostatních výrobků O-18" 1</t>
  </si>
  <si>
    <t>O-19</t>
  </si>
  <si>
    <t>D+M O-19 - Provedení atypického ocelového nápisu označení školy nad hlavním vchodem dle tabulky ostatních výrobků označení O-19</t>
  </si>
  <si>
    <t>116</t>
  </si>
  <si>
    <t>"dle tabulky ostatních výrobků O-19" 1</t>
  </si>
  <si>
    <t>61</t>
  </si>
  <si>
    <t>O-20</t>
  </si>
  <si>
    <t>D+M O-20 - venkovní nerezová vitrína včetně založení dle tabulky ostatních výrobků označení O-20</t>
  </si>
  <si>
    <t>1997666272</t>
  </si>
  <si>
    <t>"dle tabulky ostatních výrobků O-20" 1</t>
  </si>
  <si>
    <t>O-21</t>
  </si>
  <si>
    <t>D+M O-21 - venkovní atipická rozož z lamel (čistící zona) dle tabulky ostatních výrobků označení O-21</t>
  </si>
  <si>
    <t>627095969</t>
  </si>
  <si>
    <t>"dle tabulky ostatních výrobků O-21" 1</t>
  </si>
  <si>
    <t>63</t>
  </si>
  <si>
    <t>O-22</t>
  </si>
  <si>
    <t>D+M O-22 - nerezová poštovní schránka dle tabulky ostatních výrobků označení O-22</t>
  </si>
  <si>
    <t>-20748093</t>
  </si>
  <si>
    <t>"dle tabulky ostatních výrobků O-22" 1</t>
  </si>
  <si>
    <t>O-23</t>
  </si>
  <si>
    <t>D+M O-23 - venkovní atipický kastlík do kontaktního zateplovacího systému pro osazení markýzorolet dle tabulky ostatních výrobků označení O-23</t>
  </si>
  <si>
    <t>bm</t>
  </si>
  <si>
    <t>-1007493084</t>
  </si>
  <si>
    <t>65</t>
  </si>
  <si>
    <t>O-24</t>
  </si>
  <si>
    <t>D+M O-24 - nové atipické nerezové dvířka dle tabulky ostatních výrobků označení O-24</t>
  </si>
  <si>
    <t>1212549348</t>
  </si>
  <si>
    <t>"dle tabulky ostatních výrobků O-24" 1</t>
  </si>
  <si>
    <t>O-25</t>
  </si>
  <si>
    <t>D+M O-25 - nové atipické nerezové dvířka dle tabulky ostatních výrobků označení O-25</t>
  </si>
  <si>
    <t>-576382531</t>
  </si>
  <si>
    <t>"dle tabulky ostatních výrobků O-25" 1</t>
  </si>
  <si>
    <t>67</t>
  </si>
  <si>
    <t>O-26</t>
  </si>
  <si>
    <t>D+M O-26 - demontáž zastřešení zimní zahrady jihovýchodního rohu objektu, přeložka hromosvodu, včetně likvidace na řízenou skládku dle tabulky ostatních výrobků označení O-26</t>
  </si>
  <si>
    <t>-185654905</t>
  </si>
  <si>
    <t>"dle tabulky ostatních výrobků O-26" 1</t>
  </si>
  <si>
    <t>O-27</t>
  </si>
  <si>
    <t>D+M O-27 - oprava zídky u hlavního vstupního portálu, demontáž, provedení nové včetně odvozu na řízenou skládku dle tabulky ostatních výrobků označení O-27</t>
  </si>
  <si>
    <t>1924960594</t>
  </si>
  <si>
    <t>69</t>
  </si>
  <si>
    <t>O-28</t>
  </si>
  <si>
    <t>D+M demontáž stavajíího okna včetně skládkovného, zazdění otvoru, začistění vnitřní i venkovní, vnitřní výmalba</t>
  </si>
  <si>
    <t>-134096278</t>
  </si>
  <si>
    <t>O-29</t>
  </si>
  <si>
    <t>odtrhové zkoušky lepených klempířských prvků včetně vyhodnocení a návrhu opatření</t>
  </si>
  <si>
    <t>57629387</t>
  </si>
  <si>
    <t>71</t>
  </si>
  <si>
    <t>O-30</t>
  </si>
  <si>
    <t>odtrhové zkoušky fasádních kotev včetně vyhodnocení a návrhu opatření</t>
  </si>
  <si>
    <t>-2133030482</t>
  </si>
  <si>
    <t>O-31</t>
  </si>
  <si>
    <t>D+M repase okenních kliček, náhrada kliček, tvarové kopie, sjednocení místnosti, předpoklad 50/50</t>
  </si>
  <si>
    <t>-2063407760</t>
  </si>
  <si>
    <t>73</t>
  </si>
  <si>
    <t>O-32</t>
  </si>
  <si>
    <t>revize stavuotopného systému spočívající v nastavení termostatických hlavic a přizpůsobení stávající MaR</t>
  </si>
  <si>
    <t>hod</t>
  </si>
  <si>
    <t>519090539</t>
  </si>
  <si>
    <t>O-33</t>
  </si>
  <si>
    <t>vyhotovení PENB dle skutečného provedení</t>
  </si>
  <si>
    <t>1134437149</t>
  </si>
  <si>
    <t>997</t>
  </si>
  <si>
    <t>Přesun sutě</t>
  </si>
  <si>
    <t>75</t>
  </si>
  <si>
    <t>997013217</t>
  </si>
  <si>
    <t>Vnitrostaveništní doprava suti a vybouraných hmot pro budovy v do 24 m ručně</t>
  </si>
  <si>
    <t>118</t>
  </si>
  <si>
    <t>997013501</t>
  </si>
  <si>
    <t>Odvoz suti na skládku a vybouraných hmot nebo meziskládku do 1 km se složením</t>
  </si>
  <si>
    <t>120</t>
  </si>
  <si>
    <t>77</t>
  </si>
  <si>
    <t>997013509</t>
  </si>
  <si>
    <t>Příplatek k odvozu suti a vybouraných hmot na skládku ZKD 1 km přes 1 km</t>
  </si>
  <si>
    <t>122</t>
  </si>
  <si>
    <t>"předpoklad skládky do 20 km" 19*2,935</t>
  </si>
  <si>
    <t>997013831</t>
  </si>
  <si>
    <t>Poplatek za uložení stavebního směsného odpadu na skládce (skládkovné)</t>
  </si>
  <si>
    <t>124</t>
  </si>
  <si>
    <t>998</t>
  </si>
  <si>
    <t>Přesun hmot</t>
  </si>
  <si>
    <t>79</t>
  </si>
  <si>
    <t>998011003</t>
  </si>
  <si>
    <t>Přesun hmot pro budovy zděné v do 24 m</t>
  </si>
  <si>
    <t>126</t>
  </si>
  <si>
    <t>998011025</t>
  </si>
  <si>
    <t>Příplatek k přesunu hmot  za stížený přesun</t>
  </si>
  <si>
    <t>128</t>
  </si>
  <si>
    <t>PSV</t>
  </si>
  <si>
    <t>Práce a dodávky PSV (viz PD ZŠ Praha 5, Nepomucká ze dne 15.11.2019)</t>
  </si>
  <si>
    <t>711</t>
  </si>
  <si>
    <t>Izolace proti vodě, vlhkosti a plynům</t>
  </si>
  <si>
    <t>81</t>
  </si>
  <si>
    <t>711113125</t>
  </si>
  <si>
    <t>Izolace proti zemní vlhkosti vodorovná za studena těsnicí stěrkou</t>
  </si>
  <si>
    <t>130</t>
  </si>
  <si>
    <t>"skladba SKp/01" 27,5</t>
  </si>
  <si>
    <t>"skladba SKp/02" 23,9</t>
  </si>
  <si>
    <t>"skladba SKp/03" 6,4</t>
  </si>
  <si>
    <t>"skladba SKp/04" 30,9</t>
  </si>
  <si>
    <t>711113132</t>
  </si>
  <si>
    <t>Izolace proti zemní vlhkosti svislá za studena těsnicí stěrkou</t>
  </si>
  <si>
    <t>132</t>
  </si>
  <si>
    <t>(27,98+6,6)*0,2</t>
  </si>
  <si>
    <t>83</t>
  </si>
  <si>
    <t>711161331</t>
  </si>
  <si>
    <t>Izolace proti zemní vlhkosti foliemi nopovými s odvodňovací funkcí s textilií tl. 0,6 mm šířky 2,0 m</t>
  </si>
  <si>
    <t>134</t>
  </si>
  <si>
    <t>-(7,44+4,875+8,175)*0,5</t>
  </si>
  <si>
    <t>711161382</t>
  </si>
  <si>
    <t>Izolace proti zemní vlhkosti foliemi nopovými ukončené horní provětrávací lištou</t>
  </si>
  <si>
    <t>136</t>
  </si>
  <si>
    <t>-(7,44+4,875+8,175)</t>
  </si>
  <si>
    <t>231,195</t>
  </si>
  <si>
    <t>85</t>
  </si>
  <si>
    <t>998711203</t>
  </si>
  <si>
    <t>Přesun hmot procentní pro izolace proti vodě, vlhkosti a plynům v objektech v do 60 m</t>
  </si>
  <si>
    <t>%</t>
  </si>
  <si>
    <t>138</t>
  </si>
  <si>
    <t>713</t>
  </si>
  <si>
    <t>Izolace tepelné</t>
  </si>
  <si>
    <t>713111111</t>
  </si>
  <si>
    <t>Montáž izolace tepelné vrchem stropů volně kladenými rohožemi, pásy, dílci, deskami</t>
  </si>
  <si>
    <t>140</t>
  </si>
  <si>
    <t>2*(10,625*20,235)</t>
  </si>
  <si>
    <t>87</t>
  </si>
  <si>
    <t>631514700</t>
  </si>
  <si>
    <t>deska minerální izolační tl.100 mm</t>
  </si>
  <si>
    <t>142</t>
  </si>
  <si>
    <t>(10,625*20,235)*1,02</t>
  </si>
  <si>
    <t>631514660</t>
  </si>
  <si>
    <t>deska minerální izolační tl.60 mm</t>
  </si>
  <si>
    <t>144</t>
  </si>
  <si>
    <t>89</t>
  </si>
  <si>
    <t>713111126</t>
  </si>
  <si>
    <t>Montáž izolace tepelné spodem stropů lepením bodově rohoží, pásů, dílců, desek</t>
  </si>
  <si>
    <t>146</t>
  </si>
  <si>
    <t>(10,625*20,235)</t>
  </si>
  <si>
    <t>283763578</t>
  </si>
  <si>
    <t>Nosné kříže z expandovaného polystyrenu, výška 160mm</t>
  </si>
  <si>
    <t>148</t>
  </si>
  <si>
    <t>2257,5</t>
  </si>
  <si>
    <t>91</t>
  </si>
  <si>
    <t>713111126x</t>
  </si>
  <si>
    <t>150</t>
  </si>
  <si>
    <t>631522421</t>
  </si>
  <si>
    <t>deska akustická  do podhledů tl. 120mm</t>
  </si>
  <si>
    <t>152</t>
  </si>
  <si>
    <t>"skladba SKt/01" 2*(8,9+22,1+3,6)*1,05</t>
  </si>
  <si>
    <t xml:space="preserve">"skladba SKt/03" 2*(9,6+20,2+7,2)*1,05 </t>
  </si>
  <si>
    <t>"skladba SKt/04" 2*17,5*1,05</t>
  </si>
  <si>
    <t>93</t>
  </si>
  <si>
    <t>631522581</t>
  </si>
  <si>
    <t>deska akustická skelná izolace tl. 50mm</t>
  </si>
  <si>
    <t>154</t>
  </si>
  <si>
    <t>"skladba Skt/02" 27,8*1,05</t>
  </si>
  <si>
    <t>"skladba SKt/05" 7,7*1,05</t>
  </si>
  <si>
    <t>713111127</t>
  </si>
  <si>
    <t>Montáž izolace tepelné spodem stropů lepením celoplošně rohoží, pásů, dílců, desek</t>
  </si>
  <si>
    <t>156</t>
  </si>
  <si>
    <t xml:space="preserve">"terasy" </t>
  </si>
  <si>
    <t>95</t>
  </si>
  <si>
    <t>631515068</t>
  </si>
  <si>
    <t>158</t>
  </si>
  <si>
    <t>713141111</t>
  </si>
  <si>
    <t>Montáž izolace tepelné střech plochých lepené asfaltem plně 1 vrstva rohoží, pásů, dílců, desek</t>
  </si>
  <si>
    <t>160</t>
  </si>
  <si>
    <t>"skladba SKs/01" (10,5*2+10,5*2)</t>
  </si>
  <si>
    <t>97</t>
  </si>
  <si>
    <t>283761081</t>
  </si>
  <si>
    <t>deska ze stabilizovaného pěnového polystyrenu 1000 x 500 x 100 mm</t>
  </si>
  <si>
    <t>162</t>
  </si>
  <si>
    <t>713143121x</t>
  </si>
  <si>
    <t>Střešní tepelně-hydroizolační systém ze stříkané tvrdé PUR pěny tl 30 mm se silikonovou UV vrstvou vč. ukončovacích nerezových profilů</t>
  </si>
  <si>
    <t>164</t>
  </si>
  <si>
    <t>99</t>
  </si>
  <si>
    <t>713191132</t>
  </si>
  <si>
    <t>Montáž izolace tepelné podlah, stropů vrchem nebo střech překrytí separační fólií z PE</t>
  </si>
  <si>
    <t>166</t>
  </si>
  <si>
    <t>"skladba SKt/01" (8,9+22,1+3,6)</t>
  </si>
  <si>
    <t>"skladba Skt/02" 27,8</t>
  </si>
  <si>
    <t>"skladba SKt/03" (9,6+7,2+20,2)</t>
  </si>
  <si>
    <t>"skladba SKt/04" 17,5</t>
  </si>
  <si>
    <t>"skladba SKt/05" 7,7</t>
  </si>
  <si>
    <t>283292191</t>
  </si>
  <si>
    <t>fólie parobrzdná</t>
  </si>
  <si>
    <t>168</t>
  </si>
  <si>
    <t>101</t>
  </si>
  <si>
    <t>713191133</t>
  </si>
  <si>
    <t>Montáž izolace tepelné podlah, stropů vrchem nebo střech překrytí fólií s přelepeným spojem</t>
  </si>
  <si>
    <t>170</t>
  </si>
  <si>
    <t>631508170</t>
  </si>
  <si>
    <t>parozábrana foliová na bázi polyamidu</t>
  </si>
  <si>
    <t>172</t>
  </si>
  <si>
    <t>103</t>
  </si>
  <si>
    <t>998713203</t>
  </si>
  <si>
    <t>Přesun hmot procentní pro izolace tepelné v objektech v do 24 m</t>
  </si>
  <si>
    <t>174</t>
  </si>
  <si>
    <t>762</t>
  </si>
  <si>
    <t>Konstrukce tesařské</t>
  </si>
  <si>
    <t>762-1</t>
  </si>
  <si>
    <t>Rozebrání a znovu položení střešní konstrukce pro nastěhování tepelné izolace</t>
  </si>
  <si>
    <t>176</t>
  </si>
  <si>
    <t>"rozebrání kompletní střechy"</t>
  </si>
  <si>
    <t>"nová montáž kompletní střešní konstrukce"</t>
  </si>
  <si>
    <t>"jeřáb předpoklad 8 hod"</t>
  </si>
  <si>
    <t>105</t>
  </si>
  <si>
    <t>762810036</t>
  </si>
  <si>
    <t>Záklop stropů z desek OSB tl do 22 mm na sraz šroubovaných na rošt</t>
  </si>
  <si>
    <t>178</t>
  </si>
  <si>
    <t>"skladba SKp/05" (10,625*20,235)</t>
  </si>
  <si>
    <t>762811510</t>
  </si>
  <si>
    <t>Montáž zapuštěného záklopu z hrubých prken na sraz</t>
  </si>
  <si>
    <t>180</t>
  </si>
  <si>
    <t>107</t>
  </si>
  <si>
    <t>605161000</t>
  </si>
  <si>
    <t>řezivo smrkové sušené tl. 30mm</t>
  </si>
  <si>
    <t>182</t>
  </si>
  <si>
    <t>(214,997*0,03)*1,05</t>
  </si>
  <si>
    <t>762-SKs/02</t>
  </si>
  <si>
    <t>Kompletní provedení skladby SKs/02 - Stříška nad římsou ve 4.NP dle tabulky skladeb</t>
  </si>
  <si>
    <t>184</t>
  </si>
  <si>
    <t>"skladba SKs/02" 27,285</t>
  </si>
  <si>
    <t>109</t>
  </si>
  <si>
    <t>998762203</t>
  </si>
  <si>
    <t>Přesun hmot procentní pro kce tesařské v objektech v do 24 m</t>
  </si>
  <si>
    <t>186</t>
  </si>
  <si>
    <t>763</t>
  </si>
  <si>
    <t>Konstrukce suché výstavby</t>
  </si>
  <si>
    <t>763131421</t>
  </si>
  <si>
    <t>SDK podhled desky 2xA 12,5 bez TI dvouvrstvá spodní kce profil CD+UD</t>
  </si>
  <si>
    <t>188</t>
  </si>
  <si>
    <t>111</t>
  </si>
  <si>
    <t>763589x</t>
  </si>
  <si>
    <t>D+M SDK kastslíky pro potrubí VZT vč. rozebrání podhledu</t>
  </si>
  <si>
    <t>-311873423</t>
  </si>
  <si>
    <t>"dle projektanta"</t>
  </si>
  <si>
    <t>"1.NP." 2,4+2,6+3,7+3,9+6,1+2,1</t>
  </si>
  <si>
    <t>"2.NP." 0,6+1,5+11,1+11,7+4,4+5,6</t>
  </si>
  <si>
    <t>"4.NP." 8,7+6,1+9,8+5,6+2,8+1,6</t>
  </si>
  <si>
    <t>"1.PP." 2*1,4</t>
  </si>
  <si>
    <t>"3.NP." 0,6+1,5+11,1+11,7</t>
  </si>
  <si>
    <t>998763202</t>
  </si>
  <si>
    <t>Přesun hmot procentní pro dřevostavby v objektech v do 24 m</t>
  </si>
  <si>
    <t>190</t>
  </si>
  <si>
    <t>764</t>
  </si>
  <si>
    <t>Konstrukce klempířské</t>
  </si>
  <si>
    <t>113</t>
  </si>
  <si>
    <t>764002812</t>
  </si>
  <si>
    <t>Demontáž okapového plechu do suti v krytině povlakové</t>
  </si>
  <si>
    <t>192</t>
  </si>
  <si>
    <t>"dle projektanta" 30</t>
  </si>
  <si>
    <t>764002841</t>
  </si>
  <si>
    <t>Demontáž oplechování horních ploch zdí a nadezdívek do suti</t>
  </si>
  <si>
    <t>194</t>
  </si>
  <si>
    <t>27,98+6,6</t>
  </si>
  <si>
    <t>7,04</t>
  </si>
  <si>
    <t>5+22+13</t>
  </si>
  <si>
    <t>115</t>
  </si>
  <si>
    <t>764002851</t>
  </si>
  <si>
    <t>Demontáž oplechování parapetů do suti</t>
  </si>
  <si>
    <t>196</t>
  </si>
  <si>
    <t>384,9+2,5</t>
  </si>
  <si>
    <t>764002861</t>
  </si>
  <si>
    <t>Demontáž oplechování říms a ozdobných prvků do suti</t>
  </si>
  <si>
    <t>198</t>
  </si>
  <si>
    <t>"dle projektanta" 120,4+196+30</t>
  </si>
  <si>
    <t>117</t>
  </si>
  <si>
    <t>764002871</t>
  </si>
  <si>
    <t>Demontáž lemování zdí do suti</t>
  </si>
  <si>
    <t>200</t>
  </si>
  <si>
    <t>764004861</t>
  </si>
  <si>
    <t>Demontáž svodu do suti</t>
  </si>
  <si>
    <t>202</t>
  </si>
  <si>
    <t>227,8</t>
  </si>
  <si>
    <t>"O-14 předpoklad" 35</t>
  </si>
  <si>
    <t>119</t>
  </si>
  <si>
    <t>764204109</t>
  </si>
  <si>
    <t>Montáž oplechování horních ploch a atik bez rohů rš do 800 mm</t>
  </si>
  <si>
    <t>204</t>
  </si>
  <si>
    <t>"dle tabulky klempířských prvků"</t>
  </si>
  <si>
    <t>"K-12" 22</t>
  </si>
  <si>
    <t>"K-13" 13</t>
  </si>
  <si>
    <t>"K-18" 5</t>
  </si>
  <si>
    <t>138921019</t>
  </si>
  <si>
    <t>plech svitkový AL 0,8 mm oboustranně lakovaný - barva hnědá</t>
  </si>
  <si>
    <t>206</t>
  </si>
  <si>
    <t>(40*0,5)*1,1</t>
  </si>
  <si>
    <t>121</t>
  </si>
  <si>
    <t>764206105</t>
  </si>
  <si>
    <t>Montáž oplechování rovných parapetů rš do 400 mm</t>
  </si>
  <si>
    <t>208</t>
  </si>
  <si>
    <t xml:space="preserve">"dle tabulky klempířských výrobků" </t>
  </si>
  <si>
    <t>"K-06" 2,5</t>
  </si>
  <si>
    <t>764206107</t>
  </si>
  <si>
    <t>Montáž oplechování rovných parapetů rš přes 400 mm</t>
  </si>
  <si>
    <t>210</t>
  </si>
  <si>
    <t>"dle tabulky klempířských výrobků"</t>
  </si>
  <si>
    <t>"K-01" 122,5</t>
  </si>
  <si>
    <t>"K-02" 32,3</t>
  </si>
  <si>
    <t>"K-03" 80,5</t>
  </si>
  <si>
    <t>"K-04" 74,4</t>
  </si>
  <si>
    <t>"K-05" 6,3</t>
  </si>
  <si>
    <t>"K-07" 3</t>
  </si>
  <si>
    <t>"K-08" 4,8</t>
  </si>
  <si>
    <t>"K-09" 61,1</t>
  </si>
  <si>
    <t>123</t>
  </si>
  <si>
    <t>138921010</t>
  </si>
  <si>
    <t>plech svitkový AL oboustranně lakovaný tl. 0,8 mm</t>
  </si>
  <si>
    <t>212</t>
  </si>
  <si>
    <t>(2,5*0,335)*1,1</t>
  </si>
  <si>
    <t>(384,9*0,533)*1,1</t>
  </si>
  <si>
    <t>764206165</t>
  </si>
  <si>
    <t>Příplatek k montáži oplechování parapetů za zvýšenou pracnost rohů rovných parapetů rš do 400 mm</t>
  </si>
  <si>
    <t>kus</t>
  </si>
  <si>
    <t>214</t>
  </si>
  <si>
    <t>2*2</t>
  </si>
  <si>
    <t>125</t>
  </si>
  <si>
    <t>764206167</t>
  </si>
  <si>
    <t>Příplatek k montáži oplechování parapetů za zvýšenou pracnost rohů rovných parapetů rš přes 400 mm</t>
  </si>
  <si>
    <t>216</t>
  </si>
  <si>
    <t>2*215</t>
  </si>
  <si>
    <t>764208105</t>
  </si>
  <si>
    <t>Montáž oplechování rovné římsy rš do 400 mm</t>
  </si>
  <si>
    <t>218</t>
  </si>
  <si>
    <t>"K-11" 10,6</t>
  </si>
  <si>
    <t>"K-14" 72</t>
  </si>
  <si>
    <t>"K-19" 33,8</t>
  </si>
  <si>
    <t>"K-21" 4</t>
  </si>
  <si>
    <t>"K-16" 30</t>
  </si>
  <si>
    <t>127</t>
  </si>
  <si>
    <t>764208107</t>
  </si>
  <si>
    <t>Montáž oplechování rovné římsy rš do 670 mm</t>
  </si>
  <si>
    <t>220</t>
  </si>
  <si>
    <t>"K-15" 196</t>
  </si>
  <si>
    <t>138921012</t>
  </si>
  <si>
    <t>plech svitkový AL 0,8 mm oboustranně lakovaný - hnědá barva</t>
  </si>
  <si>
    <t>222</t>
  </si>
  <si>
    <t>(150,4*0,315)*1,1</t>
  </si>
  <si>
    <t>(196*0,45)*1,1</t>
  </si>
  <si>
    <t>129</t>
  </si>
  <si>
    <t>764208145</t>
  </si>
  <si>
    <t>Příplatek k montáži rovné římsy za zvýšenou pracnost  provedení rohu nebo koutu rš do 400 mm</t>
  </si>
  <si>
    <t>224</t>
  </si>
  <si>
    <t>764208147</t>
  </si>
  <si>
    <t>Příplatek k montáži rovné římsy za zvýšenou pracnost  provedení rohu nebo koutu rš přes 400 mm</t>
  </si>
  <si>
    <t>226</t>
  </si>
  <si>
    <t>131</t>
  </si>
  <si>
    <t>764301115</t>
  </si>
  <si>
    <t>Montáž lemování rovných zdí střech s krytinou skládanou rš do 400 mm</t>
  </si>
  <si>
    <t>228</t>
  </si>
  <si>
    <t>"K-17" 30</t>
  </si>
  <si>
    <t>138921028</t>
  </si>
  <si>
    <t>plech svitkový AL  0,8 mm oboustranně lakovaný barva hnědá</t>
  </si>
  <si>
    <t>230</t>
  </si>
  <si>
    <t>(30*0,4)*1,1</t>
  </si>
  <si>
    <t>133</t>
  </si>
  <si>
    <t>764508131</t>
  </si>
  <si>
    <t>Montáž kruhového svodu</t>
  </si>
  <si>
    <t>232</t>
  </si>
  <si>
    <t>"K-20" 227,8</t>
  </si>
  <si>
    <t>553442117</t>
  </si>
  <si>
    <t>svodové roury kruhové AL průměr 120-150 vč. systémových doplňků</t>
  </si>
  <si>
    <t>234</t>
  </si>
  <si>
    <t>250,580</t>
  </si>
  <si>
    <t>135</t>
  </si>
  <si>
    <t>764782-1</t>
  </si>
  <si>
    <t>D+M chrlliče na balkonu nad hl. vstupem</t>
  </si>
  <si>
    <t>236</t>
  </si>
  <si>
    <t>"K-22" 4</t>
  </si>
  <si>
    <t>764782-2</t>
  </si>
  <si>
    <t>D+M nový atikový plech na balkoně</t>
  </si>
  <si>
    <t>1439288277</t>
  </si>
  <si>
    <t>"K-23" 6</t>
  </si>
  <si>
    <t>137</t>
  </si>
  <si>
    <t>764782-3</t>
  </si>
  <si>
    <t>D+M nový dešťový žlab pod balkonem</t>
  </si>
  <si>
    <t>-2049256807</t>
  </si>
  <si>
    <t>"K-24" 6</t>
  </si>
  <si>
    <t>764782-4</t>
  </si>
  <si>
    <t>D+M okapový plech v horní části meziokenními sloupy</t>
  </si>
  <si>
    <t>-370704993</t>
  </si>
  <si>
    <t>"K-25" 4</t>
  </si>
  <si>
    <t>139</t>
  </si>
  <si>
    <t>764782-5</t>
  </si>
  <si>
    <t>D+M nové zastřešení rohové přístavby</t>
  </si>
  <si>
    <t>1015258714</t>
  </si>
  <si>
    <t>"K-26" 5,93</t>
  </si>
  <si>
    <t>764782-6</t>
  </si>
  <si>
    <t>D+M okapnicový plech pod stříškou</t>
  </si>
  <si>
    <t>-1387034186</t>
  </si>
  <si>
    <t>"K-27" 3,85</t>
  </si>
  <si>
    <t>141</t>
  </si>
  <si>
    <t>764782-7</t>
  </si>
  <si>
    <t>D+M kapový plech v horní části mezi okenními sloupky - horní i dolní plech</t>
  </si>
  <si>
    <t>-2113561887</t>
  </si>
  <si>
    <t>"K-28" 16</t>
  </si>
  <si>
    <t>764782-8</t>
  </si>
  <si>
    <t>D+M nové dešťové žlaby okolo objektu</t>
  </si>
  <si>
    <t>-973428032</t>
  </si>
  <si>
    <t>"K-29" 229,8</t>
  </si>
  <si>
    <t>143</t>
  </si>
  <si>
    <t>764782-9</t>
  </si>
  <si>
    <t>D+M prodloužení závětrné lišty u vikýřů</t>
  </si>
  <si>
    <t>1710849882</t>
  </si>
  <si>
    <t>"K-30" 49,6</t>
  </si>
  <si>
    <t>764782-110</t>
  </si>
  <si>
    <t>D+M okapní plech u teras 1 a 2</t>
  </si>
  <si>
    <t>-970379613</t>
  </si>
  <si>
    <t>"K-31" 17</t>
  </si>
  <si>
    <t>145</t>
  </si>
  <si>
    <t>764782-111</t>
  </si>
  <si>
    <t>D+M prodloužení okapnice kolem střech</t>
  </si>
  <si>
    <t>-599875812</t>
  </si>
  <si>
    <t>"K-32" 229,8</t>
  </si>
  <si>
    <t>998764203</t>
  </si>
  <si>
    <t>Přesun hmot procentní pro konstrukce klempířské v objektech v do 24 m</t>
  </si>
  <si>
    <t>238</t>
  </si>
  <si>
    <t>766</t>
  </si>
  <si>
    <t>Konstrukce truhlářské</t>
  </si>
  <si>
    <t>147</t>
  </si>
  <si>
    <t>766621211</t>
  </si>
  <si>
    <t>Montáž oken zdvojených otevíravých výšky do 1,5m s rámem do zdiva</t>
  </si>
  <si>
    <t>240</t>
  </si>
  <si>
    <t>OKe02043yy</t>
  </si>
  <si>
    <t>Dodávka dřevěných kastlových oken, provedení dle tabulky prvků, schématu vč. doplňků</t>
  </si>
  <si>
    <t>242</t>
  </si>
  <si>
    <t>2,48*3 "OKE 04"</t>
  </si>
  <si>
    <t>2,79 "OKE 09"</t>
  </si>
  <si>
    <t>2,26 "OKE 10"</t>
  </si>
  <si>
    <t>2,92*2 "OKE 13"</t>
  </si>
  <si>
    <t>3,3*7 "OKE 14"</t>
  </si>
  <si>
    <t>1,77*2 "OKE 16"</t>
  </si>
  <si>
    <t>6,27*5 "OKE 17a"</t>
  </si>
  <si>
    <t>6,27*1 "OKE 17b"</t>
  </si>
  <si>
    <t>3,96 "OKE 18a"</t>
  </si>
  <si>
    <t>3,96 "OKE 18b"</t>
  </si>
  <si>
    <t>3,96 "OKE 19a"</t>
  </si>
  <si>
    <t>3,96 "OKE 19b"</t>
  </si>
  <si>
    <t>3,96 "OKE 19c"</t>
  </si>
  <si>
    <t>3,96 "OKE 19d"</t>
  </si>
  <si>
    <t>1,82*2 "OKE 21"</t>
  </si>
  <si>
    <t>2,9*2 "OKE 27"</t>
  </si>
  <si>
    <t>2,92*14 "OKE 28"</t>
  </si>
  <si>
    <t>4,34*2 "OKE 30"</t>
  </si>
  <si>
    <t>5,26*12 "OKE 31"</t>
  </si>
  <si>
    <t>5*9 "OKE 32a"</t>
  </si>
  <si>
    <t>5*9 "OKE 32b"</t>
  </si>
  <si>
    <t>2,07*2 "OKE 41"</t>
  </si>
  <si>
    <t>1,45*3 "OKE 43"</t>
  </si>
  <si>
    <t>5,14*3 "OKE 01b"</t>
  </si>
  <si>
    <t>3,98 "OKE 44"</t>
  </si>
  <si>
    <t>5,13*4 "OKE 33a"</t>
  </si>
  <si>
    <t>3,38 "OKE 50"</t>
  </si>
  <si>
    <t>3,79 "OKE 48"</t>
  </si>
  <si>
    <t>3,38*6 "OKE 40"</t>
  </si>
  <si>
    <t>5,13 "OKE 49"</t>
  </si>
  <si>
    <t>5,13*3 "OKE 33b"</t>
  </si>
  <si>
    <t>5,14*5 "OKE 01a"</t>
  </si>
  <si>
    <t>440,55*1,02 'Přepočtené koeficientem množství</t>
  </si>
  <si>
    <t>149</t>
  </si>
  <si>
    <t>OKe47</t>
  </si>
  <si>
    <t>Dodávka dřevěné masivní dubové okno ,provedení dle tabulky výplní, schématu, vč. doplňků</t>
  </si>
  <si>
    <t>244</t>
  </si>
  <si>
    <t>2,15 "OKE 47"</t>
  </si>
  <si>
    <t>OKe45,46</t>
  </si>
  <si>
    <t>Dodávka dřevěné okno ze zuženého europrofilu, rprovedení dle tabulky výplní, schématu vč. doplňků</t>
  </si>
  <si>
    <t>246</t>
  </si>
  <si>
    <t>0,53 "OKE 45"</t>
  </si>
  <si>
    <t>0,59 "OKE 46"</t>
  </si>
  <si>
    <t>151</t>
  </si>
  <si>
    <t>OKe04-48</t>
  </si>
  <si>
    <t>Dodávka dřevěné okna ze zuženého europrofilu, provedení dle tabulky otvorů, schématu vč. doplňků</t>
  </si>
  <si>
    <t>250</t>
  </si>
  <si>
    <t>0,4*2 "OKE 02"</t>
  </si>
  <si>
    <t>0,93*2 "OKE 03"</t>
  </si>
  <si>
    <t>2,08*2 "OKE 05"</t>
  </si>
  <si>
    <t>1,82*2 "OKE 06a"</t>
  </si>
  <si>
    <t>1,82*2 "OKE 06b"</t>
  </si>
  <si>
    <t>0,59*4 "OKE 07a"</t>
  </si>
  <si>
    <t>0,59*3 "OKE 07b"</t>
  </si>
  <si>
    <t>0,59*22 "OKE 07c"</t>
  </si>
  <si>
    <t>0,59*4 "OKE 07d"</t>
  </si>
  <si>
    <t>0,59 "OKE 07e"</t>
  </si>
  <si>
    <t>0,59*6 "OKE 07f"</t>
  </si>
  <si>
    <t>0,59*6 "OKE 07g"</t>
  </si>
  <si>
    <t>0,39*2 "OKE 08"</t>
  </si>
  <si>
    <t>0,62*3 "OKE 11"</t>
  </si>
  <si>
    <t>1,45 "OKE 12"</t>
  </si>
  <si>
    <t>3,02 "OKE 15a"</t>
  </si>
  <si>
    <t>3,02*4 "OKE 15b"</t>
  </si>
  <si>
    <t>1,38 "OKE20"</t>
  </si>
  <si>
    <t>0,25 "OKE 22"</t>
  </si>
  <si>
    <t>0,59 "OKE 23"</t>
  </si>
  <si>
    <t>1,52*2 "OKE 24a"</t>
  </si>
  <si>
    <t>1,52*2 "OKE 24b"</t>
  </si>
  <si>
    <t>0,62*2 "OKE 25"</t>
  </si>
  <si>
    <t>0,61 "OKE 26a"</t>
  </si>
  <si>
    <t>0,61 "OKE 26b"</t>
  </si>
  <si>
    <t>2,14*2 "OKE29a"</t>
  </si>
  <si>
    <t>2,14 "OKE 29b"</t>
  </si>
  <si>
    <t>0,29 "OKE 34a"</t>
  </si>
  <si>
    <t>0,36 "OKE 34b"</t>
  </si>
  <si>
    <t>0,62 "OKE 35"</t>
  </si>
  <si>
    <t>1,45*4 "OKE 36"</t>
  </si>
  <si>
    <t>1,78*5 "OKE 37"</t>
  </si>
  <si>
    <t>2,12 "OKE 38"</t>
  </si>
  <si>
    <t>3,63*6 "OKE 39a"</t>
  </si>
  <si>
    <t>3,63*3 "OKE 39b"</t>
  </si>
  <si>
    <t>0,63 "OKE 42"</t>
  </si>
  <si>
    <t>766641131x</t>
  </si>
  <si>
    <t>Montáž dveří zdvojených 1křídlových bez nadsvětlíku včetně rámu do zdiva</t>
  </si>
  <si>
    <t>258</t>
  </si>
  <si>
    <t>"Dve01" 1</t>
  </si>
  <si>
    <t>"Dve02" 1</t>
  </si>
  <si>
    <t>153</t>
  </si>
  <si>
    <t>DVe01</t>
  </si>
  <si>
    <t>Dřevěné plné dveře jednokřídlé, provedení dle tabulky výplní, rozměr 900x2020 mm, barva světlý dub</t>
  </si>
  <si>
    <t>260</t>
  </si>
  <si>
    <t>"DVe01" 1</t>
  </si>
  <si>
    <t>DVe02</t>
  </si>
  <si>
    <t>Dřevěné plné dveře jednokřídlé, provedení dle tabulky výplní, rozměr 1000x2020 mm, barva světlý dub</t>
  </si>
  <si>
    <t>262</t>
  </si>
  <si>
    <t>"DVe02" 1</t>
  </si>
  <si>
    <t>155</t>
  </si>
  <si>
    <t>766641131xx</t>
  </si>
  <si>
    <t>Montáž dveří zdvojených 1křídlových a dvoukřídlových bez nadsvětlíku včetně rámu do zdiva</t>
  </si>
  <si>
    <t>743122539</t>
  </si>
  <si>
    <t>DVe08.</t>
  </si>
  <si>
    <t>ocelové dveře ZK-HSE falcové, dvoukřídlé, hladké, izolační bez požární odolnosti 1640x2175</t>
  </si>
  <si>
    <t>-236982300</t>
  </si>
  <si>
    <t>"DVe08" 2</t>
  </si>
  <si>
    <t>157</t>
  </si>
  <si>
    <t>DVe09.</t>
  </si>
  <si>
    <t>dřevěné plné dveře jednokřídlé. součástní dveří je kování, podlahová lišta, těsnění, skryté panty atd. 1000x2050</t>
  </si>
  <si>
    <t>198922047</t>
  </si>
  <si>
    <t>"DVe09" 1</t>
  </si>
  <si>
    <t>766641161x</t>
  </si>
  <si>
    <t>Montáž dveří zdvojených 2křídlových bez nadsvětlíku včetně rámu do zdiva</t>
  </si>
  <si>
    <t>264</t>
  </si>
  <si>
    <t>"Dve03" 1</t>
  </si>
  <si>
    <t>159</t>
  </si>
  <si>
    <t>DVe03</t>
  </si>
  <si>
    <t>Dřevěné částečně prosklené dveře dvoukřídlé, provedení dle tabulky výplní otvorů, rozměr 1460x2100 mm</t>
  </si>
  <si>
    <t>266</t>
  </si>
  <si>
    <t>"DVe03" 1</t>
  </si>
  <si>
    <t>766641163x</t>
  </si>
  <si>
    <t>Montáž dveří zdvojených 2křídlových s nadsvětlíkem včetně rámu do zdiva</t>
  </si>
  <si>
    <t>268</t>
  </si>
  <si>
    <t>161</t>
  </si>
  <si>
    <t>DVe04</t>
  </si>
  <si>
    <t>Dřevěné částečně prosklené dveře dvoukřídlé s nadsvětlíkem, rozměr 1555x3140 mm, provedení dle tabulky výplní otvorů</t>
  </si>
  <si>
    <t>270</t>
  </si>
  <si>
    <t>"DVe04" 1</t>
  </si>
  <si>
    <t>DVe05</t>
  </si>
  <si>
    <t>Dřevěné částečně prosklené dveře dvoukřídlé s nadsvětlíkem, rozměr 1740x3600 mm, provedení dle tabulky výplní otvorů</t>
  </si>
  <si>
    <t>272</t>
  </si>
  <si>
    <t>"DVe05" 1</t>
  </si>
  <si>
    <t>163</t>
  </si>
  <si>
    <t>DVe06</t>
  </si>
  <si>
    <t>Dřevěné částečně prosklené dveře dvoukřídlé s nadsvětlíkem, rozměr 1370x3600 mm, provedení dle tabulky výplní otvorů</t>
  </si>
  <si>
    <t>274</t>
  </si>
  <si>
    <t>"DVe06" 1</t>
  </si>
  <si>
    <t>DVe07</t>
  </si>
  <si>
    <t>Dřevěné částečně prosklené dveře dvoukřídlé s nadsvětlíkem, rozměr 1630x3640 mm, provedení dle tabulky výplní otvorů</t>
  </si>
  <si>
    <t>-1509204494</t>
  </si>
  <si>
    <t>"DVe07" 1</t>
  </si>
  <si>
    <t>165</t>
  </si>
  <si>
    <t>766691914</t>
  </si>
  <si>
    <t>Vyvěšení nebo zavěšení dřevěných křídel dveří pl do 2 m2</t>
  </si>
  <si>
    <t>276</t>
  </si>
  <si>
    <t>1+1</t>
  </si>
  <si>
    <t>766691914 B</t>
  </si>
  <si>
    <t>Black-out roleta pro vnitřní zastíněni, velikost boxu 110 x 110mm.</t>
  </si>
  <si>
    <t>1251199873</t>
  </si>
  <si>
    <t>"viz tabulka vnějších výplní"</t>
  </si>
  <si>
    <t>6+6+5+5+4+4+4+4+2+4+4+4+4+4+2+4+4+3</t>
  </si>
  <si>
    <t>167</t>
  </si>
  <si>
    <t>766691914C</t>
  </si>
  <si>
    <t>Síťka proti hmyzu, hliníkový rámeček s obvodovými otočnými úchyty za rám okna, barva rámečku stejná jako barva okna</t>
  </si>
  <si>
    <t>-209975206</t>
  </si>
  <si>
    <t>5+4</t>
  </si>
  <si>
    <t>766691914 D</t>
  </si>
  <si>
    <t>Markýzolety (roletové markýzy) se spodní výklopnou částí, vedené v liště (20 x 40mm). Návin v kastlíku o vnitřních rozměrech 120 x 180mm.</t>
  </si>
  <si>
    <t>-910835304</t>
  </si>
  <si>
    <t>4+4+4+4</t>
  </si>
  <si>
    <t>169</t>
  </si>
  <si>
    <t>766691914 E</t>
  </si>
  <si>
    <t>Svislé markýzy vedené v lankách bez spodní výklopné části. Návin v kastlíku o vnitřních rozměrech 120 x 180mm</t>
  </si>
  <si>
    <t>-236237053</t>
  </si>
  <si>
    <t>6+6+4+2+3+4+3</t>
  </si>
  <si>
    <t>766691915</t>
  </si>
  <si>
    <t>Vyvěšení nebo zavěšení dřevěných křídel dveří pl přes 2 m2</t>
  </si>
  <si>
    <t>278</t>
  </si>
  <si>
    <t>2+2+2+2</t>
  </si>
  <si>
    <t>171</t>
  </si>
  <si>
    <t>766692911</t>
  </si>
  <si>
    <t>Výměna parapetních desek dřevěných, laminovaných šířky do 30 cm délky do 1,0 m</t>
  </si>
  <si>
    <t>280</t>
  </si>
  <si>
    <t>2+6+1+1+1</t>
  </si>
  <si>
    <t>766692912</t>
  </si>
  <si>
    <t>Výměna parapetních desek dřevěných, laminovaných šířky do 30 cm délky do 1,6 m</t>
  </si>
  <si>
    <t>282</t>
  </si>
  <si>
    <t>2+3+3+1+4+1+1+1+2+1+2+2+1+2+4+5+1+2+1+3</t>
  </si>
  <si>
    <t>173</t>
  </si>
  <si>
    <t>766692913</t>
  </si>
  <si>
    <t>Výměna parapetních desek dřevěných, laminovaných šířky do 30 cm délky do 2,6 m</t>
  </si>
  <si>
    <t>284</t>
  </si>
  <si>
    <t>2+1+1+2+1+1+1+1+14+12+9+9+6+3+7+1</t>
  </si>
  <si>
    <t>766692914</t>
  </si>
  <si>
    <t>Výměna parapetních desek dřevěných, laminovaných šířky do 30 cm délky přes 2,6 m</t>
  </si>
  <si>
    <t>286</t>
  </si>
  <si>
    <t>175</t>
  </si>
  <si>
    <t>766692921</t>
  </si>
  <si>
    <t>Výměna parapetních desek dřevěných, laminovaných šířky přes 30 cm délky do 1,0 m</t>
  </si>
  <si>
    <t>288</t>
  </si>
  <si>
    <t>4+3+2+1+2+1+1</t>
  </si>
  <si>
    <t>766692922</t>
  </si>
  <si>
    <t>Výměna parapetních desek dřevěných, laminovaných šířky přes 30 cm délky do 1,6 m</t>
  </si>
  <si>
    <t>290</t>
  </si>
  <si>
    <t>2+2+1+1+1</t>
  </si>
  <si>
    <t>177</t>
  </si>
  <si>
    <t>766692923</t>
  </si>
  <si>
    <t>Výměna parapetních desek dřevěných, laminovaných šířky přes 30 cm délky do 2,6 m</t>
  </si>
  <si>
    <t>292</t>
  </si>
  <si>
    <t>8+2+2+7+2+5+3+1</t>
  </si>
  <si>
    <t>766692924</t>
  </si>
  <si>
    <t>Výměna parapetních desek dřevěných, laminovaných šířky přes 30 cm délky přes 2,6 m</t>
  </si>
  <si>
    <t>294</t>
  </si>
  <si>
    <t>5+1</t>
  </si>
  <si>
    <t>179</t>
  </si>
  <si>
    <t>607941041</t>
  </si>
  <si>
    <t>deska vnitřní  parapetní laminátová</t>
  </si>
  <si>
    <t>296</t>
  </si>
  <si>
    <t>998766203</t>
  </si>
  <si>
    <t>Přesun hmot procentní pro konstrukce truhlářské v objektech v do 24 m</t>
  </si>
  <si>
    <t>298</t>
  </si>
  <si>
    <t>767</t>
  </si>
  <si>
    <t>Konstrukce zámečnické</t>
  </si>
  <si>
    <t>181</t>
  </si>
  <si>
    <t>767_Z-23</t>
  </si>
  <si>
    <t>D+M Držák vlajek z masivního nerezu s leštěným povrchem</t>
  </si>
  <si>
    <t>300</t>
  </si>
  <si>
    <t>"Z-23" 1</t>
  </si>
  <si>
    <t>767_Z-24</t>
  </si>
  <si>
    <t>D+M Venkovní vitríny rozměr. 1370x1000x60 mm</t>
  </si>
  <si>
    <t>302</t>
  </si>
  <si>
    <t>"Z-24" 2</t>
  </si>
  <si>
    <t>183</t>
  </si>
  <si>
    <t>767_Z-25</t>
  </si>
  <si>
    <t>D+M Prodloužení zakotvení žebříku</t>
  </si>
  <si>
    <t>kg</t>
  </si>
  <si>
    <t>304</t>
  </si>
  <si>
    <t>"dle tabulky zámečnických výrobků Z-25" 3,1*1,05</t>
  </si>
  <si>
    <t>767_Z-26</t>
  </si>
  <si>
    <t>D+M Ochrana mříží v tělocvičně</t>
  </si>
  <si>
    <t>306</t>
  </si>
  <si>
    <t>"Z-26" 9,6*1,05</t>
  </si>
  <si>
    <t>185</t>
  </si>
  <si>
    <t>767_Z-27/28</t>
  </si>
  <si>
    <t>D+M Zábradlí na terasách</t>
  </si>
  <si>
    <t>308</t>
  </si>
  <si>
    <t>"dle tabulky zámečnických výrobků Z-27 a Z-28 Z 29"</t>
  </si>
  <si>
    <t>(206,9+223,5+187,8)*1,05</t>
  </si>
  <si>
    <t>767_Z-39</t>
  </si>
  <si>
    <t>D+M Z39 vnitřní zábradlí balkonu  dle popisu zámečické výroby</t>
  </si>
  <si>
    <t>169701458</t>
  </si>
  <si>
    <t>"dle tabulky zámečnických výrobků Z-39"</t>
  </si>
  <si>
    <t>(34,2)*1,05</t>
  </si>
  <si>
    <t>187</t>
  </si>
  <si>
    <t>767_Z-30</t>
  </si>
  <si>
    <t>D+M Přístřešek nad vstupem do zásobování</t>
  </si>
  <si>
    <t>310</t>
  </si>
  <si>
    <t>"Z-30" 1</t>
  </si>
  <si>
    <t>767_Z-31</t>
  </si>
  <si>
    <t>D+M Přístřešek nad vstupem do bytu</t>
  </si>
  <si>
    <t>312</t>
  </si>
  <si>
    <t>"Z-31" 1</t>
  </si>
  <si>
    <t>189</t>
  </si>
  <si>
    <t>767_Z-32</t>
  </si>
  <si>
    <t>D+M ocelový profil U na půlkruhové střechy</t>
  </si>
  <si>
    <t>-2020041228</t>
  </si>
  <si>
    <t>767_Z-33</t>
  </si>
  <si>
    <t>D+M Poštovní nerez schránka r. 350x260x85 mm</t>
  </si>
  <si>
    <t>314</t>
  </si>
  <si>
    <t>191</t>
  </si>
  <si>
    <t>76701</t>
  </si>
  <si>
    <t>Kompletní dodávka a montáž konstrukcí terasy dle poz. 3.01.</t>
  </si>
  <si>
    <t>316</t>
  </si>
  <si>
    <t>"dle POZ. 3-01. v 3.NP"</t>
  </si>
  <si>
    <t>767161815</t>
  </si>
  <si>
    <t>Demontáž zábradlí rovného/schodišťového hmotnosti 1m zábradlí do 20 kg</t>
  </si>
  <si>
    <t>318</t>
  </si>
  <si>
    <t>649,11</t>
  </si>
  <si>
    <t>193</t>
  </si>
  <si>
    <t>767662111</t>
  </si>
  <si>
    <t>Montáž mříží pevných na kotvu s chemickou výplní</t>
  </si>
  <si>
    <t>320</t>
  </si>
  <si>
    <t>1,44*3,05*3</t>
  </si>
  <si>
    <t>2*3,21*8</t>
  </si>
  <si>
    <t>0,45*0,5*2</t>
  </si>
  <si>
    <t>1,17*0,54*2</t>
  </si>
  <si>
    <t>0,98*1,06*1</t>
  </si>
  <si>
    <t>1,34*1,49*3</t>
  </si>
  <si>
    <t>1,55*1,06*2</t>
  </si>
  <si>
    <t>1,33*1,06*4</t>
  </si>
  <si>
    <t>0,32*1,06*7</t>
  </si>
  <si>
    <t>0,46*0,47*2</t>
  </si>
  <si>
    <t>1,33*1,72*1</t>
  </si>
  <si>
    <t>1,33*1,52*1</t>
  </si>
  <si>
    <t>1,04*0,36*3</t>
  </si>
  <si>
    <t>1,19*1,22*1</t>
  </si>
  <si>
    <t>0,33*1,06</t>
  </si>
  <si>
    <t>1,04*1,11*4</t>
  </si>
  <si>
    <t>1,01*0,35*2</t>
  </si>
  <si>
    <t>1,53*2,35*4</t>
  </si>
  <si>
    <t>1,69*3,27*2</t>
  </si>
  <si>
    <t>1,04*1,05*4</t>
  </si>
  <si>
    <t>0,93*2,06</t>
  </si>
  <si>
    <t>1,03*1,11*2</t>
  </si>
  <si>
    <t>1,05*0,9*1</t>
  </si>
  <si>
    <t>1,33*1,06*1</t>
  </si>
  <si>
    <t>1,4*1,54*1</t>
  </si>
  <si>
    <t>7678521mříž</t>
  </si>
  <si>
    <t>Ocelová mříž Z01 dle popisu zámečické výroby</t>
  </si>
  <si>
    <t>322</t>
  </si>
  <si>
    <t>"dle tabulky zámečnických konstrukcí"</t>
  </si>
  <si>
    <t>196,8*1,05</t>
  </si>
  <si>
    <t>195</t>
  </si>
  <si>
    <t>7678522mříž</t>
  </si>
  <si>
    <t>Ocelová mříž Z02  dle popisu zámečické výroby</t>
  </si>
  <si>
    <t>324</t>
  </si>
  <si>
    <t>"dle tabulky zámečnických konstrukcí</t>
  </si>
  <si>
    <t>298,4*1,05</t>
  </si>
  <si>
    <t>7678523mříž</t>
  </si>
  <si>
    <t>Ocelová mříž Z03-020 Z34-36 dle popisu zámečické výroby</t>
  </si>
  <si>
    <t>326</t>
  </si>
  <si>
    <t>"dle tabulky zámečnických konstrukcí Z 03 - Z20 Z34-36</t>
  </si>
  <si>
    <t>(21+28,2+41,6+98,1+54,4+99,1+26,8+20,8+39,3+34,7+37,3+26,1+13,4+90,2+25,4+24,6+195,2+94,8)*1,05</t>
  </si>
  <si>
    <t>(14,5+21+22,8)*1,05</t>
  </si>
  <si>
    <t>197</t>
  </si>
  <si>
    <t>7678524mříž</t>
  </si>
  <si>
    <t>Ocelová mříž Z21  dle popisu zámečické výroby</t>
  </si>
  <si>
    <t>328</t>
  </si>
  <si>
    <t>"dle tabulky zámečnických konstrukcí Z-21"</t>
  </si>
  <si>
    <t>138,8*1,05</t>
  </si>
  <si>
    <t>7678525mříž</t>
  </si>
  <si>
    <t>Ocelová mříž Z22  dle popisu zámečické výroby</t>
  </si>
  <si>
    <t>330</t>
  </si>
  <si>
    <t>"dle tabulky zámečnických konstrukcí Z-22"</t>
  </si>
  <si>
    <t>55,6*1,05</t>
  </si>
  <si>
    <t>199</t>
  </si>
  <si>
    <t>767662111x</t>
  </si>
  <si>
    <t>D+M ocelová mříž Z37-38 dle zámečnickvý výrobků</t>
  </si>
  <si>
    <t>-1278736803</t>
  </si>
  <si>
    <t>(52,6+58,9)*1,05</t>
  </si>
  <si>
    <t>767810113</t>
  </si>
  <si>
    <t>Montáž mřížek větracích čtyřhranných průřezu do 0,03 m2</t>
  </si>
  <si>
    <t>332</t>
  </si>
  <si>
    <t>"dle tabulky ostatních výrobků"</t>
  </si>
  <si>
    <t>"O-03" 3</t>
  </si>
  <si>
    <t>"O-04" 11</t>
  </si>
  <si>
    <t>"O-05" 1</t>
  </si>
  <si>
    <t>201</t>
  </si>
  <si>
    <t>562456120x</t>
  </si>
  <si>
    <t>mřížka větrací plast VM 150x150 barva dle Etics se síťovinou</t>
  </si>
  <si>
    <t>334</t>
  </si>
  <si>
    <t>562456040x</t>
  </si>
  <si>
    <t>mřížka větrací plast VM 200x200 barva dle Etics se síťovinou</t>
  </si>
  <si>
    <t>336</t>
  </si>
  <si>
    <t>203</t>
  </si>
  <si>
    <t>562456081</t>
  </si>
  <si>
    <t>mřížka větrací plast VM 150x300 barva dle Etics se síťovinou</t>
  </si>
  <si>
    <t>338</t>
  </si>
  <si>
    <t>767810123</t>
  </si>
  <si>
    <t>Montáž mřížek větracích kruhových průměru do 300 mm</t>
  </si>
  <si>
    <t>340</t>
  </si>
  <si>
    <t>"dle pohledů" 24</t>
  </si>
  <si>
    <t>205</t>
  </si>
  <si>
    <t>562456458</t>
  </si>
  <si>
    <t>mřížka větrací plast VM 300 barva dle Etics se žaluzií</t>
  </si>
  <si>
    <t>342</t>
  </si>
  <si>
    <t>76789524</t>
  </si>
  <si>
    <t>Demontáž stávající vitríny</t>
  </si>
  <si>
    <t>344</t>
  </si>
  <si>
    <t>207</t>
  </si>
  <si>
    <t>76789525</t>
  </si>
  <si>
    <t>Demontáž stávajícího vlajkového držáku</t>
  </si>
  <si>
    <t>346</t>
  </si>
  <si>
    <t>767996701</t>
  </si>
  <si>
    <t>Demontáž atypických zámečnických konstrukcí řezáním hmotnosti jednotlivých dílů do 50 kg</t>
  </si>
  <si>
    <t>348</t>
  </si>
  <si>
    <t>"nad vstupem do bytu, nad zásobováním" 65+75</t>
  </si>
  <si>
    <t>1623,51+349,23+146,685+58,38+11,76</t>
  </si>
  <si>
    <t>209</t>
  </si>
  <si>
    <t>767996-O12</t>
  </si>
  <si>
    <t>O-12 - Demontáž stávajícího přístřešku včetně oplechování, větrací mřížky</t>
  </si>
  <si>
    <t>350</t>
  </si>
  <si>
    <t>"dle tabulka ostatních výrobků O-12" 1</t>
  </si>
  <si>
    <t>9767810113</t>
  </si>
  <si>
    <t>Demontáž mřížek větracích čtyřhranných průřezu do 0,03 m2</t>
  </si>
  <si>
    <t>352</t>
  </si>
  <si>
    <t>"O-11" 1</t>
  </si>
  <si>
    <t>211</t>
  </si>
  <si>
    <t>9767810118</t>
  </si>
  <si>
    <t>O-13 - Demontáž stávajícího ocelového sušáku</t>
  </si>
  <si>
    <t>354</t>
  </si>
  <si>
    <t>"O-13" 1</t>
  </si>
  <si>
    <t>998767203</t>
  </si>
  <si>
    <t>Přesun hmot procentní pro zámečnické konstrukce v objektech v do 24 m</t>
  </si>
  <si>
    <t>356</t>
  </si>
  <si>
    <t>771</t>
  </si>
  <si>
    <t>Podlahy z dlaždic</t>
  </si>
  <si>
    <t>213</t>
  </si>
  <si>
    <t>771474115</t>
  </si>
  <si>
    <t>Montáž soklíků z dlaždic keramických rovných flexibilní lepidlo v do 200 mm</t>
  </si>
  <si>
    <t>358</t>
  </si>
  <si>
    <t>7,995+2*3,705</t>
  </si>
  <si>
    <t>5,515+2*3,53</t>
  </si>
  <si>
    <t>771474125</t>
  </si>
  <si>
    <t>Montáž soklíků z dlaždic keramických schodišťových šikmých flexibilní lepidlo v do 200 mm</t>
  </si>
  <si>
    <t>360</t>
  </si>
  <si>
    <t>2*3,3</t>
  </si>
  <si>
    <t>215</t>
  </si>
  <si>
    <t>771553810</t>
  </si>
  <si>
    <t>Demontáž podlah z dlaždic teracových hutných lepených</t>
  </si>
  <si>
    <t>362</t>
  </si>
  <si>
    <t>"skladba SKp/01" 27,5+8,9</t>
  </si>
  <si>
    <t>771575131</t>
  </si>
  <si>
    <t>Montáž podlah keramických režných protiskluzných lepených disperzním lepidlem do 50 ks/m2</t>
  </si>
  <si>
    <t>364</t>
  </si>
  <si>
    <t>97,6</t>
  </si>
  <si>
    <t>217</t>
  </si>
  <si>
    <t>597614111</t>
  </si>
  <si>
    <t>dlaždice keramické slinuté neglazované mrazuvzdorné 30 x 30 x 0,8 cm</t>
  </si>
  <si>
    <t>366</t>
  </si>
  <si>
    <t>(57,8+(27,98+6,6+8,9)*0,2)*1,1</t>
  </si>
  <si>
    <t>(30,9+(7,04*0,2))*1,1</t>
  </si>
  <si>
    <t>771579198</t>
  </si>
  <si>
    <t>Příplatek k montáž podlah keramických za armovací vrstvu tl. min 5mm z tmelu s uhlíkovými vlákny</t>
  </si>
  <si>
    <t>368</t>
  </si>
  <si>
    <t>219</t>
  </si>
  <si>
    <t>771591175</t>
  </si>
  <si>
    <t>Montáž profilu ukončujícího pro balkony a terasy</t>
  </si>
  <si>
    <t>370</t>
  </si>
  <si>
    <t>7,04+5,6</t>
  </si>
  <si>
    <t>283186851</t>
  </si>
  <si>
    <t>profil rohový s okapnicí</t>
  </si>
  <si>
    <t>372</t>
  </si>
  <si>
    <t>221</t>
  </si>
  <si>
    <t>771591175a</t>
  </si>
  <si>
    <t>374</t>
  </si>
  <si>
    <t>283186820</t>
  </si>
  <si>
    <t>profil rohový schodišťový pod dlažbu</t>
  </si>
  <si>
    <t>376</t>
  </si>
  <si>
    <t>223</t>
  </si>
  <si>
    <t>771990111</t>
  </si>
  <si>
    <t>Vyrovnání podkladu samonivelační stěrkou tl 4 mm pevnosti 15 Mpa</t>
  </si>
  <si>
    <t>378</t>
  </si>
  <si>
    <t>771990194</t>
  </si>
  <si>
    <t>Očištění podkladu před pokládkou dlažby</t>
  </si>
  <si>
    <t>380</t>
  </si>
  <si>
    <t>225</t>
  </si>
  <si>
    <t>998771203</t>
  </si>
  <si>
    <t>Přesun hmot procentní pro podlahy z dlaždic v objektech v do 24 m</t>
  </si>
  <si>
    <t>382</t>
  </si>
  <si>
    <t>781</t>
  </si>
  <si>
    <t>Dokončovací práce - obklady keramické</t>
  </si>
  <si>
    <t>781673114</t>
  </si>
  <si>
    <t>Montáž obkladů parapetů/ostění šířky do 500 mm z dlaždic keramických lepených standardním lepidlem</t>
  </si>
  <si>
    <t>384</t>
  </si>
  <si>
    <t>"parapety"</t>
  </si>
  <si>
    <t>22*0,79</t>
  </si>
  <si>
    <t>4*0,79</t>
  </si>
  <si>
    <t>1*0,79</t>
  </si>
  <si>
    <t>5*0,79</t>
  </si>
  <si>
    <t>"ostění"</t>
  </si>
  <si>
    <t>2*22*0,18</t>
  </si>
  <si>
    <t>2*4*1,1</t>
  </si>
  <si>
    <t>1*2*1,1</t>
  </si>
  <si>
    <t>1*2*2,2</t>
  </si>
  <si>
    <t>5*2*0,6</t>
  </si>
  <si>
    <t>227</t>
  </si>
  <si>
    <t>597610260</t>
  </si>
  <si>
    <t>obkládačky keramické  (bílé i barevné) dle výběru investora</t>
  </si>
  <si>
    <t>386</t>
  </si>
  <si>
    <t>998781203</t>
  </si>
  <si>
    <t>Přesun hmot procentní pro obklady keramické v objektech v do 24 m</t>
  </si>
  <si>
    <t>388</t>
  </si>
  <si>
    <t>783</t>
  </si>
  <si>
    <t>Dokončovací práce - nátěry</t>
  </si>
  <si>
    <t>229</t>
  </si>
  <si>
    <t>783846543</t>
  </si>
  <si>
    <t>Antigraffiti nátěr trvalý do 100 cyklů odstranění graffiti hrubých povrchů</t>
  </si>
  <si>
    <t>-1983170895</t>
  </si>
  <si>
    <t>1641,848</t>
  </si>
  <si>
    <t>784</t>
  </si>
  <si>
    <t>Dokončovací práce - malby a tapety</t>
  </si>
  <si>
    <t>784121001</t>
  </si>
  <si>
    <t>Oškrabání malby v mísnostech výšky do 3,80 m</t>
  </si>
  <si>
    <t>390</t>
  </si>
  <si>
    <t xml:space="preserve">"předpoklad" </t>
  </si>
  <si>
    <t>"stěny" 2132</t>
  </si>
  <si>
    <t>"stropy" 450</t>
  </si>
  <si>
    <t>231</t>
  </si>
  <si>
    <t>784121011</t>
  </si>
  <si>
    <t>Rozmývání podkladu po oškrabání malby v místnostech výšky do 3,80 m</t>
  </si>
  <si>
    <t>392</t>
  </si>
  <si>
    <t>784311011</t>
  </si>
  <si>
    <t>Dvojnásobné bílé malby ze suchých směsí (práškových) v místnostech výšky do 3,80 m</t>
  </si>
  <si>
    <t>394</t>
  </si>
  <si>
    <t>2582+47,58+104,4+20,2+118</t>
  </si>
  <si>
    <t>233</t>
  </si>
  <si>
    <t>78431102x</t>
  </si>
  <si>
    <t>396</t>
  </si>
  <si>
    <t>"předpoklad 25%" 2872,180*0,25</t>
  </si>
  <si>
    <t>010ZTI - Zdravotechn - 010ZTI - Zdravotechnika</t>
  </si>
  <si>
    <t>PSV - Práce a dodávky PSV</t>
  </si>
  <si>
    <t xml:space="preserve">    721 - Zdravotechnika - vnitrní kanalizace</t>
  </si>
  <si>
    <t xml:space="preserve">    722 - Zdravotechnika - vnitrní vodovod</t>
  </si>
  <si>
    <t>M - Práce a dodávky M</t>
  </si>
  <si>
    <t xml:space="preserve">    24-M - Montáže vzduchotechnických zarízení</t>
  </si>
  <si>
    <t>OST - Ostatní</t>
  </si>
  <si>
    <t xml:space="preserve">    OST - Ostatní</t>
  </si>
  <si>
    <t>Práce a dodávky PSV</t>
  </si>
  <si>
    <t>721</t>
  </si>
  <si>
    <t>Zdravotechnika - vnitrní kanalizace</t>
  </si>
  <si>
    <t>721100902</t>
  </si>
  <si>
    <t>Pretesnení potrubí hrdlového do DN 100</t>
  </si>
  <si>
    <t>721100911</t>
  </si>
  <si>
    <t>Zazátkování hrdla potrubí kanalizacního</t>
  </si>
  <si>
    <t>721170973</t>
  </si>
  <si>
    <t>Potrubí z PVC krácení trub DN 70</t>
  </si>
  <si>
    <t>721171808</t>
  </si>
  <si>
    <t>Demontáž potrubí z PVC do D 114</t>
  </si>
  <si>
    <t>721171905</t>
  </si>
  <si>
    <t>Potrubí z PP vsazení odbocky do hrdla DN 110</t>
  </si>
  <si>
    <t>721171915</t>
  </si>
  <si>
    <t>Potrubí z PP propojení potrubí DN 110</t>
  </si>
  <si>
    <t>721174024</t>
  </si>
  <si>
    <t>Potrubí kanalizacní z PP odpadní systém HT DN 70</t>
  </si>
  <si>
    <t>48,3</t>
  </si>
  <si>
    <t>721174025</t>
  </si>
  <si>
    <t>Potrubí kanalizacní z PP odpadní systém HT DN 100</t>
  </si>
  <si>
    <t>721174041</t>
  </si>
  <si>
    <t>Potrubí kanalizacní z PP pripojovací systém HT DN 32</t>
  </si>
  <si>
    <t>295,5</t>
  </si>
  <si>
    <t>721194104a</t>
  </si>
  <si>
    <t>Upevnení odpadního potrubí  pomocí objímek DN 32 a upovnovacího materiálu</t>
  </si>
  <si>
    <t>42,5</t>
  </si>
  <si>
    <t>721226510</t>
  </si>
  <si>
    <t>Zápachová uzáverka podomítková pro rekuperacní a klimatizacní jednotku DN 32</t>
  </si>
  <si>
    <t>721290111</t>
  </si>
  <si>
    <t>Zkouška tesnosti potrubí kanalizace vodou do DN 125</t>
  </si>
  <si>
    <t>317,5</t>
  </si>
  <si>
    <t>721300912</t>
  </si>
  <si>
    <t>Procištení odpadu svislých v jednom podlaží do DN 200</t>
  </si>
  <si>
    <t>998721202</t>
  </si>
  <si>
    <t>Presun hmot pro vnitrní kanalizace v objektech v do 12 m</t>
  </si>
  <si>
    <t>998721204</t>
  </si>
  <si>
    <t>Presun hmot pro vnitrní kanalizace v objektech v do 36 m</t>
  </si>
  <si>
    <t>722</t>
  </si>
  <si>
    <t>Zdravotechnika - vnitrní vodovod</t>
  </si>
  <si>
    <t>722212440</t>
  </si>
  <si>
    <t>Orientacní štítky na zed</t>
  </si>
  <si>
    <t>soubor</t>
  </si>
  <si>
    <t>998722203</t>
  </si>
  <si>
    <t>Presun hmot pro vnitrní vodovod v objektech v do 24 m</t>
  </si>
  <si>
    <t>Práce a dodávky M</t>
  </si>
  <si>
    <t>24-M</t>
  </si>
  <si>
    <t>Montáže vzduchotechnických zarízení</t>
  </si>
  <si>
    <t>240090456a</t>
  </si>
  <si>
    <t>Montáž objímky závesu pro potrubí DN 32 vcene kotevního materiálu</t>
  </si>
  <si>
    <t>OST</t>
  </si>
  <si>
    <t>Ostatní</t>
  </si>
  <si>
    <t>HZS3112</t>
  </si>
  <si>
    <t>Hodinová zúctovací sazba montér potrubí odborný-zjištení polohy potrubí</t>
  </si>
  <si>
    <t>262144</t>
  </si>
  <si>
    <t>HZS4211</t>
  </si>
  <si>
    <t>Hodinová zúctovací sazba revizní technik</t>
  </si>
  <si>
    <t>OST11101</t>
  </si>
  <si>
    <t>Zednické výpomoce</t>
  </si>
  <si>
    <t>010ELI - Elektroinstalace</t>
  </si>
  <si>
    <t>HSV - Práce a dodávky HSV</t>
  </si>
  <si>
    <t>9 - Ostatní konstrukce a práce-bourání</t>
  </si>
  <si>
    <t>21-M - Elektromontáže</t>
  </si>
  <si>
    <t>22-M - Montáže oznam. a zabezp. zařízení</t>
  </si>
  <si>
    <t>58-M - Revize vyhrazených technických zařízení</t>
  </si>
  <si>
    <t>B - Doplnění rozvaděče RH</t>
  </si>
  <si>
    <t>C - Rozvaděč RREK1</t>
  </si>
  <si>
    <t>D - Rozvaděč RREK2</t>
  </si>
  <si>
    <t>E - Rozvaděč RREK3</t>
  </si>
  <si>
    <t>F - Rozvaděč RREK4</t>
  </si>
  <si>
    <t>G - Hromosvod</t>
  </si>
  <si>
    <t>Práce a dodávky HSV</t>
  </si>
  <si>
    <t>971035131</t>
  </si>
  <si>
    <t>Vybourání otvorů ve zdivu cihelném D do 60 mm na MC tl do 150 mm</t>
  </si>
  <si>
    <t>971035141</t>
  </si>
  <si>
    <t>Vybourání otvorů ve zdivu cihelném D do 60 mm na MC tl do 300 mm</t>
  </si>
  <si>
    <t>971035161</t>
  </si>
  <si>
    <t>Vybourání otvorů ve zdivu cihelném D do 60 mm na MC tl do 600 mm</t>
  </si>
  <si>
    <t>971035171</t>
  </si>
  <si>
    <t>Vybourání otvorů ve zdivu cihelném D do 60 mm na MC tl do 750 mm</t>
  </si>
  <si>
    <t>971035181</t>
  </si>
  <si>
    <t>Vybourání otvorů ve zdivu cihelném D do 60 mm na MC tl do 900 mm</t>
  </si>
  <si>
    <t>972044251</t>
  </si>
  <si>
    <t>Vybourání otvorů ve stropech nebo klenbách z dutých tvárnic pl do 0,09 m2 tl přes 100 mm</t>
  </si>
  <si>
    <t>973026161</t>
  </si>
  <si>
    <t>Vysekání kapes ve zdivu z kamene pro špalíky do 100x100x500 mm</t>
  </si>
  <si>
    <t>973031345</t>
  </si>
  <si>
    <t>Vysekání kapes ve zdivu cihelném na MV nebo MVC pl do 0,25 m2 hl do 300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</si>
  <si>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</si>
  <si>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</si>
  <si>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</si>
  <si>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</si>
  <si>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</si>
  <si>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</si>
  <si>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21-M</t>
  </si>
  <si>
    <t>Elektromontáže</t>
  </si>
  <si>
    <t>Demontáž stávajících svítidel</t>
  </si>
  <si>
    <t>Oživení systému</t>
  </si>
  <si>
    <t>Demontáž zvonku</t>
  </si>
  <si>
    <t>210110002</t>
  </si>
  <si>
    <t>Montáž nástěnný vypínač nn žaluziový základní nebo vlhké</t>
  </si>
  <si>
    <t>210110011</t>
  </si>
  <si>
    <t>Montáž nástěnný vypínač nn uzamykatelný pro prostředí základní nebo vlhké</t>
  </si>
  <si>
    <t>210200063</t>
  </si>
  <si>
    <t>Montáž svítidel žárovkových průmyslových stropních přisazených 1 zdroj bez koše</t>
  </si>
  <si>
    <t>210802051</t>
  </si>
  <si>
    <t>Montáž měděných šňůr středních CMFM, CGSG, CSSS, CGSU do 1 kV do 0,4 kg uložených pevně</t>
  </si>
  <si>
    <t>210860221</t>
  </si>
  <si>
    <t>Montáž měděných kabelů speciálních JY(ST)TY s Al folií 2x2x0,8 mm uložených pevně</t>
  </si>
  <si>
    <t>Demontáž svítidel na plotě</t>
  </si>
  <si>
    <t>Zpětná montáž svítidel na plotě</t>
  </si>
  <si>
    <t>Demontáž a zpětná montáž klimatizace</t>
  </si>
  <si>
    <t>Demmontáž stávajících SLP kabelů</t>
  </si>
  <si>
    <t>210010002</t>
  </si>
  <si>
    <t>Montáž trubek plastových ohebných D 16 mm uložených pod omítku</t>
  </si>
  <si>
    <t>210010301</t>
  </si>
  <si>
    <t>Montáž krabic přístrojových zapuštěných plastových kruhových KU 68/1, KU68/1301, KP67, KP68/2</t>
  </si>
  <si>
    <t>210010311</t>
  </si>
  <si>
    <t>Montáž krabic odbočných zapuštěných plastových kruhových KU68-1902/KO68, KO97/KO97V</t>
  </si>
  <si>
    <t>210010313</t>
  </si>
  <si>
    <t>Montáž krabic odbočných zapuštěných plastových čtyřhranných KO100, KO125</t>
  </si>
  <si>
    <t>210010321</t>
  </si>
  <si>
    <t>Montáž rozvodek zapuštěných plastových kruhových KU68-1903/KO, KR97/KO97V</t>
  </si>
  <si>
    <t>210100001</t>
  </si>
  <si>
    <t>Ukončení vodičů v rozváděči nebo na přístroji včetně zapojení průřezu žíly do 2,5 mm2</t>
  </si>
  <si>
    <t>210100013</t>
  </si>
  <si>
    <t>Ukončení vodičů v rozváděči nebo na přístroji včetně zapojení průřezu žíly do 4 mm2</t>
  </si>
  <si>
    <t>210100014</t>
  </si>
  <si>
    <t>Ukončení vodičů v rozváděči nebo na přístroji včetně zapojení průřezu žíly do 10 mm2</t>
  </si>
  <si>
    <t>2101100192</t>
  </si>
  <si>
    <t>Montáž nástěnných čidel</t>
  </si>
  <si>
    <t>210110031</t>
  </si>
  <si>
    <t>Montáž zapuštěný vypínač nn jednopólový bezšroubové připojení</t>
  </si>
  <si>
    <t>210110152</t>
  </si>
  <si>
    <t>Montáž ovladač nn 1/0 -tlačítkový zapínací šroubové připojení</t>
  </si>
  <si>
    <t>210140622</t>
  </si>
  <si>
    <t>Montáž a zapojení signálních přístrojů akustických el zvonku domovního střídavého</t>
  </si>
  <si>
    <t>210150481</t>
  </si>
  <si>
    <t>Montáž relé časových typ TK, TX, RT, RP bez zapojení</t>
  </si>
  <si>
    <t>210200054</t>
  </si>
  <si>
    <t>Montáž svítidel žárovkových bytových vestavných 1 zdroj</t>
  </si>
  <si>
    <t>210201025</t>
  </si>
  <si>
    <t>Montáž svítidel zářivkových bytových stropních přisazených 2 zdroje s krytem</t>
  </si>
  <si>
    <t>210203003</t>
  </si>
  <si>
    <t>Montáž svítidel žárovkových bytových stropních přisazených 1 zdroj se sklem</t>
  </si>
  <si>
    <t>210800101</t>
  </si>
  <si>
    <t>Montáž měděných kabelů CYKY,CYBY,CYMY,NYM,CYKYLS,CYKYLo 2x1,5 mm2 uložených pod omítku ve stěně</t>
  </si>
  <si>
    <t>210800103</t>
  </si>
  <si>
    <t>Montáž měděných kabelů CYKY,CYBY,CYMY,NYM,CYKYLS,CYKYLo 2x4 mm2 uložených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</si>
  <si>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</si>
  <si>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</si>
  <si>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</si>
  <si>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</si>
  <si>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210800107</t>
  </si>
  <si>
    <t>Montáž měděných kabelů CYKY,CYBY,CYMY,NYM,CYKYLS,CYKYLo 3x4 mm2 uložených pod omítku ve stěně</t>
  </si>
  <si>
    <t>210800109</t>
  </si>
  <si>
    <t>Montáž měděných kabelů CYKY,CYBY,CYMY,NYM,CYKYLS,CYKYLo 4x1,5 mm2 uložených pod omítku ve stěně</t>
  </si>
  <si>
    <t>210800113</t>
  </si>
  <si>
    <t>Montáž měděných kabelů CYKY,CYBY,CYMY,NYM,CYKYLS,CYKYLo 4x10 mm2 uložených pod omítku ve stěně</t>
  </si>
  <si>
    <t>210800005</t>
  </si>
  <si>
    <t>Montáž měděných vodičů CYY 10 mm2 pod omítku ve stěně</t>
  </si>
  <si>
    <t>210800007</t>
  </si>
  <si>
    <t>Montáž měděných vodičů CYY, CMA, CY, CYA, HO5V, HO7V 25 až 35 mm2 pod omítku ve stěně</t>
  </si>
  <si>
    <t>345710620</t>
  </si>
  <si>
    <t>trubka elektroinstalační ohebná z PVC (ČSN)2316</t>
  </si>
  <si>
    <t>345715110</t>
  </si>
  <si>
    <t>krabice přístrojová instalační pod omítku</t>
  </si>
  <si>
    <t>345354045</t>
  </si>
  <si>
    <t>přístroj přepínače žaluziového</t>
  </si>
  <si>
    <t>3453540454</t>
  </si>
  <si>
    <t>přístroj spínače uzamykatelného</t>
  </si>
  <si>
    <t>345715190</t>
  </si>
  <si>
    <t>krabice univerzální z PH s víčkem pod omítku</t>
  </si>
  <si>
    <t>345610342</t>
  </si>
  <si>
    <t>svorka WAGO, do 3x2,5</t>
  </si>
  <si>
    <t>345640542</t>
  </si>
  <si>
    <t>montážní deska MDZ na SDK</t>
  </si>
  <si>
    <t>345715240</t>
  </si>
  <si>
    <t>krabice přístrojová odbočná s víčkem z PH 125</t>
  </si>
  <si>
    <t>345715630</t>
  </si>
  <si>
    <t>rozvodka krabicová z PH se svorkovnicí</t>
  </si>
  <si>
    <t>345359008</t>
  </si>
  <si>
    <t>soumrakový spínač vč.čidla</t>
  </si>
  <si>
    <t>345354000</t>
  </si>
  <si>
    <t>přístroj spínače jednopólového 10A</t>
  </si>
  <si>
    <t>345354350</t>
  </si>
  <si>
    <t>přístroj tlačítkového ovládače zapínacího 10A</t>
  </si>
  <si>
    <t>345364900</t>
  </si>
  <si>
    <t>kryt spínače jednopáčkový jednoduchý pro spínače řazení 1,2,6,7,1/0</t>
  </si>
  <si>
    <t>345367000</t>
  </si>
  <si>
    <t>rámeček pro spínače a zásuvky  jednonásobný</t>
  </si>
  <si>
    <t>358351092</t>
  </si>
  <si>
    <t>časové relé pod vypínač, nast 5-10 min.</t>
  </si>
  <si>
    <t>348121142</t>
  </si>
  <si>
    <t>LED pásek vč.lAl išty a trafa</t>
  </si>
  <si>
    <t>348121125</t>
  </si>
  <si>
    <t>svítidlo LED s čidlem pohybu IP44 (nad vchodem)</t>
  </si>
  <si>
    <t>348121123</t>
  </si>
  <si>
    <t>svítidlo LED 24 W, IP20 stropní - zádveří, chodba</t>
  </si>
  <si>
    <t>348121181</t>
  </si>
  <si>
    <t>větrné čidlo</t>
  </si>
  <si>
    <t>348121182</t>
  </si>
  <si>
    <t>Control panel</t>
  </si>
  <si>
    <t>348121152</t>
  </si>
  <si>
    <t>svítidlo zářivkové nástěnné žárovkové 75W IP45</t>
  </si>
  <si>
    <t>341110050</t>
  </si>
  <si>
    <t>kabel silový s Cu jádrem CYKY 2x1,5 mm2</t>
  </si>
  <si>
    <t>341110120</t>
  </si>
  <si>
    <t>kabel silový s Cu jádrem CYKY 2x4 mm2</t>
  </si>
  <si>
    <t>341110300</t>
  </si>
  <si>
    <t>kabel silový s Cu jádrem CYKY 3x1,5 mm2</t>
  </si>
  <si>
    <t>341110360</t>
  </si>
  <si>
    <t>kabel silový s Cu jádrem CYKY 3x2,5 mm2</t>
  </si>
  <si>
    <t>341110420</t>
  </si>
  <si>
    <t>kabel silový s Cu jádrem CYKY 3x4 mm2</t>
  </si>
  <si>
    <t>341110600</t>
  </si>
  <si>
    <t>kabel silový s Cu jádrem CYKY 4x1,5 mm2</t>
  </si>
  <si>
    <t>341110760</t>
  </si>
  <si>
    <t>kabel silový s Cu jádrem CYKY 4x10 mm2</t>
  </si>
  <si>
    <t>341215655</t>
  </si>
  <si>
    <t>kabely J-Y(ST)Y 2x2x0,8</t>
  </si>
  <si>
    <t>3412156551</t>
  </si>
  <si>
    <t>kabely J-Y(ST)Y 4x2x0,8</t>
  </si>
  <si>
    <t>341455420</t>
  </si>
  <si>
    <t>šňůra střední s Cu jádrem (H05RR-F)4x0,75 mm2</t>
  </si>
  <si>
    <t>341413040</t>
  </si>
  <si>
    <t>vodič silový s Cu jádrem CYY 10 mm2</t>
  </si>
  <si>
    <t>341421600</t>
  </si>
  <si>
    <t>vodič silový s Cu jádrem CYA H07 V-K 25 mm2</t>
  </si>
  <si>
    <t>PM</t>
  </si>
  <si>
    <t>Přidružený materiál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</si>
  <si>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</si>
  <si>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</si>
  <si>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</si>
  <si>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</si>
  <si>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</si>
  <si>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</si>
  <si>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220270321</t>
  </si>
  <si>
    <t>Montáž vodič Cu silnoproudý v trubkovodu nebo lištách CY, CYA 1,0 mm2</t>
  </si>
  <si>
    <t>58-M</t>
  </si>
  <si>
    <t>Revize vyhrazených technických zařízení</t>
  </si>
  <si>
    <t>580101006</t>
  </si>
  <si>
    <t>Kontrola stavu rozvodnice deskové nebo elektrorozvodného jádra rozvodných zařízení</t>
  </si>
  <si>
    <t>580103001</t>
  </si>
  <si>
    <t>Kontrola stavu elektrického okruhu do 5 vývodů v prostoru bezpečném</t>
  </si>
  <si>
    <t>okruh</t>
  </si>
  <si>
    <t>580104001</t>
  </si>
  <si>
    <t>Kontrola stavu světelného spotřebiče pevně připojeného v prostoru bezpečném</t>
  </si>
  <si>
    <t>580104003</t>
  </si>
  <si>
    <t>Kontrola stavu světelného spotřebiče pevně připojeného v prostoru zvlášť nebezpečném</t>
  </si>
  <si>
    <t>580104020</t>
  </si>
  <si>
    <t>Kontrola stavu tepelného spotřebiče přenosného v prostoru bezpečném</t>
  </si>
  <si>
    <t>580104030</t>
  </si>
  <si>
    <t>Kontrola stavu indukčního motoru do 5 kW pevně připojeného v prostoru bezpečném</t>
  </si>
  <si>
    <t>580105013</t>
  </si>
  <si>
    <t>Kontrola stavu ochrany před úderem blesku hřebenové soustavy přes 8 svodů</t>
  </si>
  <si>
    <t>svod</t>
  </si>
  <si>
    <t>580105063</t>
  </si>
  <si>
    <t>Měření zemního odporu přes 8 svodů</t>
  </si>
  <si>
    <t>měření</t>
  </si>
  <si>
    <t>580106001</t>
  </si>
  <si>
    <t>Měření izolačních odporů na přívodu do přípojkové skříně, rozvaděče nebo rozvodnice</t>
  </si>
  <si>
    <t>580106004</t>
  </si>
  <si>
    <t>Měření 1fázového nebo 3fázového okruhu do 5 vývodů rozvaděče nebo rozvodnice</t>
  </si>
  <si>
    <t>580106009</t>
  </si>
  <si>
    <t>Měření impedance ochranné smyčky na rozvodném zařízení, spotřebičích nebo přístrojích</t>
  </si>
  <si>
    <t>580106011</t>
  </si>
  <si>
    <t>Měření celkového nebo ochranného vodiče</t>
  </si>
  <si>
    <t>580106013</t>
  </si>
  <si>
    <t>Měření, zkoušení a prověření ochrany chráničem napěťovým nebo proudovým</t>
  </si>
  <si>
    <t>580107004</t>
  </si>
  <si>
    <t>Demontáž a zpětná montáž krytu rozvaděče nebo rozvodnice</t>
  </si>
  <si>
    <t>580107015</t>
  </si>
  <si>
    <t>Demontáž a zpětná montáž zkušební svorky uzemnění</t>
  </si>
  <si>
    <t>B</t>
  </si>
  <si>
    <t>Doplnění rozvaděče RH</t>
  </si>
  <si>
    <t>Úprava stávajícího rozvaděče</t>
  </si>
  <si>
    <t>210122001</t>
  </si>
  <si>
    <t>Montáž svodiče bleskových proudů nn 1.stupeň jednopólových impulzní proud do 35 kA</t>
  </si>
  <si>
    <t>210121012</t>
  </si>
  <si>
    <t>Montáž proudových chráničů dvoupólových nn do 25 A s krytem</t>
  </si>
  <si>
    <t>210120401</t>
  </si>
  <si>
    <t>Montáž jističů jednopólových nn do 25 A bez krytu</t>
  </si>
  <si>
    <t>210120465</t>
  </si>
  <si>
    <t>Montáž jističů třípólových nn do 63 A bez krytu</t>
  </si>
  <si>
    <t>210192562</t>
  </si>
  <si>
    <t>Montáž svorkovnic ochranných se zapojením vodičů typ  63 A</t>
  </si>
  <si>
    <t>210800565</t>
  </si>
  <si>
    <t>Montáž měděných vodičů drátovacích CY, CYY 2,5 mm2 v rozvodnicích a rozváděčích</t>
  </si>
  <si>
    <t>210800566</t>
  </si>
  <si>
    <t>Montáž měděných vodičů drátovacích CY, CYY 4 mm2 v rozvodnicích a rozváděčích</t>
  </si>
  <si>
    <t>210800568</t>
  </si>
  <si>
    <t>Montáž měděných vodičů drátovacích CY, CYY 10 mm2 v rozvodnicích a rozváděčích</t>
  </si>
  <si>
    <t>210800569</t>
  </si>
  <si>
    <t>Montáž měděných vodičů drátovacích CY, CYY 16 mm2 v rozvodnicích a rozváděčích</t>
  </si>
  <si>
    <t>210192571</t>
  </si>
  <si>
    <t>Montáž svorkovnic řadových se zapojením vodičů průřezové plochy do 2,5 mm2</t>
  </si>
  <si>
    <t>210192572</t>
  </si>
  <si>
    <t>Montáž svorkovnic řadových se zapojením vodičů průřezové plochy do 6 mm2</t>
  </si>
  <si>
    <t>210192573</t>
  </si>
  <si>
    <t>Montáž svorkovnic řadových se zapojením vodičů průřezové plochy do 10 mm2</t>
  </si>
  <si>
    <t>210100004</t>
  </si>
  <si>
    <t>Ukončení vodičů v rozváděči nebo na přístroji včetně zapojení průřezu žíly do 25 mm2</t>
  </si>
  <si>
    <t>210800570</t>
  </si>
  <si>
    <t>Montáž měděných vodičů drátovacích CY, CYY 25 mm2 v rozvodnicích a rozváděčích</t>
  </si>
  <si>
    <t>358895054</t>
  </si>
  <si>
    <t>svodič přepětí typ 1+2 25 kA</t>
  </si>
  <si>
    <t>358890565</t>
  </si>
  <si>
    <t>chránič proudový 2pólový 10/B/1N/0,03</t>
  </si>
  <si>
    <t>358221073</t>
  </si>
  <si>
    <t>jistič 1pólový-charakteristika B - 6B/1</t>
  </si>
  <si>
    <t>358221113</t>
  </si>
  <si>
    <t>jistič 1pólový-charakteristika B - 16B/1</t>
  </si>
  <si>
    <t>358221123</t>
  </si>
  <si>
    <t>jistič 1pólový-charakteristika B - 20B/1</t>
  </si>
  <si>
    <t>358224053</t>
  </si>
  <si>
    <t>jistič 3pólový-charakteristika B - 40B/3</t>
  </si>
  <si>
    <t>345629071</t>
  </si>
  <si>
    <t>svorkovnice PE-7</t>
  </si>
  <si>
    <t>248</t>
  </si>
  <si>
    <t>345629078</t>
  </si>
  <si>
    <t>lišta propojovací k jističům</t>
  </si>
  <si>
    <t>345629082</t>
  </si>
  <si>
    <t>lišta pod jističe</t>
  </si>
  <si>
    <t>252</t>
  </si>
  <si>
    <t>345629072</t>
  </si>
  <si>
    <t>svorkovnice N-7</t>
  </si>
  <si>
    <t>254</t>
  </si>
  <si>
    <t>345629063</t>
  </si>
  <si>
    <t>svorka MET</t>
  </si>
  <si>
    <t>256</t>
  </si>
  <si>
    <t>341410240</t>
  </si>
  <si>
    <t>vodič silový s Cu jádrem CY pocínovaný 2,50 mm2</t>
  </si>
  <si>
    <t>341410250</t>
  </si>
  <si>
    <t>vodič silový s Cu jádrem CY pocínovaný 4 mm2</t>
  </si>
  <si>
    <t>341421580</t>
  </si>
  <si>
    <t>vodič silový s Cu jádrem CYA H07 V-K 10 mm2</t>
  </si>
  <si>
    <t>341421590</t>
  </si>
  <si>
    <t>vodič silový s Cu jádrem CYA H07 V-K 16 mm2</t>
  </si>
  <si>
    <t>345621740</t>
  </si>
  <si>
    <t>svornice řadová pro průřez 6 mm</t>
  </si>
  <si>
    <t>345621482</t>
  </si>
  <si>
    <t>svornice řadová pro průřez 2,5 mm</t>
  </si>
  <si>
    <t>345622000</t>
  </si>
  <si>
    <t>svornice řadová pro průřez 10 mm2</t>
  </si>
  <si>
    <t>C</t>
  </si>
  <si>
    <t>Rozvaděč RREK1</t>
  </si>
  <si>
    <t>210190002</t>
  </si>
  <si>
    <t>Montáž rozvodnic běžných oceloplechových nebo plastových do 50 kg</t>
  </si>
  <si>
    <t>210110502</t>
  </si>
  <si>
    <t>Montáž spínač nn vestavný vačkový S nebo válcový V 25 A - 01 až 02 se zapojením vodičů</t>
  </si>
  <si>
    <t>210122011</t>
  </si>
  <si>
    <t>Montáž svodiče přepětí nn 2.stupeň jednopólových jednodílných</t>
  </si>
  <si>
    <t>210150101</t>
  </si>
  <si>
    <t>Montáž relé pomocných vestavných typ RP 301 střídavých A, B, C, G, H, M, P, R</t>
  </si>
  <si>
    <t>210170001</t>
  </si>
  <si>
    <t>Montáž transformátorů 1fázových nn vestavných 1xprimár - 1xsekundár do 200 VA</t>
  </si>
  <si>
    <t>357153381</t>
  </si>
  <si>
    <t>rozvodnice zapuštěná 600x960 EI30 DP1-S</t>
  </si>
  <si>
    <t>358117523</t>
  </si>
  <si>
    <t>spínač 40A/3</t>
  </si>
  <si>
    <t>358895174</t>
  </si>
  <si>
    <t>svodič přepětí - typ 2-TN-C</t>
  </si>
  <si>
    <t>358221091</t>
  </si>
  <si>
    <t>jistič 1pólový-charakteristika B 10B/1</t>
  </si>
  <si>
    <t>358352035</t>
  </si>
  <si>
    <t>relé 12V 2 kontakty. 230V- SO</t>
  </si>
  <si>
    <t>374211065</t>
  </si>
  <si>
    <t>zdroj pro kouřové čidlo VDK-10 12V/15W DC</t>
  </si>
  <si>
    <t>374211012</t>
  </si>
  <si>
    <t>transformátor jednofázový 230/12V, výkon 15 VA bezpečnostní</t>
  </si>
  <si>
    <t>374211084</t>
  </si>
  <si>
    <t>schaltaktor</t>
  </si>
  <si>
    <t>Rozvaděč RREK2</t>
  </si>
  <si>
    <t>E</t>
  </si>
  <si>
    <t>Rozvaděč RREK3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</si>
  <si>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</si>
  <si>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</si>
  <si>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</si>
  <si>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</si>
  <si>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</si>
  <si>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</si>
  <si>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</si>
  <si>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</si>
  <si>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</si>
  <si>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</si>
  <si>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</si>
  <si>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</si>
  <si>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</si>
  <si>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</si>
  <si>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</si>
  <si>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</si>
  <si>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</si>
  <si>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</si>
  <si>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</si>
  <si>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</si>
  <si>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</si>
  <si>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</si>
  <si>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</si>
  <si>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F</t>
  </si>
  <si>
    <t>Rozvaděč RREK4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</si>
  <si>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</si>
  <si>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</si>
  <si>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</si>
  <si>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</si>
  <si>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</si>
  <si>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</si>
  <si>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</si>
  <si>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</si>
  <si>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</si>
  <si>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</si>
  <si>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</si>
  <si>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</si>
  <si>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</si>
  <si>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235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</si>
  <si>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</si>
  <si>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</si>
  <si>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</si>
  <si>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</si>
  <si>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</si>
  <si>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</si>
  <si>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</si>
  <si>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</si>
  <si>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</si>
  <si>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</si>
  <si>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</si>
  <si>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</si>
  <si>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</si>
  <si>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</si>
  <si>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</si>
  <si>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</si>
  <si>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</si>
  <si>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</si>
  <si>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</si>
  <si>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</si>
  <si>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</si>
  <si>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</si>
  <si>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</si>
  <si>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G</t>
  </si>
  <si>
    <t>Hromosvod</t>
  </si>
  <si>
    <t>251</t>
  </si>
  <si>
    <t>Demnotáž stávajících svodů</t>
  </si>
  <si>
    <t>502</t>
  </si>
  <si>
    <t>210220020</t>
  </si>
  <si>
    <t>Montáž uzemňovacího vedení vodičů FeZn pomocí svorek v zemi páskou do 120 mm2 ve městské zástavbě</t>
  </si>
  <si>
    <t>504</t>
  </si>
  <si>
    <t>253</t>
  </si>
  <si>
    <t>210220022</t>
  </si>
  <si>
    <t>Montáž uzemňovacího vedení vodičů FeZn pomocí svorek v zemi drátem do 10 mm ve městské zástavbě</t>
  </si>
  <si>
    <t>506</t>
  </si>
  <si>
    <t>210220101</t>
  </si>
  <si>
    <t>Montáž hromosvodného vedení svodových vodičů s podpěrami průměru do 10 mm</t>
  </si>
  <si>
    <t>508</t>
  </si>
  <si>
    <t>255</t>
  </si>
  <si>
    <t>210220301</t>
  </si>
  <si>
    <t>Montáž svorek hromosvodných typu SS, SR 03 se 2 šrouby</t>
  </si>
  <si>
    <t>510</t>
  </si>
  <si>
    <t>210220302</t>
  </si>
  <si>
    <t>Montáž svorek hromosvodných typu ST, SJ, SK, SZ, SR 01, 02 se 3 a více šrouby</t>
  </si>
  <si>
    <t>512</t>
  </si>
  <si>
    <t>257</t>
  </si>
  <si>
    <t>210220303</t>
  </si>
  <si>
    <t>Montáž svorek hromosvodných typu S0 na okapové žlaby</t>
  </si>
  <si>
    <t>514</t>
  </si>
  <si>
    <t>210220401</t>
  </si>
  <si>
    <t>Montáž vedení hromosvodné - štítků k označení svodů</t>
  </si>
  <si>
    <t>516</t>
  </si>
  <si>
    <t>259</t>
  </si>
  <si>
    <t>210220431</t>
  </si>
  <si>
    <t>Montáž vedení hromosvodné - tvarování prvků</t>
  </si>
  <si>
    <t>518</t>
  </si>
  <si>
    <t>354420620</t>
  </si>
  <si>
    <t>páska zemnící 30 x 4 mm FeZn</t>
  </si>
  <si>
    <t>520</t>
  </si>
  <si>
    <t>261</t>
  </si>
  <si>
    <t>354410772</t>
  </si>
  <si>
    <t>drát průměr 8 mm AlMgSi poplastovaný</t>
  </si>
  <si>
    <t>522</t>
  </si>
  <si>
    <t>354410730</t>
  </si>
  <si>
    <t>drát průměr 10 mm FeZn poplastovaný</t>
  </si>
  <si>
    <t>524</t>
  </si>
  <si>
    <t>263</t>
  </si>
  <si>
    <t>354418750</t>
  </si>
  <si>
    <t>svorka křížová SK pro vodič D6-10 mm</t>
  </si>
  <si>
    <t>526</t>
  </si>
  <si>
    <t>354419960</t>
  </si>
  <si>
    <t>svorka odbočovací a spojovací SR 3a pro spojování kruhových a páskových vodičů    FeZn</t>
  </si>
  <si>
    <t>528</t>
  </si>
  <si>
    <t>265</t>
  </si>
  <si>
    <t>354416644</t>
  </si>
  <si>
    <t>podpěry vedení pod zateplení</t>
  </si>
  <si>
    <t>530</t>
  </si>
  <si>
    <t>354419252</t>
  </si>
  <si>
    <t>svorka zkušební SZ do krabice</t>
  </si>
  <si>
    <t>532</t>
  </si>
  <si>
    <t>267</t>
  </si>
  <si>
    <t>354418850</t>
  </si>
  <si>
    <t>svorka spojovací pro prům 8mm</t>
  </si>
  <si>
    <t>534</t>
  </si>
  <si>
    <t>354419258</t>
  </si>
  <si>
    <t>krabice do fasády pro zkušební svorku</t>
  </si>
  <si>
    <t>536</t>
  </si>
  <si>
    <t>269</t>
  </si>
  <si>
    <t>354420420</t>
  </si>
  <si>
    <t>svorka uzemnění nerez na okapové žlaby</t>
  </si>
  <si>
    <t>538</t>
  </si>
  <si>
    <t>540</t>
  </si>
  <si>
    <t>271</t>
  </si>
  <si>
    <t>542</t>
  </si>
  <si>
    <t>544</t>
  </si>
  <si>
    <t>010VZT - Vzduchotechnika</t>
  </si>
  <si>
    <t>D1 - Zařízení č. 1</t>
  </si>
  <si>
    <t>D4 - Zařízení č. 2</t>
  </si>
  <si>
    <t>D6 - Ostatní</t>
  </si>
  <si>
    <t>D8 - Izolace potrubí VZD</t>
  </si>
  <si>
    <t>D10 - REKAPITULACE VZD-</t>
  </si>
  <si>
    <t>D1</t>
  </si>
  <si>
    <t>Zařízení č. 1</t>
  </si>
  <si>
    <t>751.R.001</t>
  </si>
  <si>
    <t>Montáž podstropní rekuperační jednotky s integrovaným chladícím modulem</t>
  </si>
  <si>
    <t>429.R.001</t>
  </si>
  <si>
    <t>751.R.002</t>
  </si>
  <si>
    <t>Montáž podstropní rekuperační jednotky</t>
  </si>
  <si>
    <t>429.R.002</t>
  </si>
  <si>
    <t>751.R.003</t>
  </si>
  <si>
    <t>429.R.003</t>
  </si>
  <si>
    <t>751.R.004</t>
  </si>
  <si>
    <t>Montáž nástěnné rekuperační jednotky</t>
  </si>
  <si>
    <t>429.R.004</t>
  </si>
  <si>
    <t>751.R.005</t>
  </si>
  <si>
    <t>Montáž nosné konstrukce pod nástěnnou rekuperační jednotku</t>
  </si>
  <si>
    <t>429.R.005</t>
  </si>
  <si>
    <t>Nosná konstrukce pod nástěnnou rekuperační jednotku (poz.č.1.04)                                                                                                                               Poz.č.1.05</t>
  </si>
  <si>
    <t>751.R.006</t>
  </si>
  <si>
    <t>Montáž protidešťové žaluzie 315x315</t>
  </si>
  <si>
    <t>429.R.006</t>
  </si>
  <si>
    <t xml:space="preserve">Protidešťová hliníková žaluzie 315x315 se sítem, včetně nátěru (odstín barvy dle odstínu fasády)                                                           2*1                                                                                                 </t>
  </si>
  <si>
    <t>751.R.007</t>
  </si>
  <si>
    <t>Montáž protidešťové žaluzie 450x200</t>
  </si>
  <si>
    <t>429.R.007</t>
  </si>
  <si>
    <t xml:space="preserve">Protidešťová hliníková žaluzie 450x200 se sítem, včetně nátěru (odstín barvy dle odstínu fasády)                                                              4*1                                                                                              </t>
  </si>
  <si>
    <t>751.R.008</t>
  </si>
  <si>
    <t>Montáž protidešťové žaluzie 225x400</t>
  </si>
  <si>
    <t>429.R.008</t>
  </si>
  <si>
    <t xml:space="preserve">Protidešťová hliníková žaluzie 225x400 se sítem, včetně nátěru (odstín barvy dle odstínu fasády)                                                            4*1                                                                                                </t>
  </si>
  <si>
    <t>751.R.009</t>
  </si>
  <si>
    <t>Montáž protidešťové žaluzie 250x400</t>
  </si>
  <si>
    <t>429.R.009</t>
  </si>
  <si>
    <t>Protidešťová hliníková žaluzie 250x400 se sítem, včetně nátěru (odstín barvy dle odstínu fasády)   Žaluzie 250x400                                                                                                                                            2</t>
  </si>
  <si>
    <t>751.R.010</t>
  </si>
  <si>
    <t>Montáž kruhového tlumiče hluku průměr 200/L=900</t>
  </si>
  <si>
    <t>429.R.010</t>
  </si>
  <si>
    <t>Kruhový tlumič hluku průměr 200/L=900                                                                                                 Poz.č.1.10</t>
  </si>
  <si>
    <t>751.R.011</t>
  </si>
  <si>
    <t>Montáž kruhového tlumiče hluku průměr 200/L=600</t>
  </si>
  <si>
    <t>429.R.011</t>
  </si>
  <si>
    <t>Kruhový tlumič hluku průměr 200/L=600                                                                                                Poz.č.1.11</t>
  </si>
  <si>
    <t>751.R.012</t>
  </si>
  <si>
    <t>Montáž ohebné hadice průměr  203</t>
  </si>
  <si>
    <t>429.R.012</t>
  </si>
  <si>
    <t xml:space="preserve">Ohebná hadice  s útlumem hluku průměr 203  s izolací tl. 50 mm                                                              10*1                                                                                                                               </t>
  </si>
  <si>
    <t>751.R.013</t>
  </si>
  <si>
    <t>Montáž přívodní výustky na kruhové potrubí 425x75 s regulací 1</t>
  </si>
  <si>
    <t>429.R.013</t>
  </si>
  <si>
    <t xml:space="preserve">Přívodní výustka na kruhové potrubí 425x75 s regulací 1                                                                                    3*1                                                                                                                 </t>
  </si>
  <si>
    <t>751.R.014</t>
  </si>
  <si>
    <t>Montáž odvodní výustky na kruhové potrubí 400x200 s regulací 1</t>
  </si>
  <si>
    <t>429.R.014</t>
  </si>
  <si>
    <t xml:space="preserve">Odvodní výustka na kruhové potrubí 400x200 s regulací 1                                                                                                                                                                                                        </t>
  </si>
  <si>
    <t>751.R.015</t>
  </si>
  <si>
    <t>Montáž atypické výfukové tvarovky 430x140/L=1250</t>
  </si>
  <si>
    <t>429.R.015</t>
  </si>
  <si>
    <t>Atipická výfuková tvarovka 430x140/L=1250 (před výrobou nutno doměřit) s krycí mřížkou z pozink. Drátu tl.1mm s oky 10x10mm                                                                                                             Poz.č.1.15</t>
  </si>
  <si>
    <t>751.R.016</t>
  </si>
  <si>
    <t>Montáž filtrační kazety 500x250/F4</t>
  </si>
  <si>
    <t>429.R.016</t>
  </si>
  <si>
    <t>Filtrační kazeta 500x250/F4                                                                                                                   Poz.č.1.16</t>
  </si>
  <si>
    <t>751.R.017</t>
  </si>
  <si>
    <t>Montáž celopozinkovaného potrubí</t>
  </si>
  <si>
    <t>429.R.017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</si>
  <si>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159*</t>
  </si>
  <si>
    <t>751.R.018</t>
  </si>
  <si>
    <t>429.R.018</t>
  </si>
  <si>
    <t xml:space="preserve">Rekuperační jednotka - deskový protiproudý výměník, tepelný obtok, předehřev, uzavírací klapka, regulace, EC motor, do 40°C, filtr, vícerychlostní, podstropní provedení, včetně chkladící sekce                                                               </t>
  </si>
  <si>
    <t>D4</t>
  </si>
  <si>
    <t>Zařízení č. 2</t>
  </si>
  <si>
    <t>751.R.019</t>
  </si>
  <si>
    <t>Montáž podstropní blokové rekuperační jednotky</t>
  </si>
  <si>
    <t>429.R.019</t>
  </si>
  <si>
    <t>751.R.020</t>
  </si>
  <si>
    <t>Montáž protidešťové žaluzie 500x500</t>
  </si>
  <si>
    <t>429.R.020</t>
  </si>
  <si>
    <t xml:space="preserve">Protidešťová hliníková žaluzie 500x500 se sítem, včetně nátěru (odstín barvy dle odstínu fasády)                                                           2*1                                                                                                 </t>
  </si>
  <si>
    <t>751.R.021</t>
  </si>
  <si>
    <t>Montáž buňky tlumiče hluku 500x250x1500</t>
  </si>
  <si>
    <t>429.R.021</t>
  </si>
  <si>
    <t>Buňka tlumiče hluku 500/250/1500                                                                                            Poz.č.2.03</t>
  </si>
  <si>
    <t>751.R.022</t>
  </si>
  <si>
    <t>Montáž buňky tlumiče hluku 500x250x1000</t>
  </si>
  <si>
    <t>429.R.022</t>
  </si>
  <si>
    <t xml:space="preserve">Buňka tlumiče hluku 500/250/1000                                                                                                            6*1                                                                                                                </t>
  </si>
  <si>
    <t>751.R.023</t>
  </si>
  <si>
    <t>Montáž přívodní výustky 400x300 s regulací R1</t>
  </si>
  <si>
    <t>429.R.023</t>
  </si>
  <si>
    <t>Přívodní výustka 400x300 s regulací R1                                                                                               Poz.č.2.05</t>
  </si>
  <si>
    <t>751.R.024</t>
  </si>
  <si>
    <t>Montáž přívodní výustky 400x140 s regulací R1</t>
  </si>
  <si>
    <t>429.R.024</t>
  </si>
  <si>
    <t>Přívodní výustka 400x140 s regulací R1                                                                                               Poz.č.2.06</t>
  </si>
  <si>
    <t>751.R.025</t>
  </si>
  <si>
    <t>Montáž přívodní výustky 200x140 s regulací R1</t>
  </si>
  <si>
    <t>429.R.025</t>
  </si>
  <si>
    <t>Přívodní výustka 200x140 s regulací R1                                                                                               Poz.č.2.07</t>
  </si>
  <si>
    <t>751.R.026</t>
  </si>
  <si>
    <t>Montáž odsávací výustky 400x300 s regulací 1</t>
  </si>
  <si>
    <t>429.R.026</t>
  </si>
  <si>
    <t>Odsávací výustka 400x300 s regulací 1                                                                                                                                               Poz.č.2.08</t>
  </si>
  <si>
    <t>751.R.027</t>
  </si>
  <si>
    <t>Montáž odsávací výustky 400x140 s regulací 1</t>
  </si>
  <si>
    <t>429.R.027</t>
  </si>
  <si>
    <t>Odsávací výustka 400x140 s regulací 1                                                                                                                                               Poz.č.2.09</t>
  </si>
  <si>
    <t>751.R.028</t>
  </si>
  <si>
    <t>Montáž axiálního nástěnného ventilátoru</t>
  </si>
  <si>
    <t>429.R.028</t>
  </si>
  <si>
    <t>Nástěnný axiální ventilátor s plochou čtyřhrannou odsáv. mřížkou,nízkoodporovou podtlakovou klapkou                   (Vo=200m3/h, Apc=28Pa,Pel=0,029kW, 230V, 50Hz, krytí IP 44 ), ø napojení 152mm                                 Poz.č.2.10</t>
  </si>
  <si>
    <t>751.R.029</t>
  </si>
  <si>
    <t>Montáž výfukové plastové žaluziové mřížky průměr 160</t>
  </si>
  <si>
    <t>429.R.029</t>
  </si>
  <si>
    <t>Výfuková plastová žaluziová mřížka průměr                                                                                                                                       Poz.č.2.11</t>
  </si>
  <si>
    <t>751.R.030</t>
  </si>
  <si>
    <t>429.R.030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</si>
  <si>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46*1</t>
  </si>
  <si>
    <t>D6</t>
  </si>
  <si>
    <t>751.R.031</t>
  </si>
  <si>
    <t>Vypuštění a zpětné napuštění části otopného systému (stoupaček ve třídách, kde dojde k úpravě rozvodů ÚT) včetně odvzdušnění</t>
  </si>
  <si>
    <t>751.R.032</t>
  </si>
  <si>
    <t>Demontáž (vyříznutí) části rozvodů ÚT pro umožnění průchodu pro nasávací a výfukové potrubí obvodovou zdí</t>
  </si>
  <si>
    <t>751.R.033</t>
  </si>
  <si>
    <t>Ocelové bezešvé potrubí DN 1/2 až 1" včetně tvarovek (dodávka + montáž)</t>
  </si>
  <si>
    <t>751.R.034</t>
  </si>
  <si>
    <t>Nátěr ocelového bezešvého potrubí (odstín barvy dle stávajícího nátěru)</t>
  </si>
  <si>
    <t>429.R.035</t>
  </si>
  <si>
    <t>Požární dozor po skončení svařovacích prací</t>
  </si>
  <si>
    <t>429.R.036</t>
  </si>
  <si>
    <t>Nosný a závěsový materiál pro provedení nosných výměn v půdním prostoru pro zavěšení 6ks větracích rekuperačních jednotek ve 4.NP</t>
  </si>
  <si>
    <t>D8</t>
  </si>
  <si>
    <t>Izolace potrubí VZD</t>
  </si>
  <si>
    <t>429.R.037</t>
  </si>
  <si>
    <t>Samolepící parotěsná tepelná izolace tl. 35mm s Al fólií</t>
  </si>
  <si>
    <t>D10</t>
  </si>
  <si>
    <t>REKAPITULACE VZD-</t>
  </si>
  <si>
    <t>Pol9</t>
  </si>
  <si>
    <t>Mimostaveništní doprava</t>
  </si>
  <si>
    <t>Pol10</t>
  </si>
  <si>
    <t>Přesun hmot do 50m - 0,52% z dodávky VZT</t>
  </si>
  <si>
    <t>Pol11</t>
  </si>
  <si>
    <t>Vypracování realizační dokumentace dodavatele včetně statického posudku k zavěšení jednotek VZT</t>
  </si>
  <si>
    <t>Pol12</t>
  </si>
  <si>
    <t>Vyregulování a komplexní zkoušky</t>
  </si>
  <si>
    <t>977151128</t>
  </si>
  <si>
    <t>Jádrové vrty diamantovými korunkami do D 300 mm do stavebních materiálů</t>
  </si>
  <si>
    <t>1409294736</t>
  </si>
  <si>
    <t>"předpoklad" 53*1,5</t>
  </si>
  <si>
    <t>155917537</t>
  </si>
  <si>
    <t>1995516207</t>
  </si>
  <si>
    <t>-517930569</t>
  </si>
  <si>
    <t>"předpoklad skládky do 20 km" 19*22,2</t>
  </si>
  <si>
    <t>-1764886636</t>
  </si>
  <si>
    <t>763589</t>
  </si>
  <si>
    <t>-1170199970</t>
  </si>
  <si>
    <t>SO02-sanace - SO02-  - SO02-sanace - SO02- objek...</t>
  </si>
  <si>
    <t>HSV - Práce a dodávky HSV (viz příloha E6 vlhkostní průzkum)</t>
  </si>
  <si>
    <t xml:space="preserve">    2 - Zakládání</t>
  </si>
  <si>
    <t xml:space="preserve">    38 - Různé kompletní konstrukce</t>
  </si>
  <si>
    <t xml:space="preserve">    62 - Úprava povrchu vnějších</t>
  </si>
  <si>
    <t xml:space="preserve">    9 - Ostatní konstrukce a práce, bourání</t>
  </si>
  <si>
    <t>PSV - Práce a dodávky PSV (viz příloha E6 vlhkostní průzkum)</t>
  </si>
  <si>
    <t>VRN - Vedlejší rozpočtové náklady (viz příloha E6 vlhkostní průzkum)</t>
  </si>
  <si>
    <t xml:space="preserve">    VRN3 - Zarízení stavenište</t>
  </si>
  <si>
    <t xml:space="preserve">    VRN4 - Inženýrská činnost</t>
  </si>
  <si>
    <t xml:space="preserve">    VRN7 - Provozní vlivy</t>
  </si>
  <si>
    <t>Práce a dodávky HSV (viz příloha E6 vlhkostní průzkum)</t>
  </si>
  <si>
    <t>132202201</t>
  </si>
  <si>
    <t>Hloubení rýh š přes 600 do 2000 mm ručním nebo pneum nářadím v soudržných horninách tř. 3</t>
  </si>
  <si>
    <t>(7,44+4,875+8,175)*2,25*1</t>
  </si>
  <si>
    <t>(4,48+21,02+7,215+0,43+2,955+2,92+2,665+3,45+0,6+4,73+5,445)*1*0,8</t>
  </si>
  <si>
    <t>(10,035+4,705+6,92+4,845+6,46+9,86+4,875)*1*0,8</t>
  </si>
  <si>
    <t>132202209</t>
  </si>
  <si>
    <t>Příplatek za lepivost u hloubení rýh š do 2000 mm ručním nebo pneum nářadím v hornině tř. 3</t>
  </si>
  <si>
    <t>161101101</t>
  </si>
  <si>
    <t>Svislé přemístění výkopku z horniny tř. 1 až 4 hl výkopu do 2,5 m</t>
  </si>
  <si>
    <t>128,991</t>
  </si>
  <si>
    <t>"předpoklad skládky do 15 km" 5*128,991</t>
  </si>
  <si>
    <t>128,991*1,8</t>
  </si>
  <si>
    <t>174101101</t>
  </si>
  <si>
    <t>Zásyp jam, šachet rýh nebo kolem objektů sypaninou se zhutněním</t>
  </si>
  <si>
    <t>128,991-(2,049+((8,175+7,44+4,875+9,86+4,875)*0,8*0,31))</t>
  </si>
  <si>
    <t>583373680</t>
  </si>
  <si>
    <t>štěrkopísek frakce netříděná</t>
  </si>
  <si>
    <t>118,206*1,8</t>
  </si>
  <si>
    <t>Zakládání</t>
  </si>
  <si>
    <t>212572111</t>
  </si>
  <si>
    <t>Lože pro trativody ze štěrkopísku tříděného</t>
  </si>
  <si>
    <t>(7,44+4,875+8,175)*0,1</t>
  </si>
  <si>
    <t>212755215</t>
  </si>
  <si>
    <t>Trativody z drenážních trubek plastových flexibilních D 130 mm bez lože</t>
  </si>
  <si>
    <t>(7,44+4,875+8,175)</t>
  </si>
  <si>
    <t>Různé kompletní konstrukce</t>
  </si>
  <si>
    <t>62213111R</t>
  </si>
  <si>
    <t>Hloubková mineralizace podkladu vnejších stěn ručně</t>
  </si>
  <si>
    <t>61218100R</t>
  </si>
  <si>
    <t>Hydroizolační stěrka minerální vnějších</t>
  </si>
  <si>
    <t>31920211R</t>
  </si>
  <si>
    <t>Dodatečná izolace zdiva injektáží silan siloxanovou mikroemulzí</t>
  </si>
  <si>
    <t>Úprava povrchu vnějších</t>
  </si>
  <si>
    <t>622135002</t>
  </si>
  <si>
    <t>Vyrovnání podkladu vnějších stěn maltou cementovou tl do 10 mm</t>
  </si>
  <si>
    <t>49,97</t>
  </si>
  <si>
    <t>622135092</t>
  </si>
  <si>
    <t>Příplatek k vyrovnání vnějších stěn maltou cementovou za každých dalších 5 mm tl</t>
  </si>
  <si>
    <t>628195001</t>
  </si>
  <si>
    <t>Očištění zdiva nebo betonu zdí a valů před započetím oprav ručně</t>
  </si>
  <si>
    <t>Ostatní konstrukce a práce, bourání</t>
  </si>
  <si>
    <t>95290141R</t>
  </si>
  <si>
    <t>Vyčištění venkovních prostor</t>
  </si>
  <si>
    <t>"PO UKONCENI STAVEBNICH PRACI</t>
  </si>
  <si>
    <t>(2,70+4,845+19,58+4,845+5,28+4,225+10,30+7,66+2,60+18,347+2,87+7,20+4,35+2,30+4,90+3,95+3,00+4,70+11,06)*1,50</t>
  </si>
  <si>
    <t>998018002</t>
  </si>
  <si>
    <t>Přesun hmot ruční pro budovy v do 12 m</t>
  </si>
  <si>
    <t>998018011</t>
  </si>
  <si>
    <t>Příplatek k ručnímu přesunu hmot pro budovy zděné za zvětšený přesun ZKD 100 m</t>
  </si>
  <si>
    <t>998225111</t>
  </si>
  <si>
    <t>Přesun hmot pro pozemní komunikace s krytem z kamene, monolitickým betonovým nebo živičným</t>
  </si>
  <si>
    <t>Práce a dodávky PSV (viz příloha E6 vlhkostní průzkum)</t>
  </si>
  <si>
    <t>713131141</t>
  </si>
  <si>
    <t>Montáž izolace tepelné stěn a základů lepením celoplošně rohoží, pásů, dílců, desek</t>
  </si>
  <si>
    <t>28376352R</t>
  </si>
  <si>
    <t>deska soklová drenážní tepelně izolační tl 50mm (napr.Perimetr)</t>
  </si>
  <si>
    <t xml:space="preserve">"Prepočtené koeficientem množství" 49,97*1,05 </t>
  </si>
  <si>
    <t>998713101</t>
  </si>
  <si>
    <t>Přesun hmot tonážní tonážní pro izolace tepelné v objektech v do 6 m</t>
  </si>
  <si>
    <t>998713181</t>
  </si>
  <si>
    <t>Příplatek k přesunu hmot tonážní 713 prováděný bez použití mechanizace</t>
  </si>
  <si>
    <t>711131821</t>
  </si>
  <si>
    <t>Odstranění izolace proti zemní vlhkosti svislé</t>
  </si>
  <si>
    <t>46,103</t>
  </si>
  <si>
    <t>(7,44+4,875+8,175)*2,25</t>
  </si>
  <si>
    <t>VRN</t>
  </si>
  <si>
    <t>Vedlejší rozpočtové náklady (viz příloha E6 vlhkostní průzkum)</t>
  </si>
  <si>
    <t>VRN3</t>
  </si>
  <si>
    <t>Zarízení stavenište</t>
  </si>
  <si>
    <t>030001000</t>
  </si>
  <si>
    <t>Základní rozdělení pruvodních činností a nákladu zařízení staveniště</t>
  </si>
  <si>
    <t>"ZRIZENI, PROVOZ, ODSTRANENI</t>
  </si>
  <si>
    <t>034002000</t>
  </si>
  <si>
    <t>Hlavní tituly průvodních činností a nákladu zařízení staveniště zabezpečení staveniště</t>
  </si>
  <si>
    <t>VRN4</t>
  </si>
  <si>
    <t>Inženýrská činnost</t>
  </si>
  <si>
    <t>045002000</t>
  </si>
  <si>
    <t>Hlavní tituly průvodních činností a nákladu inženýrská činnost kompletační a koordinační činnost</t>
  </si>
  <si>
    <t>VRN7</t>
  </si>
  <si>
    <t>Provozní vlivy</t>
  </si>
  <si>
    <t>071002000</t>
  </si>
  <si>
    <t>Hlavní tituly průvodních činností a nákladu provozní vlivy provoz investora, třetích osob</t>
  </si>
  <si>
    <t>010VTU - Venkovní te - 010VTU - Venkovní terénní...</t>
  </si>
  <si>
    <t xml:space="preserve">    4 - Vodorovné konstrukce</t>
  </si>
  <si>
    <t xml:space="preserve">      43 - Vodorovné konstrukce - schodiště</t>
  </si>
  <si>
    <t xml:space="preserve">    5 - Komunikace</t>
  </si>
  <si>
    <t>11310606</t>
  </si>
  <si>
    <t>Rozebrání dlažeb při z drobných kostek do lože z kameniva plochy do 15 m2 vč. očištění, apod.</t>
  </si>
  <si>
    <t>Vodorovné konstrukce</t>
  </si>
  <si>
    <t>Vodorovné konstrukce - schodiště</t>
  </si>
  <si>
    <t>4303213</t>
  </si>
  <si>
    <t>Schodišťová konstrukce - kompletní provedení vč. bednění</t>
  </si>
  <si>
    <t>Komunikace</t>
  </si>
  <si>
    <t>57237011</t>
  </si>
  <si>
    <t>Vyspravení krytu komunikací po plochy do 15 m2 dlažbou drobnou do lože z kameniva</t>
  </si>
  <si>
    <t>"předpoklad dle projektanta - veřejný chodník" 7,44*1</t>
  </si>
  <si>
    <t>5896532x</t>
  </si>
  <si>
    <t>Uvedení asfaltových ploch do původního stavu vč. řezání, vybourání, odvozu atd.</t>
  </si>
  <si>
    <t>"dle projektu" 6,64*0,6+1,9*2+3,42*0,6+2,115*0,6+4,705*0,6</t>
  </si>
  <si>
    <t>Rozebrání a znovu osazení oplocení hřiště</t>
  </si>
  <si>
    <t>"dle projektu" 14,7</t>
  </si>
  <si>
    <t>637211122</t>
  </si>
  <si>
    <t>Okapový chodník z betonových dlaždic tl do 60 mm kladených do písku se zalitím spár MC</t>
  </si>
  <si>
    <t xml:space="preserve">"dle projektanta" </t>
  </si>
  <si>
    <t>(6,92+4,845+6,46+2,68+7,78+4,370+3,45+2,665+2,92+2,955+0,43+7,215+4,36+4,875+1,46)*0,4</t>
  </si>
  <si>
    <t>637211122x</t>
  </si>
  <si>
    <t>Rrozebrání, Očištění a znovu položení okapový chodník z betonových dlaždic tl do 60 mm kladených do písku</t>
  </si>
  <si>
    <t>(4,48+21,02+4,73+4,845+6,48)*0,4</t>
  </si>
  <si>
    <t>637211411x</t>
  </si>
  <si>
    <t>Rozebrání, očištění a znovu položení okapový chodník z betonových zámkových dlaždic tl 60 mm do kameniva</t>
  </si>
  <si>
    <t>(6,71+6,21+1,68+2,64+11,475+36,11+9,86+3,975+8,175)*0,6</t>
  </si>
  <si>
    <t>998223011</t>
  </si>
  <si>
    <t>Přesun hmot pro pozemní komunikace s krytem dlážděným</t>
  </si>
  <si>
    <t>VRN - Vedlejší rozpo - VRN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</si>
  <si>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</si>
  <si>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</si>
  <si>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</si>
  <si>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</si>
  <si>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</si>
  <si>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</si>
  <si>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</si>
  <si>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</si>
  <si>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</si>
  <si>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</si>
  <si>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013254000</t>
  </si>
  <si>
    <t>Zařízení staveniště</t>
  </si>
  <si>
    <t>034203000</t>
  </si>
  <si>
    <t>Oplocení staveniště</t>
  </si>
  <si>
    <t>034403000</t>
  </si>
  <si>
    <t>Dočasné dopravní značení</t>
  </si>
  <si>
    <t>042903000</t>
  </si>
  <si>
    <t>Ostatní posudky, zkoušky, revize</t>
  </si>
  <si>
    <t>045203000</t>
  </si>
  <si>
    <t>Kompletační činnost</t>
  </si>
  <si>
    <t>VRN5</t>
  </si>
  <si>
    <t>Finanční náklady</t>
  </si>
  <si>
    <t>053103000</t>
  </si>
  <si>
    <t>Místní poplatky např. zábory apod.</t>
  </si>
  <si>
    <t>Provoz investora, třetích osob</t>
  </si>
  <si>
    <t>Rekuperační jednotka - nástěnné provedení, deskový protiproudý výměník, tepelný obtok, předehřev, uzavírací klapka, regulace, EC motor, do 40°C, filtr, vícerychlostní, podstropní provedení, včetně chkladící sekce, Max. množství vzduchu: 725 / 650 m ³/h, podrobněji viz PD</t>
  </si>
  <si>
    <t>Rekuperační jednotka - nástěnné provedení, deskový protiproudý výměník, tepelný obtok, předehřev, uzavírací klapka, regulace, EC motor, do 40°C, filtr, vícerychlostní, podstropní provedení Max. množství vzduchu: 725 / 650 m ³/h při 30 Pa, podrobněji viz PD</t>
  </si>
  <si>
    <t xml:space="preserve">Rekuperační jednotka - deskový protiproudý výměník, tepelný obtok, předehřev, uzavírací klapka, regulace, EC motor, do 40°C, filtr, vícerychlostní, podstropní provedení, podrobněji viz PD                                                                                       </t>
  </si>
  <si>
    <t>Rekuperační jednotka - potrubní, nástěnné provedení, deskový výměník, tepelný obtok, předehřev, regulace, EC motor, IP34, filtr, vícerychlostní, izolace 30 mm, ModBus RTU Max. množství vzduchu:  570 m³/h při 150 Pa Elektrické napětí: 1x230 V  / 7,09 A, podrobněji viz PD</t>
  </si>
  <si>
    <t>Rekuperační jednotka - potrubní, deskový výměník, tepelný obtok, elektrický dohřev, regulace, EC motor, do -°C, IP34, filtr, podstropní provedení, izolace 50 mm, ModBus RTUMax. množství vzduchu:  1.350 m³ /h při 0 Pa Elektrické napětí: 1x230 V  / 18,49 AV, podrobněji viz PD</t>
  </si>
  <si>
    <t>Vypln údaj</t>
  </si>
  <si>
    <t>Městská část Praha 5</t>
  </si>
  <si>
    <t>Karlínblok s.r.o.</t>
  </si>
  <si>
    <t>CZ02937182</t>
  </si>
  <si>
    <t>CZ00063631</t>
  </si>
  <si>
    <t>Příplatek k cenám maleb ze omyvatelný nátěr (barevný)</t>
  </si>
  <si>
    <t>Dokumentace skutečného provedení stavby vč. PENB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</si>
</sst>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AM17" sqref="AM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2266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>
        <v>63631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2267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2270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27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27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3">
        <v>2937182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2268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3" t="s">
        <v>2269</v>
      </c>
      <c r="AO17" s="23"/>
      <c r="AP17" s="23"/>
      <c r="AQ17" s="23"/>
      <c r="AR17" s="21"/>
      <c r="BE17" s="317"/>
      <c r="BS17" s="18" t="s">
        <v>29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317"/>
      <c r="BS20" s="18" t="s">
        <v>29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16.5" customHeight="1">
      <c r="B23" s="22"/>
      <c r="C23" s="23"/>
      <c r="D23" s="23"/>
      <c r="E23" s="324" t="s">
        <v>1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8">
        <f>ROUND(AG94,2)</f>
        <v>0</v>
      </c>
      <c r="AL26" s="309"/>
      <c r="AM26" s="309"/>
      <c r="AN26" s="309"/>
      <c r="AO26" s="309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0" t="s">
        <v>33</v>
      </c>
      <c r="M28" s="310"/>
      <c r="N28" s="310"/>
      <c r="O28" s="310"/>
      <c r="P28" s="310"/>
      <c r="Q28" s="37"/>
      <c r="R28" s="37"/>
      <c r="S28" s="37"/>
      <c r="T28" s="37"/>
      <c r="U28" s="37"/>
      <c r="V28" s="37"/>
      <c r="W28" s="310" t="s">
        <v>34</v>
      </c>
      <c r="X28" s="310"/>
      <c r="Y28" s="310"/>
      <c r="Z28" s="310"/>
      <c r="AA28" s="310"/>
      <c r="AB28" s="310"/>
      <c r="AC28" s="310"/>
      <c r="AD28" s="310"/>
      <c r="AE28" s="310"/>
      <c r="AF28" s="37"/>
      <c r="AG28" s="37"/>
      <c r="AH28" s="37"/>
      <c r="AI28" s="37"/>
      <c r="AJ28" s="37"/>
      <c r="AK28" s="310" t="s">
        <v>35</v>
      </c>
      <c r="AL28" s="310"/>
      <c r="AM28" s="310"/>
      <c r="AN28" s="310"/>
      <c r="AO28" s="310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36</v>
      </c>
      <c r="E29" s="42"/>
      <c r="F29" s="30" t="s">
        <v>37</v>
      </c>
      <c r="G29" s="42"/>
      <c r="H29" s="42"/>
      <c r="I29" s="42"/>
      <c r="J29" s="42"/>
      <c r="K29" s="42"/>
      <c r="L29" s="304">
        <v>0.21</v>
      </c>
      <c r="M29" s="303"/>
      <c r="N29" s="303"/>
      <c r="O29" s="303"/>
      <c r="P29" s="303"/>
      <c r="Q29" s="42"/>
      <c r="R29" s="42"/>
      <c r="S29" s="42"/>
      <c r="T29" s="42"/>
      <c r="U29" s="42"/>
      <c r="V29" s="42"/>
      <c r="W29" s="302">
        <f>ROUND(AZ94,2)</f>
        <v>0</v>
      </c>
      <c r="X29" s="303"/>
      <c r="Y29" s="303"/>
      <c r="Z29" s="303"/>
      <c r="AA29" s="303"/>
      <c r="AB29" s="303"/>
      <c r="AC29" s="303"/>
      <c r="AD29" s="303"/>
      <c r="AE29" s="303"/>
      <c r="AF29" s="42"/>
      <c r="AG29" s="42"/>
      <c r="AH29" s="42"/>
      <c r="AI29" s="42"/>
      <c r="AJ29" s="42"/>
      <c r="AK29" s="302">
        <f>ROUND(AV94,2)</f>
        <v>0</v>
      </c>
      <c r="AL29" s="303"/>
      <c r="AM29" s="303"/>
      <c r="AN29" s="303"/>
      <c r="AO29" s="303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38</v>
      </c>
      <c r="G30" s="42"/>
      <c r="H30" s="42"/>
      <c r="I30" s="42"/>
      <c r="J30" s="42"/>
      <c r="K30" s="42"/>
      <c r="L30" s="304">
        <v>0.15</v>
      </c>
      <c r="M30" s="303"/>
      <c r="N30" s="303"/>
      <c r="O30" s="303"/>
      <c r="P30" s="303"/>
      <c r="Q30" s="42"/>
      <c r="R30" s="42"/>
      <c r="S30" s="42"/>
      <c r="T30" s="42"/>
      <c r="U30" s="42"/>
      <c r="V30" s="42"/>
      <c r="W30" s="302">
        <f>ROUND(BA94,2)</f>
        <v>0</v>
      </c>
      <c r="X30" s="303"/>
      <c r="Y30" s="303"/>
      <c r="Z30" s="303"/>
      <c r="AA30" s="303"/>
      <c r="AB30" s="303"/>
      <c r="AC30" s="303"/>
      <c r="AD30" s="303"/>
      <c r="AE30" s="303"/>
      <c r="AF30" s="42"/>
      <c r="AG30" s="42"/>
      <c r="AH30" s="42"/>
      <c r="AI30" s="42"/>
      <c r="AJ30" s="42"/>
      <c r="AK30" s="302">
        <f>ROUND(AW94,2)</f>
        <v>0</v>
      </c>
      <c r="AL30" s="303"/>
      <c r="AM30" s="303"/>
      <c r="AN30" s="303"/>
      <c r="AO30" s="303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39</v>
      </c>
      <c r="G31" s="42"/>
      <c r="H31" s="42"/>
      <c r="I31" s="42"/>
      <c r="J31" s="42"/>
      <c r="K31" s="42"/>
      <c r="L31" s="304">
        <v>0.21</v>
      </c>
      <c r="M31" s="303"/>
      <c r="N31" s="303"/>
      <c r="O31" s="303"/>
      <c r="P31" s="303"/>
      <c r="Q31" s="42"/>
      <c r="R31" s="42"/>
      <c r="S31" s="42"/>
      <c r="T31" s="42"/>
      <c r="U31" s="42"/>
      <c r="V31" s="42"/>
      <c r="W31" s="302">
        <f>ROUND(BB94,2)</f>
        <v>0</v>
      </c>
      <c r="X31" s="303"/>
      <c r="Y31" s="303"/>
      <c r="Z31" s="303"/>
      <c r="AA31" s="303"/>
      <c r="AB31" s="303"/>
      <c r="AC31" s="303"/>
      <c r="AD31" s="303"/>
      <c r="AE31" s="303"/>
      <c r="AF31" s="42"/>
      <c r="AG31" s="42"/>
      <c r="AH31" s="42"/>
      <c r="AI31" s="42"/>
      <c r="AJ31" s="42"/>
      <c r="AK31" s="302">
        <v>0</v>
      </c>
      <c r="AL31" s="303"/>
      <c r="AM31" s="303"/>
      <c r="AN31" s="303"/>
      <c r="AO31" s="303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40</v>
      </c>
      <c r="G32" s="42"/>
      <c r="H32" s="42"/>
      <c r="I32" s="42"/>
      <c r="J32" s="42"/>
      <c r="K32" s="42"/>
      <c r="L32" s="304">
        <v>0.15</v>
      </c>
      <c r="M32" s="303"/>
      <c r="N32" s="303"/>
      <c r="O32" s="303"/>
      <c r="P32" s="303"/>
      <c r="Q32" s="42"/>
      <c r="R32" s="42"/>
      <c r="S32" s="42"/>
      <c r="T32" s="42"/>
      <c r="U32" s="42"/>
      <c r="V32" s="42"/>
      <c r="W32" s="302">
        <f>ROUND(BC94,2)</f>
        <v>0</v>
      </c>
      <c r="X32" s="303"/>
      <c r="Y32" s="303"/>
      <c r="Z32" s="303"/>
      <c r="AA32" s="303"/>
      <c r="AB32" s="303"/>
      <c r="AC32" s="303"/>
      <c r="AD32" s="303"/>
      <c r="AE32" s="303"/>
      <c r="AF32" s="42"/>
      <c r="AG32" s="42"/>
      <c r="AH32" s="42"/>
      <c r="AI32" s="42"/>
      <c r="AJ32" s="42"/>
      <c r="AK32" s="302">
        <v>0</v>
      </c>
      <c r="AL32" s="303"/>
      <c r="AM32" s="303"/>
      <c r="AN32" s="303"/>
      <c r="AO32" s="303"/>
      <c r="AP32" s="42"/>
      <c r="AQ32" s="42"/>
      <c r="AR32" s="43"/>
      <c r="BE32" s="318"/>
    </row>
    <row r="33" spans="2:57" s="3" customFormat="1" ht="14.45" customHeight="1" hidden="1">
      <c r="B33" s="41"/>
      <c r="C33" s="42"/>
      <c r="D33" s="42"/>
      <c r="E33" s="42"/>
      <c r="F33" s="30" t="s">
        <v>41</v>
      </c>
      <c r="G33" s="42"/>
      <c r="H33" s="42"/>
      <c r="I33" s="42"/>
      <c r="J33" s="42"/>
      <c r="K33" s="42"/>
      <c r="L33" s="304">
        <v>0</v>
      </c>
      <c r="M33" s="303"/>
      <c r="N33" s="303"/>
      <c r="O33" s="303"/>
      <c r="P33" s="303"/>
      <c r="Q33" s="42"/>
      <c r="R33" s="42"/>
      <c r="S33" s="42"/>
      <c r="T33" s="42"/>
      <c r="U33" s="42"/>
      <c r="V33" s="42"/>
      <c r="W33" s="302">
        <f>ROUND(BD94,2)</f>
        <v>0</v>
      </c>
      <c r="X33" s="303"/>
      <c r="Y33" s="303"/>
      <c r="Z33" s="303"/>
      <c r="AA33" s="303"/>
      <c r="AB33" s="303"/>
      <c r="AC33" s="303"/>
      <c r="AD33" s="303"/>
      <c r="AE33" s="303"/>
      <c r="AF33" s="42"/>
      <c r="AG33" s="42"/>
      <c r="AH33" s="42"/>
      <c r="AI33" s="42"/>
      <c r="AJ33" s="42"/>
      <c r="AK33" s="302">
        <v>0</v>
      </c>
      <c r="AL33" s="303"/>
      <c r="AM33" s="303"/>
      <c r="AN33" s="303"/>
      <c r="AO33" s="303"/>
      <c r="AP33" s="42"/>
      <c r="AQ33" s="42"/>
      <c r="AR33" s="43"/>
      <c r="BE33" s="31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7"/>
    </row>
    <row r="35" spans="1:57" s="2" customFormat="1" ht="25.9" customHeight="1">
      <c r="A35" s="35"/>
      <c r="B35" s="36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315" t="s">
        <v>44</v>
      </c>
      <c r="Y35" s="313"/>
      <c r="Z35" s="313"/>
      <c r="AA35" s="313"/>
      <c r="AB35" s="313"/>
      <c r="AC35" s="46"/>
      <c r="AD35" s="46"/>
      <c r="AE35" s="46"/>
      <c r="AF35" s="46"/>
      <c r="AG35" s="46"/>
      <c r="AH35" s="46"/>
      <c r="AI35" s="46"/>
      <c r="AJ35" s="46"/>
      <c r="AK35" s="312">
        <f>SUM(AK26:AK33)</f>
        <v>0</v>
      </c>
      <c r="AL35" s="313"/>
      <c r="AM35" s="313"/>
      <c r="AN35" s="313"/>
      <c r="AO35" s="31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47</v>
      </c>
      <c r="AI60" s="39"/>
      <c r="AJ60" s="39"/>
      <c r="AK60" s="39"/>
      <c r="AL60" s="39"/>
      <c r="AM60" s="53" t="s">
        <v>48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47</v>
      </c>
      <c r="AI75" s="39"/>
      <c r="AJ75" s="39"/>
      <c r="AK75" s="39"/>
      <c r="AL75" s="39"/>
      <c r="AM75" s="53" t="s">
        <v>48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Praha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5" t="str">
        <f>K6</f>
        <v>ZSNepomuckaPraha - ZÁKLADNÍ ŠKOLA PRAHA 5, NEPOMUCKÁ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7" t="str">
        <f>IF(AN8="","",AN8)</f>
        <v>Vypln údaj</v>
      </c>
      <c r="AN87" s="307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290" t="str">
        <f>IF(E17="","",E17)</f>
        <v>Karlínblok s.r.o.</v>
      </c>
      <c r="AN89" s="291"/>
      <c r="AO89" s="291"/>
      <c r="AP89" s="291"/>
      <c r="AQ89" s="37"/>
      <c r="AR89" s="40"/>
      <c r="AS89" s="284" t="s">
        <v>52</v>
      </c>
      <c r="AT89" s="28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30</v>
      </c>
      <c r="AJ90" s="37"/>
      <c r="AK90" s="37"/>
      <c r="AL90" s="37"/>
      <c r="AM90" s="290" t="str">
        <f>IF(E20="","",E20)</f>
        <v xml:space="preserve"> </v>
      </c>
      <c r="AN90" s="291"/>
      <c r="AO90" s="291"/>
      <c r="AP90" s="291"/>
      <c r="AQ90" s="37"/>
      <c r="AR90" s="40"/>
      <c r="AS90" s="286"/>
      <c r="AT90" s="28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8"/>
      <c r="AT91" s="28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2" t="s">
        <v>53</v>
      </c>
      <c r="D92" s="293"/>
      <c r="E92" s="293"/>
      <c r="F92" s="293"/>
      <c r="G92" s="293"/>
      <c r="H92" s="74"/>
      <c r="I92" s="295" t="s">
        <v>54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4" t="s">
        <v>55</v>
      </c>
      <c r="AH92" s="293"/>
      <c r="AI92" s="293"/>
      <c r="AJ92" s="293"/>
      <c r="AK92" s="293"/>
      <c r="AL92" s="293"/>
      <c r="AM92" s="293"/>
      <c r="AN92" s="295" t="s">
        <v>56</v>
      </c>
      <c r="AO92" s="293"/>
      <c r="AP92" s="296"/>
      <c r="AQ92" s="75" t="s">
        <v>57</v>
      </c>
      <c r="AR92" s="40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0">
        <f>ROUND(SUM(AG95:AG101),2)</f>
        <v>0</v>
      </c>
      <c r="AH94" s="300"/>
      <c r="AI94" s="300"/>
      <c r="AJ94" s="300"/>
      <c r="AK94" s="300"/>
      <c r="AL94" s="300"/>
      <c r="AM94" s="300"/>
      <c r="AN94" s="301">
        <f aca="true" t="shared" si="0" ref="AN94:AN101">SUM(AG94,AT94)</f>
        <v>0</v>
      </c>
      <c r="AO94" s="301"/>
      <c r="AP94" s="301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71</v>
      </c>
      <c r="BT94" s="92" t="s">
        <v>72</v>
      </c>
      <c r="BU94" s="93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1" s="7" customFormat="1" ht="50.25" customHeight="1">
      <c r="A95" s="94" t="s">
        <v>76</v>
      </c>
      <c r="B95" s="95"/>
      <c r="C95" s="96"/>
      <c r="D95" s="297" t="s">
        <v>77</v>
      </c>
      <c r="E95" s="297"/>
      <c r="F95" s="297"/>
      <c r="G95" s="297"/>
      <c r="H95" s="297"/>
      <c r="I95" s="97"/>
      <c r="J95" s="297" t="s">
        <v>78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8">
        <f>'010ARS - Architekton - 01...'!J30</f>
        <v>0</v>
      </c>
      <c r="AH95" s="299"/>
      <c r="AI95" s="299"/>
      <c r="AJ95" s="299"/>
      <c r="AK95" s="299"/>
      <c r="AL95" s="299"/>
      <c r="AM95" s="299"/>
      <c r="AN95" s="298">
        <f t="shared" si="0"/>
        <v>0</v>
      </c>
      <c r="AO95" s="299"/>
      <c r="AP95" s="299"/>
      <c r="AQ95" s="98" t="s">
        <v>79</v>
      </c>
      <c r="AR95" s="99"/>
      <c r="AS95" s="100">
        <v>0</v>
      </c>
      <c r="AT95" s="101">
        <f t="shared" si="1"/>
        <v>0</v>
      </c>
      <c r="AU95" s="102">
        <f>'010ARS - Architekton - 01...'!P137</f>
        <v>0</v>
      </c>
      <c r="AV95" s="101">
        <f>'010ARS - Architekton - 01...'!J33</f>
        <v>0</v>
      </c>
      <c r="AW95" s="101">
        <f>'010ARS - Architekton - 01...'!J34</f>
        <v>0</v>
      </c>
      <c r="AX95" s="101">
        <f>'010ARS - Architekton - 01...'!J35</f>
        <v>0</v>
      </c>
      <c r="AY95" s="101">
        <f>'010ARS - Architekton - 01...'!J36</f>
        <v>0</v>
      </c>
      <c r="AZ95" s="101">
        <f>'010ARS - Architekton - 01...'!F33</f>
        <v>0</v>
      </c>
      <c r="BA95" s="101">
        <f>'010ARS - Architekton - 01...'!F34</f>
        <v>0</v>
      </c>
      <c r="BB95" s="101">
        <f>'010ARS - Architekton - 01...'!F35</f>
        <v>0</v>
      </c>
      <c r="BC95" s="101">
        <f>'010ARS - Architekton - 01...'!F36</f>
        <v>0</v>
      </c>
      <c r="BD95" s="103">
        <f>'010ARS - Architekton - 01...'!F37</f>
        <v>0</v>
      </c>
      <c r="BT95" s="104" t="s">
        <v>80</v>
      </c>
      <c r="BV95" s="104" t="s">
        <v>74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50.25" customHeight="1">
      <c r="A96" s="94" t="s">
        <v>76</v>
      </c>
      <c r="B96" s="95"/>
      <c r="C96" s="96"/>
      <c r="D96" s="297" t="s">
        <v>83</v>
      </c>
      <c r="E96" s="297"/>
      <c r="F96" s="297"/>
      <c r="G96" s="297"/>
      <c r="H96" s="297"/>
      <c r="I96" s="97"/>
      <c r="J96" s="297" t="s">
        <v>84</v>
      </c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8">
        <f>'010ZTI - Zdravotechn - 01...'!J30</f>
        <v>0</v>
      </c>
      <c r="AH96" s="299"/>
      <c r="AI96" s="299"/>
      <c r="AJ96" s="299"/>
      <c r="AK96" s="299"/>
      <c r="AL96" s="299"/>
      <c r="AM96" s="299"/>
      <c r="AN96" s="298">
        <f t="shared" si="0"/>
        <v>0</v>
      </c>
      <c r="AO96" s="299"/>
      <c r="AP96" s="299"/>
      <c r="AQ96" s="98" t="s">
        <v>79</v>
      </c>
      <c r="AR96" s="99"/>
      <c r="AS96" s="100">
        <v>0</v>
      </c>
      <c r="AT96" s="101">
        <f t="shared" si="1"/>
        <v>0</v>
      </c>
      <c r="AU96" s="102">
        <f>'010ZTI - Zdravotechn - 01...'!P123</f>
        <v>0</v>
      </c>
      <c r="AV96" s="101">
        <f>'010ZTI - Zdravotechn - 01...'!J33</f>
        <v>0</v>
      </c>
      <c r="AW96" s="101">
        <f>'010ZTI - Zdravotechn - 01...'!J34</f>
        <v>0</v>
      </c>
      <c r="AX96" s="101">
        <f>'010ZTI - Zdravotechn - 01...'!J35</f>
        <v>0</v>
      </c>
      <c r="AY96" s="101">
        <f>'010ZTI - Zdravotechn - 01...'!J36</f>
        <v>0</v>
      </c>
      <c r="AZ96" s="101">
        <f>'010ZTI - Zdravotechn - 01...'!F33</f>
        <v>0</v>
      </c>
      <c r="BA96" s="101">
        <f>'010ZTI - Zdravotechn - 01...'!F34</f>
        <v>0</v>
      </c>
      <c r="BB96" s="101">
        <f>'010ZTI - Zdravotechn - 01...'!F35</f>
        <v>0</v>
      </c>
      <c r="BC96" s="101">
        <f>'010ZTI - Zdravotechn - 01...'!F36</f>
        <v>0</v>
      </c>
      <c r="BD96" s="103">
        <f>'010ZTI - Zdravotechn - 01...'!F37</f>
        <v>0</v>
      </c>
      <c r="BT96" s="104" t="s">
        <v>80</v>
      </c>
      <c r="BV96" s="104" t="s">
        <v>74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>
      <c r="A97" s="94" t="s">
        <v>76</v>
      </c>
      <c r="B97" s="95"/>
      <c r="C97" s="96"/>
      <c r="D97" s="297" t="s">
        <v>86</v>
      </c>
      <c r="E97" s="297"/>
      <c r="F97" s="297"/>
      <c r="G97" s="297"/>
      <c r="H97" s="297"/>
      <c r="I97" s="97"/>
      <c r="J97" s="297" t="s">
        <v>87</v>
      </c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8">
        <f>'010ELI - Elektroinstalace'!J30</f>
        <v>0</v>
      </c>
      <c r="AH97" s="299"/>
      <c r="AI97" s="299"/>
      <c r="AJ97" s="299"/>
      <c r="AK97" s="299"/>
      <c r="AL97" s="299"/>
      <c r="AM97" s="299"/>
      <c r="AN97" s="298">
        <f t="shared" si="0"/>
        <v>0</v>
      </c>
      <c r="AO97" s="299"/>
      <c r="AP97" s="299"/>
      <c r="AQ97" s="98" t="s">
        <v>79</v>
      </c>
      <c r="AR97" s="99"/>
      <c r="AS97" s="100">
        <v>0</v>
      </c>
      <c r="AT97" s="101">
        <f t="shared" si="1"/>
        <v>0</v>
      </c>
      <c r="AU97" s="102">
        <f>'010ELI - Elektroinstalace'!P128</f>
        <v>0</v>
      </c>
      <c r="AV97" s="101">
        <f>'010ELI - Elektroinstalace'!J33</f>
        <v>0</v>
      </c>
      <c r="AW97" s="101">
        <f>'010ELI - Elektroinstalace'!J34</f>
        <v>0</v>
      </c>
      <c r="AX97" s="101">
        <f>'010ELI - Elektroinstalace'!J35</f>
        <v>0</v>
      </c>
      <c r="AY97" s="101">
        <f>'010ELI - Elektroinstalace'!J36</f>
        <v>0</v>
      </c>
      <c r="AZ97" s="101">
        <f>'010ELI - Elektroinstalace'!F33</f>
        <v>0</v>
      </c>
      <c r="BA97" s="101">
        <f>'010ELI - Elektroinstalace'!F34</f>
        <v>0</v>
      </c>
      <c r="BB97" s="101">
        <f>'010ELI - Elektroinstalace'!F35</f>
        <v>0</v>
      </c>
      <c r="BC97" s="101">
        <f>'010ELI - Elektroinstalace'!F36</f>
        <v>0</v>
      </c>
      <c r="BD97" s="103">
        <f>'010ELI - Elektroinstalace'!F37</f>
        <v>0</v>
      </c>
      <c r="BT97" s="104" t="s">
        <v>80</v>
      </c>
      <c r="BV97" s="104" t="s">
        <v>74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>
      <c r="A98" s="94" t="s">
        <v>76</v>
      </c>
      <c r="B98" s="95"/>
      <c r="C98" s="96"/>
      <c r="D98" s="297" t="s">
        <v>89</v>
      </c>
      <c r="E98" s="297"/>
      <c r="F98" s="297"/>
      <c r="G98" s="297"/>
      <c r="H98" s="297"/>
      <c r="I98" s="97"/>
      <c r="J98" s="297" t="s">
        <v>90</v>
      </c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8">
        <f>'010VZT - Vzduchotechnika'!J30</f>
        <v>0</v>
      </c>
      <c r="AH98" s="299"/>
      <c r="AI98" s="299"/>
      <c r="AJ98" s="299"/>
      <c r="AK98" s="299"/>
      <c r="AL98" s="299"/>
      <c r="AM98" s="299"/>
      <c r="AN98" s="298">
        <f t="shared" si="0"/>
        <v>0</v>
      </c>
      <c r="AO98" s="299"/>
      <c r="AP98" s="299"/>
      <c r="AQ98" s="98" t="s">
        <v>79</v>
      </c>
      <c r="AR98" s="99"/>
      <c r="AS98" s="100">
        <v>0</v>
      </c>
      <c r="AT98" s="101">
        <f t="shared" si="1"/>
        <v>0</v>
      </c>
      <c r="AU98" s="102">
        <f>'010VZT - Vzduchotechnika'!P126</f>
        <v>0</v>
      </c>
      <c r="AV98" s="101">
        <f>'010VZT - Vzduchotechnika'!J33</f>
        <v>0</v>
      </c>
      <c r="AW98" s="101">
        <f>'010VZT - Vzduchotechnika'!J34</f>
        <v>0</v>
      </c>
      <c r="AX98" s="101">
        <f>'010VZT - Vzduchotechnika'!J35</f>
        <v>0</v>
      </c>
      <c r="AY98" s="101">
        <f>'010VZT - Vzduchotechnika'!J36</f>
        <v>0</v>
      </c>
      <c r="AZ98" s="101">
        <f>'010VZT - Vzduchotechnika'!F33</f>
        <v>0</v>
      </c>
      <c r="BA98" s="101">
        <f>'010VZT - Vzduchotechnika'!F34</f>
        <v>0</v>
      </c>
      <c r="BB98" s="101">
        <f>'010VZT - Vzduchotechnika'!F35</f>
        <v>0</v>
      </c>
      <c r="BC98" s="101">
        <f>'010VZT - Vzduchotechnika'!F36</f>
        <v>0</v>
      </c>
      <c r="BD98" s="103">
        <f>'010VZT - Vzduchotechnika'!F37</f>
        <v>0</v>
      </c>
      <c r="BT98" s="104" t="s">
        <v>80</v>
      </c>
      <c r="BV98" s="104" t="s">
        <v>74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50.25" customHeight="1">
      <c r="A99" s="94" t="s">
        <v>76</v>
      </c>
      <c r="B99" s="95"/>
      <c r="C99" s="96"/>
      <c r="D99" s="297" t="s">
        <v>92</v>
      </c>
      <c r="E99" s="297"/>
      <c r="F99" s="297"/>
      <c r="G99" s="297"/>
      <c r="H99" s="297"/>
      <c r="I99" s="97"/>
      <c r="J99" s="297" t="s">
        <v>93</v>
      </c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8">
        <f>'SO02-sanace - SO02-  - SO...'!J30</f>
        <v>0</v>
      </c>
      <c r="AH99" s="299"/>
      <c r="AI99" s="299"/>
      <c r="AJ99" s="299"/>
      <c r="AK99" s="299"/>
      <c r="AL99" s="299"/>
      <c r="AM99" s="299"/>
      <c r="AN99" s="298">
        <f t="shared" si="0"/>
        <v>0</v>
      </c>
      <c r="AO99" s="299"/>
      <c r="AP99" s="299"/>
      <c r="AQ99" s="98" t="s">
        <v>79</v>
      </c>
      <c r="AR99" s="99"/>
      <c r="AS99" s="100">
        <v>0</v>
      </c>
      <c r="AT99" s="101">
        <f t="shared" si="1"/>
        <v>0</v>
      </c>
      <c r="AU99" s="102">
        <f>'SO02-sanace - SO02-  - SO...'!P130</f>
        <v>0</v>
      </c>
      <c r="AV99" s="101">
        <f>'SO02-sanace - SO02-  - SO...'!J33</f>
        <v>0</v>
      </c>
      <c r="AW99" s="101">
        <f>'SO02-sanace - SO02-  - SO...'!J34</f>
        <v>0</v>
      </c>
      <c r="AX99" s="101">
        <f>'SO02-sanace - SO02-  - SO...'!J35</f>
        <v>0</v>
      </c>
      <c r="AY99" s="101">
        <f>'SO02-sanace - SO02-  - SO...'!J36</f>
        <v>0</v>
      </c>
      <c r="AZ99" s="101">
        <f>'SO02-sanace - SO02-  - SO...'!F33</f>
        <v>0</v>
      </c>
      <c r="BA99" s="101">
        <f>'SO02-sanace - SO02-  - SO...'!F34</f>
        <v>0</v>
      </c>
      <c r="BB99" s="101">
        <f>'SO02-sanace - SO02-  - SO...'!F35</f>
        <v>0</v>
      </c>
      <c r="BC99" s="101">
        <f>'SO02-sanace - SO02-  - SO...'!F36</f>
        <v>0</v>
      </c>
      <c r="BD99" s="103">
        <f>'SO02-sanace - SO02-  - SO...'!F37</f>
        <v>0</v>
      </c>
      <c r="BT99" s="104" t="s">
        <v>80</v>
      </c>
      <c r="BV99" s="104" t="s">
        <v>74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50.25" customHeight="1">
      <c r="A100" s="94" t="s">
        <v>76</v>
      </c>
      <c r="B100" s="95"/>
      <c r="C100" s="96"/>
      <c r="D100" s="297" t="s">
        <v>95</v>
      </c>
      <c r="E100" s="297"/>
      <c r="F100" s="297"/>
      <c r="G100" s="297"/>
      <c r="H100" s="297"/>
      <c r="I100" s="97"/>
      <c r="J100" s="297" t="s">
        <v>96</v>
      </c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8">
        <f>'010VTU - Venkovní te - 01...'!J30</f>
        <v>0</v>
      </c>
      <c r="AH100" s="299"/>
      <c r="AI100" s="299"/>
      <c r="AJ100" s="299"/>
      <c r="AK100" s="299"/>
      <c r="AL100" s="299"/>
      <c r="AM100" s="299"/>
      <c r="AN100" s="298">
        <f t="shared" si="0"/>
        <v>0</v>
      </c>
      <c r="AO100" s="299"/>
      <c r="AP100" s="299"/>
      <c r="AQ100" s="98" t="s">
        <v>79</v>
      </c>
      <c r="AR100" s="99"/>
      <c r="AS100" s="100">
        <v>0</v>
      </c>
      <c r="AT100" s="101">
        <f t="shared" si="1"/>
        <v>0</v>
      </c>
      <c r="AU100" s="102">
        <f>'010VTU - Venkovní te - 01...'!P123</f>
        <v>0</v>
      </c>
      <c r="AV100" s="101">
        <f>'010VTU - Venkovní te - 01...'!J33</f>
        <v>0</v>
      </c>
      <c r="AW100" s="101">
        <f>'010VTU - Venkovní te - 01...'!J34</f>
        <v>0</v>
      </c>
      <c r="AX100" s="101">
        <f>'010VTU - Venkovní te - 01...'!J35</f>
        <v>0</v>
      </c>
      <c r="AY100" s="101">
        <f>'010VTU - Venkovní te - 01...'!J36</f>
        <v>0</v>
      </c>
      <c r="AZ100" s="101">
        <f>'010VTU - Venkovní te - 01...'!F33</f>
        <v>0</v>
      </c>
      <c r="BA100" s="101">
        <f>'010VTU - Venkovní te - 01...'!F34</f>
        <v>0</v>
      </c>
      <c r="BB100" s="101">
        <f>'010VTU - Venkovní te - 01...'!F35</f>
        <v>0</v>
      </c>
      <c r="BC100" s="101">
        <f>'010VTU - Venkovní te - 01...'!F36</f>
        <v>0</v>
      </c>
      <c r="BD100" s="103">
        <f>'010VTU - Venkovní te - 01...'!F37</f>
        <v>0</v>
      </c>
      <c r="BT100" s="104" t="s">
        <v>80</v>
      </c>
      <c r="BV100" s="104" t="s">
        <v>74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37.5" customHeight="1">
      <c r="A101" s="94" t="s">
        <v>76</v>
      </c>
      <c r="B101" s="95"/>
      <c r="C101" s="96"/>
      <c r="D101" s="297" t="s">
        <v>98</v>
      </c>
      <c r="E101" s="297"/>
      <c r="F101" s="297"/>
      <c r="G101" s="297"/>
      <c r="H101" s="297"/>
      <c r="I101" s="97"/>
      <c r="J101" s="297" t="s">
        <v>99</v>
      </c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>
        <f>'VRN - Vedlejší rozpo - VR...'!J30</f>
        <v>0</v>
      </c>
      <c r="AH101" s="299"/>
      <c r="AI101" s="299"/>
      <c r="AJ101" s="299"/>
      <c r="AK101" s="299"/>
      <c r="AL101" s="299"/>
      <c r="AM101" s="299"/>
      <c r="AN101" s="298">
        <f t="shared" si="0"/>
        <v>0</v>
      </c>
      <c r="AO101" s="299"/>
      <c r="AP101" s="299"/>
      <c r="AQ101" s="98" t="s">
        <v>79</v>
      </c>
      <c r="AR101" s="99"/>
      <c r="AS101" s="105">
        <v>0</v>
      </c>
      <c r="AT101" s="106">
        <f t="shared" si="1"/>
        <v>0</v>
      </c>
      <c r="AU101" s="107">
        <f>'VRN - Vedlejší rozpo - VR...'!P122</f>
        <v>0</v>
      </c>
      <c r="AV101" s="106">
        <f>'VRN - Vedlejší rozpo - VR...'!J33</f>
        <v>0</v>
      </c>
      <c r="AW101" s="106">
        <f>'VRN - Vedlejší rozpo - VR...'!J34</f>
        <v>0</v>
      </c>
      <c r="AX101" s="106">
        <f>'VRN - Vedlejší rozpo - VR...'!J35</f>
        <v>0</v>
      </c>
      <c r="AY101" s="106">
        <f>'VRN - Vedlejší rozpo - VR...'!J36</f>
        <v>0</v>
      </c>
      <c r="AZ101" s="106">
        <f>'VRN - Vedlejší rozpo - VR...'!F33</f>
        <v>0</v>
      </c>
      <c r="BA101" s="106">
        <f>'VRN - Vedlejší rozpo - VR...'!F34</f>
        <v>0</v>
      </c>
      <c r="BB101" s="106">
        <f>'VRN - Vedlejší rozpo - VR...'!F35</f>
        <v>0</v>
      </c>
      <c r="BC101" s="106">
        <f>'VRN - Vedlejší rozpo - VR...'!F36</f>
        <v>0</v>
      </c>
      <c r="BD101" s="108">
        <f>'VRN - Vedlejší rozpo - VR...'!F37</f>
        <v>0</v>
      </c>
      <c r="BT101" s="104" t="s">
        <v>80</v>
      </c>
      <c r="BV101" s="104" t="s">
        <v>74</v>
      </c>
      <c r="BW101" s="104" t="s">
        <v>100</v>
      </c>
      <c r="BX101" s="104" t="s">
        <v>5</v>
      </c>
      <c r="CL101" s="104" t="s">
        <v>1</v>
      </c>
      <c r="CM101" s="104" t="s">
        <v>82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10ARS - Architekton - 01...'!C2" display="/"/>
    <hyperlink ref="A96" location="'010ZTI - Zdravotechn - 01...'!C2" display="/"/>
    <hyperlink ref="A97" location="'010ELI - Elektroinstalace'!C2" display="/"/>
    <hyperlink ref="A98" location="'010VZT - Vzduchotechnika'!C2" display="/"/>
    <hyperlink ref="A99" location="'SO02-sanace - SO02-  - SO...'!C2" display="/"/>
    <hyperlink ref="A100" location="'010VTU - Venkovní te - 01...'!C2" display="/"/>
    <hyperlink ref="A101" location="'VRN - Vedlejší rozpo - V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4"/>
  <sheetViews>
    <sheetView showGridLines="0" workbookViewId="0" topLeftCell="A531">
      <selection activeCell="F1131" sqref="F11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81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103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ROUND((SUM(BE137:BE1133)),2)</f>
        <v>0</v>
      </c>
      <c r="G33" s="35"/>
      <c r="H33" s="35"/>
      <c r="I33" s="132">
        <v>0.21</v>
      </c>
      <c r="J33" s="131">
        <f>ROUND(((SUM(BE137:BE1133))*I33),2)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ROUND((SUM(BF137:BF1133)),2)</f>
        <v>0</v>
      </c>
      <c r="G34" s="35"/>
      <c r="H34" s="35"/>
      <c r="I34" s="132">
        <v>0.15</v>
      </c>
      <c r="J34" s="131">
        <f>ROUND(((SUM(BF137:BF1133))*I34),2)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ROUND((SUM(BG137:BG1133)),2)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ROUND((SUM(BH137:BH1133)),2)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ROUND((SUM(BI137:BI1133)),2)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010ARS - Architekton - 010ARS - Architektonicko-...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109</v>
      </c>
      <c r="E97" s="165"/>
      <c r="F97" s="165"/>
      <c r="G97" s="165"/>
      <c r="H97" s="165"/>
      <c r="I97" s="166"/>
      <c r="J97" s="167">
        <f>J138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J139</f>
        <v>0</v>
      </c>
      <c r="K98" s="170"/>
      <c r="L98" s="175"/>
    </row>
    <row r="99" spans="2:12" s="10" customFormat="1" ht="19.9" customHeight="1">
      <c r="B99" s="169"/>
      <c r="C99" s="170"/>
      <c r="D99" s="171" t="s">
        <v>111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112</v>
      </c>
      <c r="E100" s="172"/>
      <c r="F100" s="172"/>
      <c r="G100" s="172"/>
      <c r="H100" s="172"/>
      <c r="I100" s="173"/>
      <c r="J100" s="174">
        <f>J162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113</v>
      </c>
      <c r="E101" s="172"/>
      <c r="F101" s="172"/>
      <c r="G101" s="172"/>
      <c r="H101" s="172"/>
      <c r="I101" s="173"/>
      <c r="J101" s="174">
        <f>J166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114</v>
      </c>
      <c r="E102" s="172"/>
      <c r="F102" s="172"/>
      <c r="G102" s="172"/>
      <c r="H102" s="172"/>
      <c r="I102" s="173"/>
      <c r="J102" s="174">
        <f>J369</f>
        <v>0</v>
      </c>
      <c r="K102" s="170"/>
      <c r="L102" s="175"/>
    </row>
    <row r="103" spans="2:12" s="10" customFormat="1" ht="14.85" customHeight="1">
      <c r="B103" s="169"/>
      <c r="C103" s="170"/>
      <c r="D103" s="171" t="s">
        <v>115</v>
      </c>
      <c r="E103" s="172"/>
      <c r="F103" s="172"/>
      <c r="G103" s="172"/>
      <c r="H103" s="172"/>
      <c r="I103" s="173"/>
      <c r="J103" s="174">
        <f>J419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J482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117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J492</f>
        <v>0</v>
      </c>
      <c r="K106" s="163"/>
      <c r="L106" s="168"/>
    </row>
    <row r="107" spans="2:12" s="10" customFormat="1" ht="19.9" customHeight="1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J493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J514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121</v>
      </c>
      <c r="E109" s="172"/>
      <c r="F109" s="172"/>
      <c r="G109" s="172"/>
      <c r="H109" s="172"/>
      <c r="I109" s="173"/>
      <c r="J109" s="174">
        <f>J579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122</v>
      </c>
      <c r="E110" s="172"/>
      <c r="F110" s="172"/>
      <c r="G110" s="172"/>
      <c r="H110" s="172"/>
      <c r="I110" s="173"/>
      <c r="J110" s="174">
        <f>J601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123</v>
      </c>
      <c r="E111" s="172"/>
      <c r="F111" s="172"/>
      <c r="G111" s="172"/>
      <c r="H111" s="172"/>
      <c r="I111" s="173"/>
      <c r="J111" s="174">
        <f>J623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124</v>
      </c>
      <c r="E112" s="172"/>
      <c r="F112" s="172"/>
      <c r="G112" s="172"/>
      <c r="H112" s="172"/>
      <c r="I112" s="173"/>
      <c r="J112" s="174">
        <f>J758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125</v>
      </c>
      <c r="E113" s="172"/>
      <c r="F113" s="172"/>
      <c r="G113" s="172"/>
      <c r="H113" s="172"/>
      <c r="I113" s="173"/>
      <c r="J113" s="174">
        <f>J925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126</v>
      </c>
      <c r="E114" s="172"/>
      <c r="F114" s="172"/>
      <c r="G114" s="172"/>
      <c r="H114" s="172"/>
      <c r="I114" s="173"/>
      <c r="J114" s="174">
        <f>J1055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127</v>
      </c>
      <c r="E115" s="172"/>
      <c r="F115" s="172"/>
      <c r="G115" s="172"/>
      <c r="H115" s="172"/>
      <c r="I115" s="173"/>
      <c r="J115" s="174">
        <f>J1099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128</v>
      </c>
      <c r="E116" s="172"/>
      <c r="F116" s="172"/>
      <c r="G116" s="172"/>
      <c r="H116" s="172"/>
      <c r="I116" s="173"/>
      <c r="J116" s="174">
        <f>J1117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129</v>
      </c>
      <c r="E117" s="172"/>
      <c r="F117" s="172"/>
      <c r="G117" s="172"/>
      <c r="H117" s="172"/>
      <c r="I117" s="173"/>
      <c r="J117" s="174">
        <f>J1121</f>
        <v>0</v>
      </c>
      <c r="K117" s="170"/>
      <c r="L117" s="175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3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6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130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6" t="str">
        <f>E7</f>
        <v>ZSNepomuckaPraha - ZÁKLADNÍ ŠKOLA PRAHA 5, NEPOMUCKÁ</v>
      </c>
      <c r="F127" s="327"/>
      <c r="G127" s="327"/>
      <c r="H127" s="32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102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05" t="str">
        <f>E9</f>
        <v>010ARS - Architekton - 010ARS - Architektonicko-...</v>
      </c>
      <c r="F129" s="325"/>
      <c r="G129" s="325"/>
      <c r="H129" s="325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 xml:space="preserve"> </v>
      </c>
      <c r="G131" s="37"/>
      <c r="H131" s="37"/>
      <c r="I131" s="118" t="s">
        <v>22</v>
      </c>
      <c r="J131" s="67" t="str">
        <f>IF(J12="","",J12)</f>
        <v>Vypln údaj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23</v>
      </c>
      <c r="D133" s="37"/>
      <c r="E133" s="37"/>
      <c r="F133" s="28" t="str">
        <f>E15</f>
        <v>Městská část Praha 5</v>
      </c>
      <c r="G133" s="37"/>
      <c r="H133" s="37"/>
      <c r="I133" s="118" t="s">
        <v>28</v>
      </c>
      <c r="J133" s="33" t="str">
        <f>E21</f>
        <v>Karlínblok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26</v>
      </c>
      <c r="D134" s="37"/>
      <c r="E134" s="37"/>
      <c r="F134" s="28" t="str">
        <f>IF(E18="","",E18)</f>
        <v>Vyplň údaj</v>
      </c>
      <c r="G134" s="37"/>
      <c r="H134" s="37"/>
      <c r="I134" s="118" t="s">
        <v>30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76"/>
      <c r="B136" s="177"/>
      <c r="C136" s="178" t="s">
        <v>131</v>
      </c>
      <c r="D136" s="179" t="s">
        <v>57</v>
      </c>
      <c r="E136" s="179" t="s">
        <v>53</v>
      </c>
      <c r="F136" s="179" t="s">
        <v>54</v>
      </c>
      <c r="G136" s="179" t="s">
        <v>132</v>
      </c>
      <c r="H136" s="179" t="s">
        <v>133</v>
      </c>
      <c r="I136" s="180" t="s">
        <v>134</v>
      </c>
      <c r="J136" s="181" t="s">
        <v>106</v>
      </c>
      <c r="K136" s="182" t="s">
        <v>135</v>
      </c>
      <c r="L136" s="183"/>
      <c r="M136" s="76" t="s">
        <v>1</v>
      </c>
      <c r="N136" s="77" t="s">
        <v>36</v>
      </c>
      <c r="O136" s="77" t="s">
        <v>136</v>
      </c>
      <c r="P136" s="77" t="s">
        <v>137</v>
      </c>
      <c r="Q136" s="77" t="s">
        <v>138</v>
      </c>
      <c r="R136" s="77" t="s">
        <v>139</v>
      </c>
      <c r="S136" s="77" t="s">
        <v>140</v>
      </c>
      <c r="T136" s="78" t="s">
        <v>141</v>
      </c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63" s="2" customFormat="1" ht="22.9" customHeight="1">
      <c r="A137" s="35"/>
      <c r="B137" s="36"/>
      <c r="C137" s="83" t="s">
        <v>142</v>
      </c>
      <c r="D137" s="37"/>
      <c r="E137" s="37"/>
      <c r="F137" s="37"/>
      <c r="G137" s="37"/>
      <c r="H137" s="37"/>
      <c r="I137" s="116"/>
      <c r="J137" s="184">
        <f>BK137</f>
        <v>0</v>
      </c>
      <c r="K137" s="37"/>
      <c r="L137" s="40"/>
      <c r="M137" s="79"/>
      <c r="N137" s="185"/>
      <c r="O137" s="80"/>
      <c r="P137" s="186">
        <f>P138+P492</f>
        <v>0</v>
      </c>
      <c r="Q137" s="80"/>
      <c r="R137" s="186">
        <f>R138+R492</f>
        <v>0.87077944</v>
      </c>
      <c r="S137" s="80"/>
      <c r="T137" s="187">
        <f>T138+T492</f>
        <v>0.034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71</v>
      </c>
      <c r="AU137" s="18" t="s">
        <v>108</v>
      </c>
      <c r="BK137" s="188">
        <f>BK138+BK492</f>
        <v>0</v>
      </c>
    </row>
    <row r="138" spans="2:63" s="12" customFormat="1" ht="25.9" customHeight="1">
      <c r="B138" s="189"/>
      <c r="C138" s="190"/>
      <c r="D138" s="191" t="s">
        <v>71</v>
      </c>
      <c r="E138" s="192" t="s">
        <v>143</v>
      </c>
      <c r="F138" s="192" t="s">
        <v>144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P139+P158+P166+P369+P482+P489</f>
        <v>0</v>
      </c>
      <c r="Q138" s="197"/>
      <c r="R138" s="198">
        <f>R139+R158+R166+R369+R482+R489</f>
        <v>0</v>
      </c>
      <c r="S138" s="197"/>
      <c r="T138" s="199">
        <f>T139+T158+T166+T369+T482+T489</f>
        <v>0.034</v>
      </c>
      <c r="AR138" s="200" t="s">
        <v>80</v>
      </c>
      <c r="AT138" s="201" t="s">
        <v>71</v>
      </c>
      <c r="AU138" s="201" t="s">
        <v>72</v>
      </c>
      <c r="AY138" s="200" t="s">
        <v>145</v>
      </c>
      <c r="BK138" s="202">
        <f>BK139+BK158+BK166+BK369+BK482+BK489</f>
        <v>0</v>
      </c>
    </row>
    <row r="139" spans="2:63" s="12" customFormat="1" ht="22.9" customHeight="1">
      <c r="B139" s="189"/>
      <c r="C139" s="190"/>
      <c r="D139" s="191" t="s">
        <v>71</v>
      </c>
      <c r="E139" s="203" t="s">
        <v>80</v>
      </c>
      <c r="F139" s="203" t="s">
        <v>146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SUM(P140:P157)</f>
        <v>0</v>
      </c>
      <c r="Q139" s="197"/>
      <c r="R139" s="198">
        <f>SUM(R140:R157)</f>
        <v>0</v>
      </c>
      <c r="S139" s="197"/>
      <c r="T139" s="199">
        <f>SUM(T140:T157)</f>
        <v>0</v>
      </c>
      <c r="AR139" s="200" t="s">
        <v>80</v>
      </c>
      <c r="AT139" s="201" t="s">
        <v>71</v>
      </c>
      <c r="AU139" s="201" t="s">
        <v>80</v>
      </c>
      <c r="AY139" s="200" t="s">
        <v>145</v>
      </c>
      <c r="BK139" s="202">
        <f>SUM(BK140:BK157)</f>
        <v>0</v>
      </c>
    </row>
    <row r="140" spans="1:65" s="2" customFormat="1" ht="21.75" customHeight="1">
      <c r="A140" s="35"/>
      <c r="B140" s="36"/>
      <c r="C140" s="205" t="s">
        <v>80</v>
      </c>
      <c r="D140" s="205" t="s">
        <v>147</v>
      </c>
      <c r="E140" s="206" t="s">
        <v>148</v>
      </c>
      <c r="F140" s="207" t="s">
        <v>149</v>
      </c>
      <c r="G140" s="208" t="s">
        <v>150</v>
      </c>
      <c r="H140" s="209">
        <v>69.359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37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82</v>
      </c>
      <c r="AY140" s="18" t="s">
        <v>145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151</v>
      </c>
      <c r="BM140" s="217" t="s">
        <v>82</v>
      </c>
    </row>
    <row r="141" spans="2:51" s="13" customFormat="1" ht="12">
      <c r="B141" s="219"/>
      <c r="C141" s="220"/>
      <c r="D141" s="221" t="s">
        <v>152</v>
      </c>
      <c r="E141" s="222" t="s">
        <v>1</v>
      </c>
      <c r="F141" s="223" t="s">
        <v>153</v>
      </c>
      <c r="G141" s="220"/>
      <c r="H141" s="224">
        <v>69.359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152</v>
      </c>
      <c r="AU141" s="230" t="s">
        <v>82</v>
      </c>
      <c r="AV141" s="13" t="s">
        <v>82</v>
      </c>
      <c r="AW141" s="13" t="s">
        <v>29</v>
      </c>
      <c r="AX141" s="13" t="s">
        <v>72</v>
      </c>
      <c r="AY141" s="230" t="s">
        <v>145</v>
      </c>
    </row>
    <row r="142" spans="2:51" s="14" customFormat="1" ht="12">
      <c r="B142" s="231"/>
      <c r="C142" s="232"/>
      <c r="D142" s="221" t="s">
        <v>152</v>
      </c>
      <c r="E142" s="233" t="s">
        <v>1</v>
      </c>
      <c r="F142" s="234" t="s">
        <v>154</v>
      </c>
      <c r="G142" s="232"/>
      <c r="H142" s="235">
        <v>69.359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152</v>
      </c>
      <c r="AU142" s="241" t="s">
        <v>82</v>
      </c>
      <c r="AV142" s="14" t="s">
        <v>151</v>
      </c>
      <c r="AW142" s="14" t="s">
        <v>29</v>
      </c>
      <c r="AX142" s="14" t="s">
        <v>80</v>
      </c>
      <c r="AY142" s="241" t="s">
        <v>145</v>
      </c>
    </row>
    <row r="143" spans="1:65" s="2" customFormat="1" ht="21.75" customHeight="1">
      <c r="A143" s="35"/>
      <c r="B143" s="36"/>
      <c r="C143" s="205" t="s">
        <v>82</v>
      </c>
      <c r="D143" s="205" t="s">
        <v>147</v>
      </c>
      <c r="E143" s="206" t="s">
        <v>155</v>
      </c>
      <c r="F143" s="207" t="s">
        <v>156</v>
      </c>
      <c r="G143" s="208" t="s">
        <v>150</v>
      </c>
      <c r="H143" s="209">
        <v>69.359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151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153</v>
      </c>
      <c r="G144" s="220"/>
      <c r="H144" s="224">
        <v>69.359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80</v>
      </c>
      <c r="AY144" s="230" t="s">
        <v>145</v>
      </c>
    </row>
    <row r="145" spans="1:65" s="2" customFormat="1" ht="21.75" customHeight="1">
      <c r="A145" s="35"/>
      <c r="B145" s="36"/>
      <c r="C145" s="205" t="s">
        <v>157</v>
      </c>
      <c r="D145" s="205" t="s">
        <v>147</v>
      </c>
      <c r="E145" s="206" t="s">
        <v>158</v>
      </c>
      <c r="F145" s="207" t="s">
        <v>159</v>
      </c>
      <c r="G145" s="208" t="s">
        <v>150</v>
      </c>
      <c r="H145" s="209">
        <v>69.359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160</v>
      </c>
    </row>
    <row r="146" spans="2:51" s="13" customFormat="1" ht="12">
      <c r="B146" s="219"/>
      <c r="C146" s="220"/>
      <c r="D146" s="221" t="s">
        <v>152</v>
      </c>
      <c r="E146" s="222" t="s">
        <v>1</v>
      </c>
      <c r="F146" s="223" t="s">
        <v>153</v>
      </c>
      <c r="G146" s="220"/>
      <c r="H146" s="224">
        <v>69.359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152</v>
      </c>
      <c r="AU146" s="230" t="s">
        <v>82</v>
      </c>
      <c r="AV146" s="13" t="s">
        <v>82</v>
      </c>
      <c r="AW146" s="13" t="s">
        <v>29</v>
      </c>
      <c r="AX146" s="13" t="s">
        <v>80</v>
      </c>
      <c r="AY146" s="230" t="s">
        <v>145</v>
      </c>
    </row>
    <row r="147" spans="1:65" s="2" customFormat="1" ht="21.75" customHeight="1">
      <c r="A147" s="35"/>
      <c r="B147" s="36"/>
      <c r="C147" s="205" t="s">
        <v>151</v>
      </c>
      <c r="D147" s="205" t="s">
        <v>147</v>
      </c>
      <c r="E147" s="206" t="s">
        <v>161</v>
      </c>
      <c r="F147" s="207" t="s">
        <v>162</v>
      </c>
      <c r="G147" s="208" t="s">
        <v>150</v>
      </c>
      <c r="H147" s="209">
        <v>346.795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163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164</v>
      </c>
      <c r="G148" s="220"/>
      <c r="H148" s="224">
        <v>346.795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12">
      <c r="B149" s="231"/>
      <c r="C149" s="232"/>
      <c r="D149" s="221" t="s">
        <v>152</v>
      </c>
      <c r="E149" s="233" t="s">
        <v>1</v>
      </c>
      <c r="F149" s="234" t="s">
        <v>154</v>
      </c>
      <c r="G149" s="232"/>
      <c r="H149" s="235">
        <v>346.795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165</v>
      </c>
      <c r="D150" s="205" t="s">
        <v>147</v>
      </c>
      <c r="E150" s="206" t="s">
        <v>166</v>
      </c>
      <c r="F150" s="207" t="s">
        <v>167</v>
      </c>
      <c r="G150" s="208" t="s">
        <v>150</v>
      </c>
      <c r="H150" s="209">
        <v>69.359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151</v>
      </c>
      <c r="BM150" s="217" t="s">
        <v>168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153</v>
      </c>
      <c r="G151" s="220"/>
      <c r="H151" s="224">
        <v>69.359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80</v>
      </c>
      <c r="AY151" s="230" t="s">
        <v>145</v>
      </c>
    </row>
    <row r="152" spans="1:65" s="2" customFormat="1" ht="16.5" customHeight="1">
      <c r="A152" s="35"/>
      <c r="B152" s="36"/>
      <c r="C152" s="205" t="s">
        <v>160</v>
      </c>
      <c r="D152" s="205" t="s">
        <v>147</v>
      </c>
      <c r="E152" s="206" t="s">
        <v>169</v>
      </c>
      <c r="F152" s="207" t="s">
        <v>170</v>
      </c>
      <c r="G152" s="208" t="s">
        <v>150</v>
      </c>
      <c r="H152" s="209">
        <v>69.359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171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153</v>
      </c>
      <c r="G153" s="220"/>
      <c r="H153" s="224">
        <v>69.359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69.359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172</v>
      </c>
      <c r="D155" s="205" t="s">
        <v>147</v>
      </c>
      <c r="E155" s="206" t="s">
        <v>173</v>
      </c>
      <c r="F155" s="207" t="s">
        <v>174</v>
      </c>
      <c r="G155" s="208" t="s">
        <v>175</v>
      </c>
      <c r="H155" s="209">
        <v>124.846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176</v>
      </c>
    </row>
    <row r="156" spans="2:51" s="13" customFormat="1" ht="12">
      <c r="B156" s="219"/>
      <c r="C156" s="220"/>
      <c r="D156" s="221" t="s">
        <v>152</v>
      </c>
      <c r="E156" s="222" t="s">
        <v>1</v>
      </c>
      <c r="F156" s="223" t="s">
        <v>177</v>
      </c>
      <c r="G156" s="220"/>
      <c r="H156" s="224">
        <v>124.846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124.846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2:63" s="12" customFormat="1" ht="22.9" customHeight="1">
      <c r="B158" s="189"/>
      <c r="C158" s="190"/>
      <c r="D158" s="191" t="s">
        <v>71</v>
      </c>
      <c r="E158" s="203" t="s">
        <v>157</v>
      </c>
      <c r="F158" s="203" t="s">
        <v>178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P159+SUM(P160:P162)</f>
        <v>0</v>
      </c>
      <c r="Q158" s="197"/>
      <c r="R158" s="198">
        <f>R159+SUM(R160:R162)</f>
        <v>0</v>
      </c>
      <c r="S158" s="197"/>
      <c r="T158" s="199">
        <f>T159+SUM(T160:T162)</f>
        <v>0</v>
      </c>
      <c r="AR158" s="200" t="s">
        <v>80</v>
      </c>
      <c r="AT158" s="201" t="s">
        <v>71</v>
      </c>
      <c r="AU158" s="201" t="s">
        <v>80</v>
      </c>
      <c r="AY158" s="200" t="s">
        <v>145</v>
      </c>
      <c r="BK158" s="202">
        <f>BK159+SUM(BK160:BK162)</f>
        <v>0</v>
      </c>
    </row>
    <row r="159" spans="1:65" s="2" customFormat="1" ht="16.5" customHeight="1">
      <c r="A159" s="35"/>
      <c r="B159" s="36"/>
      <c r="C159" s="205" t="s">
        <v>163</v>
      </c>
      <c r="D159" s="205" t="s">
        <v>147</v>
      </c>
      <c r="E159" s="206" t="s">
        <v>179</v>
      </c>
      <c r="F159" s="207" t="s">
        <v>180</v>
      </c>
      <c r="G159" s="208" t="s">
        <v>181</v>
      </c>
      <c r="H159" s="209">
        <v>139.365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151</v>
      </c>
      <c r="BM159" s="217" t="s">
        <v>182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183</v>
      </c>
      <c r="G160" s="220"/>
      <c r="H160" s="224">
        <v>139.365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12">
      <c r="B161" s="231"/>
      <c r="C161" s="232"/>
      <c r="D161" s="221" t="s">
        <v>152</v>
      </c>
      <c r="E161" s="233" t="s">
        <v>1</v>
      </c>
      <c r="F161" s="234" t="s">
        <v>154</v>
      </c>
      <c r="G161" s="232"/>
      <c r="H161" s="235">
        <v>139.365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2:63" s="12" customFormat="1" ht="20.85" customHeight="1">
      <c r="B162" s="189"/>
      <c r="C162" s="190"/>
      <c r="D162" s="191" t="s">
        <v>71</v>
      </c>
      <c r="E162" s="203" t="s">
        <v>184</v>
      </c>
      <c r="F162" s="203" t="s">
        <v>185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AR162" s="200" t="s">
        <v>80</v>
      </c>
      <c r="AT162" s="201" t="s">
        <v>71</v>
      </c>
      <c r="AU162" s="201" t="s">
        <v>82</v>
      </c>
      <c r="AY162" s="200" t="s">
        <v>145</v>
      </c>
      <c r="BK162" s="202">
        <f>SUM(BK163:BK165)</f>
        <v>0</v>
      </c>
    </row>
    <row r="163" spans="1:65" s="2" customFormat="1" ht="21.75" customHeight="1">
      <c r="A163" s="35"/>
      <c r="B163" s="36"/>
      <c r="C163" s="205" t="s">
        <v>186</v>
      </c>
      <c r="D163" s="205" t="s">
        <v>147</v>
      </c>
      <c r="E163" s="206" t="s">
        <v>187</v>
      </c>
      <c r="F163" s="207" t="s">
        <v>188</v>
      </c>
      <c r="G163" s="208" t="s">
        <v>189</v>
      </c>
      <c r="H163" s="209">
        <v>47.58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157</v>
      </c>
      <c r="AY163" s="18" t="s">
        <v>145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80</v>
      </c>
      <c r="BK163" s="218">
        <f>ROUND(I163*H163,2)</f>
        <v>0</v>
      </c>
      <c r="BL163" s="18" t="s">
        <v>151</v>
      </c>
      <c r="BM163" s="217" t="s">
        <v>190</v>
      </c>
    </row>
    <row r="164" spans="2:51" s="13" customFormat="1" ht="12">
      <c r="B164" s="219"/>
      <c r="C164" s="220"/>
      <c r="D164" s="221" t="s">
        <v>152</v>
      </c>
      <c r="E164" s="222" t="s">
        <v>1</v>
      </c>
      <c r="F164" s="223" t="s">
        <v>191</v>
      </c>
      <c r="G164" s="220"/>
      <c r="H164" s="224">
        <v>47.58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152</v>
      </c>
      <c r="AU164" s="230" t="s">
        <v>157</v>
      </c>
      <c r="AV164" s="13" t="s">
        <v>82</v>
      </c>
      <c r="AW164" s="13" t="s">
        <v>29</v>
      </c>
      <c r="AX164" s="13" t="s">
        <v>72</v>
      </c>
      <c r="AY164" s="230" t="s">
        <v>145</v>
      </c>
    </row>
    <row r="165" spans="2:51" s="14" customFormat="1" ht="12">
      <c r="B165" s="231"/>
      <c r="C165" s="232"/>
      <c r="D165" s="221" t="s">
        <v>152</v>
      </c>
      <c r="E165" s="233" t="s">
        <v>1</v>
      </c>
      <c r="F165" s="234" t="s">
        <v>154</v>
      </c>
      <c r="G165" s="232"/>
      <c r="H165" s="235">
        <v>47.58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152</v>
      </c>
      <c r="AU165" s="241" t="s">
        <v>157</v>
      </c>
      <c r="AV165" s="14" t="s">
        <v>151</v>
      </c>
      <c r="AW165" s="14" t="s">
        <v>29</v>
      </c>
      <c r="AX165" s="14" t="s">
        <v>80</v>
      </c>
      <c r="AY165" s="241" t="s">
        <v>145</v>
      </c>
    </row>
    <row r="166" spans="2:63" s="12" customFormat="1" ht="22.9" customHeight="1">
      <c r="B166" s="189"/>
      <c r="C166" s="190"/>
      <c r="D166" s="191" t="s">
        <v>71</v>
      </c>
      <c r="E166" s="203" t="s">
        <v>160</v>
      </c>
      <c r="F166" s="203" t="s">
        <v>192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SUM(P167:P368)</f>
        <v>0</v>
      </c>
      <c r="Q166" s="197"/>
      <c r="R166" s="198">
        <f>SUM(R167:R368)</f>
        <v>0</v>
      </c>
      <c r="S166" s="197"/>
      <c r="T166" s="199">
        <f>SUM(T167:T368)</f>
        <v>0</v>
      </c>
      <c r="AR166" s="200" t="s">
        <v>80</v>
      </c>
      <c r="AT166" s="201" t="s">
        <v>71</v>
      </c>
      <c r="AU166" s="201" t="s">
        <v>80</v>
      </c>
      <c r="AY166" s="200" t="s">
        <v>145</v>
      </c>
      <c r="BK166" s="202">
        <f>SUM(BK167:BK368)</f>
        <v>0</v>
      </c>
    </row>
    <row r="167" spans="1:65" s="2" customFormat="1" ht="16.5" customHeight="1">
      <c r="A167" s="35"/>
      <c r="B167" s="36"/>
      <c r="C167" s="205" t="s">
        <v>168</v>
      </c>
      <c r="D167" s="205" t="s">
        <v>147</v>
      </c>
      <c r="E167" s="206" t="s">
        <v>193</v>
      </c>
      <c r="F167" s="207" t="s">
        <v>194</v>
      </c>
      <c r="G167" s="208" t="s">
        <v>189</v>
      </c>
      <c r="H167" s="209">
        <v>3300.57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37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82</v>
      </c>
      <c r="AY167" s="18" t="s">
        <v>145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80</v>
      </c>
      <c r="BK167" s="218">
        <f>ROUND(I167*H167,2)</f>
        <v>0</v>
      </c>
      <c r="BL167" s="18" t="s">
        <v>151</v>
      </c>
      <c r="BM167" s="217" t="s">
        <v>195</v>
      </c>
    </row>
    <row r="168" spans="2:51" s="15" customFormat="1" ht="12">
      <c r="B168" s="242"/>
      <c r="C168" s="243"/>
      <c r="D168" s="221" t="s">
        <v>152</v>
      </c>
      <c r="E168" s="244" t="s">
        <v>1</v>
      </c>
      <c r="F168" s="245" t="s">
        <v>196</v>
      </c>
      <c r="G168" s="243"/>
      <c r="H168" s="244" t="s">
        <v>1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152</v>
      </c>
      <c r="AU168" s="251" t="s">
        <v>82</v>
      </c>
      <c r="AV168" s="15" t="s">
        <v>80</v>
      </c>
      <c r="AW168" s="15" t="s">
        <v>29</v>
      </c>
      <c r="AX168" s="15" t="s">
        <v>72</v>
      </c>
      <c r="AY168" s="251" t="s">
        <v>145</v>
      </c>
    </row>
    <row r="169" spans="2:51" s="13" customFormat="1" ht="22.5">
      <c r="B169" s="219"/>
      <c r="C169" s="220"/>
      <c r="D169" s="221" t="s">
        <v>152</v>
      </c>
      <c r="E169" s="222" t="s">
        <v>1</v>
      </c>
      <c r="F169" s="223" t="s">
        <v>197</v>
      </c>
      <c r="G169" s="220"/>
      <c r="H169" s="224">
        <v>514.02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152</v>
      </c>
      <c r="AU169" s="230" t="s">
        <v>82</v>
      </c>
      <c r="AV169" s="13" t="s">
        <v>82</v>
      </c>
      <c r="AW169" s="13" t="s">
        <v>29</v>
      </c>
      <c r="AX169" s="13" t="s">
        <v>72</v>
      </c>
      <c r="AY169" s="230" t="s">
        <v>145</v>
      </c>
    </row>
    <row r="170" spans="2:51" s="16" customFormat="1" ht="12">
      <c r="B170" s="252"/>
      <c r="C170" s="253"/>
      <c r="D170" s="221" t="s">
        <v>152</v>
      </c>
      <c r="E170" s="254" t="s">
        <v>1</v>
      </c>
      <c r="F170" s="255" t="s">
        <v>198</v>
      </c>
      <c r="G170" s="253"/>
      <c r="H170" s="256">
        <v>514.02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152</v>
      </c>
      <c r="AU170" s="262" t="s">
        <v>82</v>
      </c>
      <c r="AV170" s="16" t="s">
        <v>157</v>
      </c>
      <c r="AW170" s="16" t="s">
        <v>29</v>
      </c>
      <c r="AX170" s="16" t="s">
        <v>72</v>
      </c>
      <c r="AY170" s="262" t="s">
        <v>145</v>
      </c>
    </row>
    <row r="171" spans="2:51" s="15" customFormat="1" ht="12">
      <c r="B171" s="242"/>
      <c r="C171" s="243"/>
      <c r="D171" s="221" t="s">
        <v>152</v>
      </c>
      <c r="E171" s="244" t="s">
        <v>1</v>
      </c>
      <c r="F171" s="245" t="s">
        <v>199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152</v>
      </c>
      <c r="AU171" s="251" t="s">
        <v>82</v>
      </c>
      <c r="AV171" s="15" t="s">
        <v>80</v>
      </c>
      <c r="AW171" s="15" t="s">
        <v>29</v>
      </c>
      <c r="AX171" s="15" t="s">
        <v>72</v>
      </c>
      <c r="AY171" s="251" t="s">
        <v>145</v>
      </c>
    </row>
    <row r="172" spans="2:51" s="13" customFormat="1" ht="22.5">
      <c r="B172" s="219"/>
      <c r="C172" s="220"/>
      <c r="D172" s="221" t="s">
        <v>152</v>
      </c>
      <c r="E172" s="222" t="s">
        <v>1</v>
      </c>
      <c r="F172" s="223" t="s">
        <v>200</v>
      </c>
      <c r="G172" s="220"/>
      <c r="H172" s="224">
        <v>954.95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152</v>
      </c>
      <c r="AU172" s="230" t="s">
        <v>82</v>
      </c>
      <c r="AV172" s="13" t="s">
        <v>82</v>
      </c>
      <c r="AW172" s="13" t="s">
        <v>29</v>
      </c>
      <c r="AX172" s="13" t="s">
        <v>72</v>
      </c>
      <c r="AY172" s="230" t="s">
        <v>145</v>
      </c>
    </row>
    <row r="173" spans="2:51" s="16" customFormat="1" ht="12">
      <c r="B173" s="252"/>
      <c r="C173" s="253"/>
      <c r="D173" s="221" t="s">
        <v>152</v>
      </c>
      <c r="E173" s="254" t="s">
        <v>1</v>
      </c>
      <c r="F173" s="255" t="s">
        <v>198</v>
      </c>
      <c r="G173" s="253"/>
      <c r="H173" s="256">
        <v>954.95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152</v>
      </c>
      <c r="AU173" s="262" t="s">
        <v>82</v>
      </c>
      <c r="AV173" s="16" t="s">
        <v>157</v>
      </c>
      <c r="AW173" s="16" t="s">
        <v>29</v>
      </c>
      <c r="AX173" s="16" t="s">
        <v>72</v>
      </c>
      <c r="AY173" s="262" t="s">
        <v>145</v>
      </c>
    </row>
    <row r="174" spans="2:51" s="15" customFormat="1" ht="12">
      <c r="B174" s="242"/>
      <c r="C174" s="243"/>
      <c r="D174" s="221" t="s">
        <v>152</v>
      </c>
      <c r="E174" s="244" t="s">
        <v>1</v>
      </c>
      <c r="F174" s="245" t="s">
        <v>201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152</v>
      </c>
      <c r="AU174" s="251" t="s">
        <v>82</v>
      </c>
      <c r="AV174" s="15" t="s">
        <v>80</v>
      </c>
      <c r="AW174" s="15" t="s">
        <v>29</v>
      </c>
      <c r="AX174" s="15" t="s">
        <v>72</v>
      </c>
      <c r="AY174" s="251" t="s">
        <v>145</v>
      </c>
    </row>
    <row r="175" spans="2:51" s="13" customFormat="1" ht="22.5">
      <c r="B175" s="219"/>
      <c r="C175" s="220"/>
      <c r="D175" s="221" t="s">
        <v>152</v>
      </c>
      <c r="E175" s="222" t="s">
        <v>1</v>
      </c>
      <c r="F175" s="223" t="s">
        <v>202</v>
      </c>
      <c r="G175" s="220"/>
      <c r="H175" s="224">
        <v>850.8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152</v>
      </c>
      <c r="AU175" s="230" t="s">
        <v>82</v>
      </c>
      <c r="AV175" s="13" t="s">
        <v>82</v>
      </c>
      <c r="AW175" s="13" t="s">
        <v>29</v>
      </c>
      <c r="AX175" s="13" t="s">
        <v>72</v>
      </c>
      <c r="AY175" s="230" t="s">
        <v>145</v>
      </c>
    </row>
    <row r="176" spans="2:51" s="16" customFormat="1" ht="12">
      <c r="B176" s="252"/>
      <c r="C176" s="253"/>
      <c r="D176" s="221" t="s">
        <v>152</v>
      </c>
      <c r="E176" s="254" t="s">
        <v>1</v>
      </c>
      <c r="F176" s="255" t="s">
        <v>198</v>
      </c>
      <c r="G176" s="253"/>
      <c r="H176" s="256">
        <v>850.8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152</v>
      </c>
      <c r="AU176" s="262" t="s">
        <v>82</v>
      </c>
      <c r="AV176" s="16" t="s">
        <v>157</v>
      </c>
      <c r="AW176" s="16" t="s">
        <v>29</v>
      </c>
      <c r="AX176" s="16" t="s">
        <v>72</v>
      </c>
      <c r="AY176" s="262" t="s">
        <v>145</v>
      </c>
    </row>
    <row r="177" spans="2:51" s="15" customFormat="1" ht="12">
      <c r="B177" s="242"/>
      <c r="C177" s="243"/>
      <c r="D177" s="221" t="s">
        <v>152</v>
      </c>
      <c r="E177" s="244" t="s">
        <v>1</v>
      </c>
      <c r="F177" s="245" t="s">
        <v>203</v>
      </c>
      <c r="G177" s="243"/>
      <c r="H177" s="244" t="s">
        <v>1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152</v>
      </c>
      <c r="AU177" s="251" t="s">
        <v>82</v>
      </c>
      <c r="AV177" s="15" t="s">
        <v>80</v>
      </c>
      <c r="AW177" s="15" t="s">
        <v>29</v>
      </c>
      <c r="AX177" s="15" t="s">
        <v>72</v>
      </c>
      <c r="AY177" s="251" t="s">
        <v>145</v>
      </c>
    </row>
    <row r="178" spans="2:51" s="13" customFormat="1" ht="12">
      <c r="B178" s="219"/>
      <c r="C178" s="220"/>
      <c r="D178" s="221" t="s">
        <v>152</v>
      </c>
      <c r="E178" s="222" t="s">
        <v>1</v>
      </c>
      <c r="F178" s="223" t="s">
        <v>204</v>
      </c>
      <c r="G178" s="220"/>
      <c r="H178" s="224">
        <v>425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152</v>
      </c>
      <c r="AU178" s="230" t="s">
        <v>82</v>
      </c>
      <c r="AV178" s="13" t="s">
        <v>82</v>
      </c>
      <c r="AW178" s="13" t="s">
        <v>29</v>
      </c>
      <c r="AX178" s="13" t="s">
        <v>72</v>
      </c>
      <c r="AY178" s="230" t="s">
        <v>145</v>
      </c>
    </row>
    <row r="179" spans="2:51" s="16" customFormat="1" ht="12">
      <c r="B179" s="252"/>
      <c r="C179" s="253"/>
      <c r="D179" s="221" t="s">
        <v>152</v>
      </c>
      <c r="E179" s="254" t="s">
        <v>1</v>
      </c>
      <c r="F179" s="255" t="s">
        <v>198</v>
      </c>
      <c r="G179" s="253"/>
      <c r="H179" s="256">
        <v>425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152</v>
      </c>
      <c r="AU179" s="262" t="s">
        <v>82</v>
      </c>
      <c r="AV179" s="16" t="s">
        <v>157</v>
      </c>
      <c r="AW179" s="16" t="s">
        <v>29</v>
      </c>
      <c r="AX179" s="16" t="s">
        <v>72</v>
      </c>
      <c r="AY179" s="262" t="s">
        <v>145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205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22.5">
      <c r="B181" s="219"/>
      <c r="C181" s="220"/>
      <c r="D181" s="221" t="s">
        <v>152</v>
      </c>
      <c r="E181" s="222" t="s">
        <v>1</v>
      </c>
      <c r="F181" s="223" t="s">
        <v>206</v>
      </c>
      <c r="G181" s="220"/>
      <c r="H181" s="224">
        <v>555.8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6" customFormat="1" ht="12">
      <c r="B182" s="252"/>
      <c r="C182" s="253"/>
      <c r="D182" s="221" t="s">
        <v>152</v>
      </c>
      <c r="E182" s="254" t="s">
        <v>1</v>
      </c>
      <c r="F182" s="255" t="s">
        <v>198</v>
      </c>
      <c r="G182" s="253"/>
      <c r="H182" s="256">
        <v>555.8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152</v>
      </c>
      <c r="AU182" s="262" t="s">
        <v>82</v>
      </c>
      <c r="AV182" s="16" t="s">
        <v>157</v>
      </c>
      <c r="AW182" s="16" t="s">
        <v>29</v>
      </c>
      <c r="AX182" s="16" t="s">
        <v>72</v>
      </c>
      <c r="AY182" s="262" t="s">
        <v>145</v>
      </c>
    </row>
    <row r="183" spans="2:51" s="14" customFormat="1" ht="12">
      <c r="B183" s="231"/>
      <c r="C183" s="232"/>
      <c r="D183" s="221" t="s">
        <v>152</v>
      </c>
      <c r="E183" s="233" t="s">
        <v>1</v>
      </c>
      <c r="F183" s="234" t="s">
        <v>154</v>
      </c>
      <c r="G183" s="232"/>
      <c r="H183" s="235">
        <v>3300.5699999999997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152</v>
      </c>
      <c r="AU183" s="241" t="s">
        <v>82</v>
      </c>
      <c r="AV183" s="14" t="s">
        <v>151</v>
      </c>
      <c r="AW183" s="14" t="s">
        <v>29</v>
      </c>
      <c r="AX183" s="14" t="s">
        <v>80</v>
      </c>
      <c r="AY183" s="241" t="s">
        <v>145</v>
      </c>
    </row>
    <row r="184" spans="1:65" s="2" customFormat="1" ht="21.75" customHeight="1">
      <c r="A184" s="35"/>
      <c r="B184" s="36"/>
      <c r="C184" s="205" t="s">
        <v>207</v>
      </c>
      <c r="D184" s="205" t="s">
        <v>147</v>
      </c>
      <c r="E184" s="206" t="s">
        <v>208</v>
      </c>
      <c r="F184" s="207" t="s">
        <v>209</v>
      </c>
      <c r="G184" s="208" t="s">
        <v>189</v>
      </c>
      <c r="H184" s="209">
        <v>4458.685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210</v>
      </c>
    </row>
    <row r="185" spans="2:51" s="15" customFormat="1" ht="12">
      <c r="B185" s="242"/>
      <c r="C185" s="243"/>
      <c r="D185" s="221" t="s">
        <v>152</v>
      </c>
      <c r="E185" s="244" t="s">
        <v>1</v>
      </c>
      <c r="F185" s="245" t="s">
        <v>211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152</v>
      </c>
      <c r="AU185" s="251" t="s">
        <v>82</v>
      </c>
      <c r="AV185" s="15" t="s">
        <v>80</v>
      </c>
      <c r="AW185" s="15" t="s">
        <v>29</v>
      </c>
      <c r="AX185" s="15" t="s">
        <v>72</v>
      </c>
      <c r="AY185" s="251" t="s">
        <v>145</v>
      </c>
    </row>
    <row r="186" spans="2:51" s="15" customFormat="1" ht="12">
      <c r="B186" s="242"/>
      <c r="C186" s="243"/>
      <c r="D186" s="221" t="s">
        <v>152</v>
      </c>
      <c r="E186" s="244" t="s">
        <v>1</v>
      </c>
      <c r="F186" s="245" t="s">
        <v>212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152</v>
      </c>
      <c r="AU186" s="251" t="s">
        <v>82</v>
      </c>
      <c r="AV186" s="15" t="s">
        <v>80</v>
      </c>
      <c r="AW186" s="15" t="s">
        <v>29</v>
      </c>
      <c r="AX186" s="15" t="s">
        <v>72</v>
      </c>
      <c r="AY186" s="251" t="s">
        <v>145</v>
      </c>
    </row>
    <row r="187" spans="2:51" s="13" customFormat="1" ht="12">
      <c r="B187" s="219"/>
      <c r="C187" s="220"/>
      <c r="D187" s="221" t="s">
        <v>152</v>
      </c>
      <c r="E187" s="222" t="s">
        <v>1</v>
      </c>
      <c r="F187" s="223" t="s">
        <v>213</v>
      </c>
      <c r="G187" s="220"/>
      <c r="H187" s="224">
        <v>4224.837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152</v>
      </c>
      <c r="AU187" s="230" t="s">
        <v>82</v>
      </c>
      <c r="AV187" s="13" t="s">
        <v>82</v>
      </c>
      <c r="AW187" s="13" t="s">
        <v>29</v>
      </c>
      <c r="AX187" s="13" t="s">
        <v>72</v>
      </c>
      <c r="AY187" s="230" t="s">
        <v>145</v>
      </c>
    </row>
    <row r="188" spans="2:51" s="13" customFormat="1" ht="12">
      <c r="B188" s="219"/>
      <c r="C188" s="220"/>
      <c r="D188" s="221" t="s">
        <v>152</v>
      </c>
      <c r="E188" s="222" t="s">
        <v>1</v>
      </c>
      <c r="F188" s="223" t="s">
        <v>214</v>
      </c>
      <c r="G188" s="220"/>
      <c r="H188" s="224">
        <v>233.848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152</v>
      </c>
      <c r="AU188" s="230" t="s">
        <v>82</v>
      </c>
      <c r="AV188" s="13" t="s">
        <v>82</v>
      </c>
      <c r="AW188" s="13" t="s">
        <v>29</v>
      </c>
      <c r="AX188" s="13" t="s">
        <v>72</v>
      </c>
      <c r="AY188" s="230" t="s">
        <v>145</v>
      </c>
    </row>
    <row r="189" spans="2:51" s="14" customFormat="1" ht="12">
      <c r="B189" s="231"/>
      <c r="C189" s="232"/>
      <c r="D189" s="221" t="s">
        <v>152</v>
      </c>
      <c r="E189" s="233" t="s">
        <v>1</v>
      </c>
      <c r="F189" s="234" t="s">
        <v>154</v>
      </c>
      <c r="G189" s="232"/>
      <c r="H189" s="235">
        <v>4458.685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152</v>
      </c>
      <c r="AU189" s="241" t="s">
        <v>82</v>
      </c>
      <c r="AV189" s="14" t="s">
        <v>151</v>
      </c>
      <c r="AW189" s="14" t="s">
        <v>29</v>
      </c>
      <c r="AX189" s="14" t="s">
        <v>80</v>
      </c>
      <c r="AY189" s="241" t="s">
        <v>145</v>
      </c>
    </row>
    <row r="190" spans="1:65" s="2" customFormat="1" ht="21.75" customHeight="1">
      <c r="A190" s="35"/>
      <c r="B190" s="36"/>
      <c r="C190" s="205" t="s">
        <v>171</v>
      </c>
      <c r="D190" s="205" t="s">
        <v>147</v>
      </c>
      <c r="E190" s="206" t="s">
        <v>215</v>
      </c>
      <c r="F190" s="207" t="s">
        <v>216</v>
      </c>
      <c r="G190" s="208" t="s">
        <v>189</v>
      </c>
      <c r="H190" s="209">
        <v>233.848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217</v>
      </c>
    </row>
    <row r="191" spans="2:51" s="15" customFormat="1" ht="12">
      <c r="B191" s="242"/>
      <c r="C191" s="243"/>
      <c r="D191" s="221" t="s">
        <v>152</v>
      </c>
      <c r="E191" s="244" t="s">
        <v>1</v>
      </c>
      <c r="F191" s="245" t="s">
        <v>218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152</v>
      </c>
      <c r="AU191" s="251" t="s">
        <v>82</v>
      </c>
      <c r="AV191" s="15" t="s">
        <v>80</v>
      </c>
      <c r="AW191" s="15" t="s">
        <v>29</v>
      </c>
      <c r="AX191" s="15" t="s">
        <v>72</v>
      </c>
      <c r="AY191" s="251" t="s">
        <v>145</v>
      </c>
    </row>
    <row r="192" spans="2:51" s="13" customFormat="1" ht="12">
      <c r="B192" s="219"/>
      <c r="C192" s="220"/>
      <c r="D192" s="221" t="s">
        <v>152</v>
      </c>
      <c r="E192" s="222" t="s">
        <v>1</v>
      </c>
      <c r="F192" s="223" t="s">
        <v>219</v>
      </c>
      <c r="G192" s="220"/>
      <c r="H192" s="224">
        <v>118.25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152</v>
      </c>
      <c r="AU192" s="230" t="s">
        <v>82</v>
      </c>
      <c r="AV192" s="13" t="s">
        <v>82</v>
      </c>
      <c r="AW192" s="13" t="s">
        <v>29</v>
      </c>
      <c r="AX192" s="13" t="s">
        <v>72</v>
      </c>
      <c r="AY192" s="230" t="s">
        <v>145</v>
      </c>
    </row>
    <row r="193" spans="2:51" s="13" customFormat="1" ht="12">
      <c r="B193" s="219"/>
      <c r="C193" s="220"/>
      <c r="D193" s="221" t="s">
        <v>152</v>
      </c>
      <c r="E193" s="222" t="s">
        <v>1</v>
      </c>
      <c r="F193" s="223" t="s">
        <v>220</v>
      </c>
      <c r="G193" s="220"/>
      <c r="H193" s="224">
        <v>115.598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152</v>
      </c>
      <c r="AU193" s="230" t="s">
        <v>82</v>
      </c>
      <c r="AV193" s="13" t="s">
        <v>82</v>
      </c>
      <c r="AW193" s="13" t="s">
        <v>29</v>
      </c>
      <c r="AX193" s="13" t="s">
        <v>72</v>
      </c>
      <c r="AY193" s="230" t="s">
        <v>145</v>
      </c>
    </row>
    <row r="194" spans="2:51" s="14" customFormat="1" ht="12">
      <c r="B194" s="231"/>
      <c r="C194" s="232"/>
      <c r="D194" s="221" t="s">
        <v>152</v>
      </c>
      <c r="E194" s="233" t="s">
        <v>1</v>
      </c>
      <c r="F194" s="234" t="s">
        <v>154</v>
      </c>
      <c r="G194" s="232"/>
      <c r="H194" s="235">
        <v>233.848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152</v>
      </c>
      <c r="AU194" s="241" t="s">
        <v>82</v>
      </c>
      <c r="AV194" s="14" t="s">
        <v>151</v>
      </c>
      <c r="AW194" s="14" t="s">
        <v>29</v>
      </c>
      <c r="AX194" s="14" t="s">
        <v>80</v>
      </c>
      <c r="AY194" s="241" t="s">
        <v>145</v>
      </c>
    </row>
    <row r="195" spans="1:65" s="2" customFormat="1" ht="21.75" customHeight="1">
      <c r="A195" s="35"/>
      <c r="B195" s="36"/>
      <c r="C195" s="263" t="s">
        <v>221</v>
      </c>
      <c r="D195" s="263" t="s">
        <v>222</v>
      </c>
      <c r="E195" s="264" t="s">
        <v>223</v>
      </c>
      <c r="F195" s="265" t="s">
        <v>224</v>
      </c>
      <c r="G195" s="266" t="s">
        <v>189</v>
      </c>
      <c r="H195" s="267">
        <v>269.948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82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225</v>
      </c>
    </row>
    <row r="196" spans="2:51" s="15" customFormat="1" ht="12">
      <c r="B196" s="242"/>
      <c r="C196" s="243"/>
      <c r="D196" s="221" t="s">
        <v>152</v>
      </c>
      <c r="E196" s="244" t="s">
        <v>1</v>
      </c>
      <c r="F196" s="245" t="s">
        <v>218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152</v>
      </c>
      <c r="AU196" s="251" t="s">
        <v>82</v>
      </c>
      <c r="AV196" s="15" t="s">
        <v>80</v>
      </c>
      <c r="AW196" s="15" t="s">
        <v>29</v>
      </c>
      <c r="AX196" s="15" t="s">
        <v>72</v>
      </c>
      <c r="AY196" s="251" t="s">
        <v>145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219</v>
      </c>
      <c r="G197" s="220"/>
      <c r="H197" s="224">
        <v>118.25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3" customFormat="1" ht="12">
      <c r="B198" s="219"/>
      <c r="C198" s="220"/>
      <c r="D198" s="221" t="s">
        <v>152</v>
      </c>
      <c r="E198" s="222" t="s">
        <v>1</v>
      </c>
      <c r="F198" s="223" t="s">
        <v>226</v>
      </c>
      <c r="G198" s="220"/>
      <c r="H198" s="224">
        <v>127.157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152</v>
      </c>
      <c r="AU198" s="230" t="s">
        <v>82</v>
      </c>
      <c r="AV198" s="13" t="s">
        <v>82</v>
      </c>
      <c r="AW198" s="13" t="s">
        <v>29</v>
      </c>
      <c r="AX198" s="13" t="s">
        <v>72</v>
      </c>
      <c r="AY198" s="230" t="s">
        <v>145</v>
      </c>
    </row>
    <row r="199" spans="2:51" s="14" customFormat="1" ht="12">
      <c r="B199" s="231"/>
      <c r="C199" s="232"/>
      <c r="D199" s="221" t="s">
        <v>152</v>
      </c>
      <c r="E199" s="233" t="s">
        <v>1</v>
      </c>
      <c r="F199" s="234" t="s">
        <v>154</v>
      </c>
      <c r="G199" s="232"/>
      <c r="H199" s="235">
        <v>245.40699999999998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152</v>
      </c>
      <c r="AU199" s="241" t="s">
        <v>82</v>
      </c>
      <c r="AV199" s="14" t="s">
        <v>151</v>
      </c>
      <c r="AW199" s="14" t="s">
        <v>29</v>
      </c>
      <c r="AX199" s="14" t="s">
        <v>80</v>
      </c>
      <c r="AY199" s="241" t="s">
        <v>145</v>
      </c>
    </row>
    <row r="200" spans="2:51" s="13" customFormat="1" ht="12">
      <c r="B200" s="219"/>
      <c r="C200" s="220"/>
      <c r="D200" s="221" t="s">
        <v>152</v>
      </c>
      <c r="E200" s="220"/>
      <c r="F200" s="223" t="s">
        <v>227</v>
      </c>
      <c r="G200" s="220"/>
      <c r="H200" s="224">
        <v>269.948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4</v>
      </c>
      <c r="AX200" s="13" t="s">
        <v>80</v>
      </c>
      <c r="AY200" s="230" t="s">
        <v>145</v>
      </c>
    </row>
    <row r="201" spans="1:65" s="2" customFormat="1" ht="21.75" customHeight="1">
      <c r="A201" s="35"/>
      <c r="B201" s="36"/>
      <c r="C201" s="205" t="s">
        <v>176</v>
      </c>
      <c r="D201" s="205" t="s">
        <v>147</v>
      </c>
      <c r="E201" s="206" t="s">
        <v>228</v>
      </c>
      <c r="F201" s="207" t="s">
        <v>229</v>
      </c>
      <c r="G201" s="208" t="s">
        <v>189</v>
      </c>
      <c r="H201" s="209">
        <v>4224.837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37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151</v>
      </c>
      <c r="AT201" s="217" t="s">
        <v>147</v>
      </c>
      <c r="AU201" s="217" t="s">
        <v>82</v>
      </c>
      <c r="AY201" s="18" t="s">
        <v>145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151</v>
      </c>
      <c r="BM201" s="217" t="s">
        <v>230</v>
      </c>
    </row>
    <row r="202" spans="2:51" s="13" customFormat="1" ht="22.5">
      <c r="B202" s="219"/>
      <c r="C202" s="220"/>
      <c r="D202" s="221" t="s">
        <v>152</v>
      </c>
      <c r="E202" s="222" t="s">
        <v>1</v>
      </c>
      <c r="F202" s="223" t="s">
        <v>231</v>
      </c>
      <c r="G202" s="220"/>
      <c r="H202" s="224">
        <v>2688.775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152</v>
      </c>
      <c r="AU202" s="230" t="s">
        <v>82</v>
      </c>
      <c r="AV202" s="13" t="s">
        <v>82</v>
      </c>
      <c r="AW202" s="13" t="s">
        <v>29</v>
      </c>
      <c r="AX202" s="13" t="s">
        <v>72</v>
      </c>
      <c r="AY202" s="230" t="s">
        <v>145</v>
      </c>
    </row>
    <row r="203" spans="2:51" s="13" customFormat="1" ht="22.5">
      <c r="B203" s="219"/>
      <c r="C203" s="220"/>
      <c r="D203" s="221" t="s">
        <v>152</v>
      </c>
      <c r="E203" s="222" t="s">
        <v>1</v>
      </c>
      <c r="F203" s="223" t="s">
        <v>232</v>
      </c>
      <c r="G203" s="220"/>
      <c r="H203" s="224">
        <v>606.8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3" customFormat="1" ht="12">
      <c r="B204" s="219"/>
      <c r="C204" s="220"/>
      <c r="D204" s="221" t="s">
        <v>152</v>
      </c>
      <c r="E204" s="222" t="s">
        <v>1</v>
      </c>
      <c r="F204" s="223" t="s">
        <v>233</v>
      </c>
      <c r="G204" s="220"/>
      <c r="H204" s="224">
        <v>371.8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2:51" s="16" customFormat="1" ht="12">
      <c r="B205" s="252"/>
      <c r="C205" s="253"/>
      <c r="D205" s="221" t="s">
        <v>152</v>
      </c>
      <c r="E205" s="254" t="s">
        <v>1</v>
      </c>
      <c r="F205" s="255" t="s">
        <v>198</v>
      </c>
      <c r="G205" s="253"/>
      <c r="H205" s="256">
        <v>3667.375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152</v>
      </c>
      <c r="AU205" s="262" t="s">
        <v>82</v>
      </c>
      <c r="AV205" s="16" t="s">
        <v>157</v>
      </c>
      <c r="AW205" s="16" t="s">
        <v>29</v>
      </c>
      <c r="AX205" s="16" t="s">
        <v>72</v>
      </c>
      <c r="AY205" s="262" t="s">
        <v>145</v>
      </c>
    </row>
    <row r="206" spans="2:51" s="15" customFormat="1" ht="12">
      <c r="B206" s="242"/>
      <c r="C206" s="243"/>
      <c r="D206" s="221" t="s">
        <v>152</v>
      </c>
      <c r="E206" s="244" t="s">
        <v>1</v>
      </c>
      <c r="F206" s="245" t="s">
        <v>234</v>
      </c>
      <c r="G206" s="243"/>
      <c r="H206" s="244" t="s">
        <v>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152</v>
      </c>
      <c r="AU206" s="251" t="s">
        <v>82</v>
      </c>
      <c r="AV206" s="15" t="s">
        <v>80</v>
      </c>
      <c r="AW206" s="15" t="s">
        <v>29</v>
      </c>
      <c r="AX206" s="15" t="s">
        <v>72</v>
      </c>
      <c r="AY206" s="251" t="s">
        <v>145</v>
      </c>
    </row>
    <row r="207" spans="2:51" s="13" customFormat="1" ht="12">
      <c r="B207" s="219"/>
      <c r="C207" s="220"/>
      <c r="D207" s="221" t="s">
        <v>152</v>
      </c>
      <c r="E207" s="222" t="s">
        <v>1</v>
      </c>
      <c r="F207" s="223" t="s">
        <v>235</v>
      </c>
      <c r="G207" s="220"/>
      <c r="H207" s="224">
        <v>557.462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152</v>
      </c>
      <c r="AU207" s="230" t="s">
        <v>82</v>
      </c>
      <c r="AV207" s="13" t="s">
        <v>82</v>
      </c>
      <c r="AW207" s="13" t="s">
        <v>29</v>
      </c>
      <c r="AX207" s="13" t="s">
        <v>72</v>
      </c>
      <c r="AY207" s="230" t="s">
        <v>145</v>
      </c>
    </row>
    <row r="208" spans="2:51" s="16" customFormat="1" ht="12">
      <c r="B208" s="252"/>
      <c r="C208" s="253"/>
      <c r="D208" s="221" t="s">
        <v>152</v>
      </c>
      <c r="E208" s="254" t="s">
        <v>1</v>
      </c>
      <c r="F208" s="255" t="s">
        <v>198</v>
      </c>
      <c r="G208" s="253"/>
      <c r="H208" s="256">
        <v>557.462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152</v>
      </c>
      <c r="AU208" s="262" t="s">
        <v>82</v>
      </c>
      <c r="AV208" s="16" t="s">
        <v>157</v>
      </c>
      <c r="AW208" s="16" t="s">
        <v>29</v>
      </c>
      <c r="AX208" s="16" t="s">
        <v>72</v>
      </c>
      <c r="AY208" s="262" t="s">
        <v>145</v>
      </c>
    </row>
    <row r="209" spans="2:51" s="14" customFormat="1" ht="12">
      <c r="B209" s="231"/>
      <c r="C209" s="232"/>
      <c r="D209" s="221" t="s">
        <v>152</v>
      </c>
      <c r="E209" s="233" t="s">
        <v>1</v>
      </c>
      <c r="F209" s="234" t="s">
        <v>154</v>
      </c>
      <c r="G209" s="232"/>
      <c r="H209" s="235">
        <v>4224.8369999999995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152</v>
      </c>
      <c r="AU209" s="241" t="s">
        <v>82</v>
      </c>
      <c r="AV209" s="14" t="s">
        <v>151</v>
      </c>
      <c r="AW209" s="14" t="s">
        <v>29</v>
      </c>
      <c r="AX209" s="14" t="s">
        <v>80</v>
      </c>
      <c r="AY209" s="241" t="s">
        <v>145</v>
      </c>
    </row>
    <row r="210" spans="1:65" s="2" customFormat="1" ht="16.5" customHeight="1">
      <c r="A210" s="35"/>
      <c r="B210" s="36"/>
      <c r="C210" s="263" t="s">
        <v>8</v>
      </c>
      <c r="D210" s="263" t="s">
        <v>222</v>
      </c>
      <c r="E210" s="264" t="s">
        <v>236</v>
      </c>
      <c r="F210" s="265" t="s">
        <v>237</v>
      </c>
      <c r="G210" s="266" t="s">
        <v>189</v>
      </c>
      <c r="H210" s="267">
        <v>4292.618</v>
      </c>
      <c r="I210" s="268"/>
      <c r="J210" s="269">
        <f>ROUND(I210*H210,2)</f>
        <v>0</v>
      </c>
      <c r="K210" s="270"/>
      <c r="L210" s="271"/>
      <c r="M210" s="272" t="s">
        <v>1</v>
      </c>
      <c r="N210" s="273" t="s">
        <v>37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82</v>
      </c>
      <c r="AY210" s="18" t="s">
        <v>145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151</v>
      </c>
      <c r="BM210" s="217" t="s">
        <v>238</v>
      </c>
    </row>
    <row r="211" spans="2:51" s="13" customFormat="1" ht="22.5">
      <c r="B211" s="219"/>
      <c r="C211" s="220"/>
      <c r="D211" s="221" t="s">
        <v>152</v>
      </c>
      <c r="E211" s="222" t="s">
        <v>1</v>
      </c>
      <c r="F211" s="223" t="s">
        <v>239</v>
      </c>
      <c r="G211" s="220"/>
      <c r="H211" s="224">
        <v>2698.775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152</v>
      </c>
      <c r="AU211" s="230" t="s">
        <v>82</v>
      </c>
      <c r="AV211" s="13" t="s">
        <v>82</v>
      </c>
      <c r="AW211" s="13" t="s">
        <v>29</v>
      </c>
      <c r="AX211" s="13" t="s">
        <v>72</v>
      </c>
      <c r="AY211" s="230" t="s">
        <v>145</v>
      </c>
    </row>
    <row r="212" spans="2:51" s="13" customFormat="1" ht="22.5">
      <c r="B212" s="219"/>
      <c r="C212" s="220"/>
      <c r="D212" s="221" t="s">
        <v>152</v>
      </c>
      <c r="E212" s="222" t="s">
        <v>1</v>
      </c>
      <c r="F212" s="223" t="s">
        <v>240</v>
      </c>
      <c r="G212" s="220"/>
      <c r="H212" s="224">
        <v>607.735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152</v>
      </c>
      <c r="AU212" s="230" t="s">
        <v>82</v>
      </c>
      <c r="AV212" s="13" t="s">
        <v>82</v>
      </c>
      <c r="AW212" s="13" t="s">
        <v>29</v>
      </c>
      <c r="AX212" s="13" t="s">
        <v>72</v>
      </c>
      <c r="AY212" s="230" t="s">
        <v>145</v>
      </c>
    </row>
    <row r="213" spans="2:51" s="13" customFormat="1" ht="12">
      <c r="B213" s="219"/>
      <c r="C213" s="220"/>
      <c r="D213" s="221" t="s">
        <v>152</v>
      </c>
      <c r="E213" s="222" t="s">
        <v>1</v>
      </c>
      <c r="F213" s="223" t="s">
        <v>241</v>
      </c>
      <c r="G213" s="220"/>
      <c r="H213" s="224">
        <v>372.9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152</v>
      </c>
      <c r="AU213" s="230" t="s">
        <v>82</v>
      </c>
      <c r="AV213" s="13" t="s">
        <v>82</v>
      </c>
      <c r="AW213" s="13" t="s">
        <v>29</v>
      </c>
      <c r="AX213" s="13" t="s">
        <v>72</v>
      </c>
      <c r="AY213" s="230" t="s">
        <v>145</v>
      </c>
    </row>
    <row r="214" spans="2:51" s="16" customFormat="1" ht="12">
      <c r="B214" s="252"/>
      <c r="C214" s="253"/>
      <c r="D214" s="221" t="s">
        <v>152</v>
      </c>
      <c r="E214" s="254" t="s">
        <v>1</v>
      </c>
      <c r="F214" s="255" t="s">
        <v>198</v>
      </c>
      <c r="G214" s="253"/>
      <c r="H214" s="256">
        <v>3679.4100000000003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152</v>
      </c>
      <c r="AU214" s="262" t="s">
        <v>82</v>
      </c>
      <c r="AV214" s="16" t="s">
        <v>157</v>
      </c>
      <c r="AW214" s="16" t="s">
        <v>29</v>
      </c>
      <c r="AX214" s="16" t="s">
        <v>72</v>
      </c>
      <c r="AY214" s="262" t="s">
        <v>145</v>
      </c>
    </row>
    <row r="215" spans="2:51" s="15" customFormat="1" ht="12">
      <c r="B215" s="242"/>
      <c r="C215" s="243"/>
      <c r="D215" s="221" t="s">
        <v>152</v>
      </c>
      <c r="E215" s="244" t="s">
        <v>1</v>
      </c>
      <c r="F215" s="245" t="s">
        <v>234</v>
      </c>
      <c r="G215" s="243"/>
      <c r="H215" s="244" t="s">
        <v>1</v>
      </c>
      <c r="I215" s="246"/>
      <c r="J215" s="243"/>
      <c r="K215" s="243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152</v>
      </c>
      <c r="AU215" s="251" t="s">
        <v>82</v>
      </c>
      <c r="AV215" s="15" t="s">
        <v>80</v>
      </c>
      <c r="AW215" s="15" t="s">
        <v>29</v>
      </c>
      <c r="AX215" s="15" t="s">
        <v>72</v>
      </c>
      <c r="AY215" s="251" t="s">
        <v>145</v>
      </c>
    </row>
    <row r="216" spans="2:51" s="13" customFormat="1" ht="12">
      <c r="B216" s="219"/>
      <c r="C216" s="220"/>
      <c r="D216" s="221" t="s">
        <v>152</v>
      </c>
      <c r="E216" s="222" t="s">
        <v>1</v>
      </c>
      <c r="F216" s="223" t="s">
        <v>242</v>
      </c>
      <c r="G216" s="220"/>
      <c r="H216" s="224">
        <v>613.208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152</v>
      </c>
      <c r="AU216" s="230" t="s">
        <v>82</v>
      </c>
      <c r="AV216" s="13" t="s">
        <v>82</v>
      </c>
      <c r="AW216" s="13" t="s">
        <v>29</v>
      </c>
      <c r="AX216" s="13" t="s">
        <v>72</v>
      </c>
      <c r="AY216" s="230" t="s">
        <v>145</v>
      </c>
    </row>
    <row r="217" spans="2:51" s="16" customFormat="1" ht="12">
      <c r="B217" s="252"/>
      <c r="C217" s="253"/>
      <c r="D217" s="221" t="s">
        <v>152</v>
      </c>
      <c r="E217" s="254" t="s">
        <v>1</v>
      </c>
      <c r="F217" s="255" t="s">
        <v>198</v>
      </c>
      <c r="G217" s="253"/>
      <c r="H217" s="256">
        <v>613.208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152</v>
      </c>
      <c r="AU217" s="262" t="s">
        <v>82</v>
      </c>
      <c r="AV217" s="16" t="s">
        <v>157</v>
      </c>
      <c r="AW217" s="16" t="s">
        <v>29</v>
      </c>
      <c r="AX217" s="16" t="s">
        <v>72</v>
      </c>
      <c r="AY217" s="262" t="s">
        <v>145</v>
      </c>
    </row>
    <row r="218" spans="2:51" s="14" customFormat="1" ht="12">
      <c r="B218" s="231"/>
      <c r="C218" s="232"/>
      <c r="D218" s="221" t="s">
        <v>152</v>
      </c>
      <c r="E218" s="233" t="s">
        <v>1</v>
      </c>
      <c r="F218" s="234" t="s">
        <v>154</v>
      </c>
      <c r="G218" s="232"/>
      <c r="H218" s="235">
        <v>4292.618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152</v>
      </c>
      <c r="AU218" s="241" t="s">
        <v>82</v>
      </c>
      <c r="AV218" s="14" t="s">
        <v>151</v>
      </c>
      <c r="AW218" s="14" t="s">
        <v>29</v>
      </c>
      <c r="AX218" s="14" t="s">
        <v>80</v>
      </c>
      <c r="AY218" s="241" t="s">
        <v>145</v>
      </c>
    </row>
    <row r="219" spans="1:65" s="2" customFormat="1" ht="21.75" customHeight="1">
      <c r="A219" s="35"/>
      <c r="B219" s="36"/>
      <c r="C219" s="205" t="s">
        <v>182</v>
      </c>
      <c r="D219" s="205" t="s">
        <v>147</v>
      </c>
      <c r="E219" s="206" t="s">
        <v>243</v>
      </c>
      <c r="F219" s="207" t="s">
        <v>244</v>
      </c>
      <c r="G219" s="208" t="s">
        <v>181</v>
      </c>
      <c r="H219" s="209">
        <v>1393.654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82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245</v>
      </c>
    </row>
    <row r="220" spans="2:51" s="13" customFormat="1" ht="12">
      <c r="B220" s="219"/>
      <c r="C220" s="220"/>
      <c r="D220" s="221" t="s">
        <v>152</v>
      </c>
      <c r="E220" s="222" t="s">
        <v>1</v>
      </c>
      <c r="F220" s="223" t="s">
        <v>246</v>
      </c>
      <c r="G220" s="220"/>
      <c r="H220" s="224">
        <v>76.96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152</v>
      </c>
      <c r="AU220" s="230" t="s">
        <v>82</v>
      </c>
      <c r="AV220" s="13" t="s">
        <v>82</v>
      </c>
      <c r="AW220" s="13" t="s">
        <v>29</v>
      </c>
      <c r="AX220" s="13" t="s">
        <v>72</v>
      </c>
      <c r="AY220" s="230" t="s">
        <v>145</v>
      </c>
    </row>
    <row r="221" spans="2:51" s="13" customFormat="1" ht="12">
      <c r="B221" s="219"/>
      <c r="C221" s="220"/>
      <c r="D221" s="221" t="s">
        <v>152</v>
      </c>
      <c r="E221" s="222" t="s">
        <v>1</v>
      </c>
      <c r="F221" s="223" t="s">
        <v>247</v>
      </c>
      <c r="G221" s="220"/>
      <c r="H221" s="224">
        <v>4.84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152</v>
      </c>
      <c r="AU221" s="230" t="s">
        <v>82</v>
      </c>
      <c r="AV221" s="13" t="s">
        <v>82</v>
      </c>
      <c r="AW221" s="13" t="s">
        <v>29</v>
      </c>
      <c r="AX221" s="13" t="s">
        <v>72</v>
      </c>
      <c r="AY221" s="230" t="s">
        <v>145</v>
      </c>
    </row>
    <row r="222" spans="2:51" s="13" customFormat="1" ht="12">
      <c r="B222" s="219"/>
      <c r="C222" s="220"/>
      <c r="D222" s="221" t="s">
        <v>152</v>
      </c>
      <c r="E222" s="222" t="s">
        <v>1</v>
      </c>
      <c r="F222" s="223" t="s">
        <v>248</v>
      </c>
      <c r="G222" s="220"/>
      <c r="H222" s="224">
        <v>6.98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152</v>
      </c>
      <c r="AU222" s="230" t="s">
        <v>82</v>
      </c>
      <c r="AV222" s="13" t="s">
        <v>82</v>
      </c>
      <c r="AW222" s="13" t="s">
        <v>29</v>
      </c>
      <c r="AX222" s="13" t="s">
        <v>72</v>
      </c>
      <c r="AY222" s="230" t="s">
        <v>145</v>
      </c>
    </row>
    <row r="223" spans="2:51" s="13" customFormat="1" ht="12">
      <c r="B223" s="219"/>
      <c r="C223" s="220"/>
      <c r="D223" s="221" t="s">
        <v>152</v>
      </c>
      <c r="E223" s="222" t="s">
        <v>1</v>
      </c>
      <c r="F223" s="223" t="s">
        <v>249</v>
      </c>
      <c r="G223" s="220"/>
      <c r="H223" s="224">
        <v>12.4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152</v>
      </c>
      <c r="AU223" s="230" t="s">
        <v>82</v>
      </c>
      <c r="AV223" s="13" t="s">
        <v>82</v>
      </c>
      <c r="AW223" s="13" t="s">
        <v>29</v>
      </c>
      <c r="AX223" s="13" t="s">
        <v>72</v>
      </c>
      <c r="AY223" s="230" t="s">
        <v>145</v>
      </c>
    </row>
    <row r="224" spans="2:51" s="13" customFormat="1" ht="12">
      <c r="B224" s="219"/>
      <c r="C224" s="220"/>
      <c r="D224" s="221" t="s">
        <v>152</v>
      </c>
      <c r="E224" s="222" t="s">
        <v>1</v>
      </c>
      <c r="F224" s="223" t="s">
        <v>250</v>
      </c>
      <c r="G224" s="220"/>
      <c r="H224" s="224">
        <v>7.86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152</v>
      </c>
      <c r="AU224" s="230" t="s">
        <v>82</v>
      </c>
      <c r="AV224" s="13" t="s">
        <v>82</v>
      </c>
      <c r="AW224" s="13" t="s">
        <v>29</v>
      </c>
      <c r="AX224" s="13" t="s">
        <v>72</v>
      </c>
      <c r="AY224" s="230" t="s">
        <v>145</v>
      </c>
    </row>
    <row r="225" spans="2:51" s="13" customFormat="1" ht="12">
      <c r="B225" s="219"/>
      <c r="C225" s="220"/>
      <c r="D225" s="221" t="s">
        <v>152</v>
      </c>
      <c r="E225" s="222" t="s">
        <v>1</v>
      </c>
      <c r="F225" s="223" t="s">
        <v>251</v>
      </c>
      <c r="G225" s="220"/>
      <c r="H225" s="224">
        <v>10.84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152</v>
      </c>
      <c r="AU225" s="230" t="s">
        <v>82</v>
      </c>
      <c r="AV225" s="13" t="s">
        <v>82</v>
      </c>
      <c r="AW225" s="13" t="s">
        <v>29</v>
      </c>
      <c r="AX225" s="13" t="s">
        <v>72</v>
      </c>
      <c r="AY225" s="230" t="s">
        <v>145</v>
      </c>
    </row>
    <row r="226" spans="2:51" s="13" customFormat="1" ht="12">
      <c r="B226" s="219"/>
      <c r="C226" s="220"/>
      <c r="D226" s="221" t="s">
        <v>152</v>
      </c>
      <c r="E226" s="222" t="s">
        <v>1</v>
      </c>
      <c r="F226" s="223" t="s">
        <v>251</v>
      </c>
      <c r="G226" s="220"/>
      <c r="H226" s="224">
        <v>10.84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152</v>
      </c>
      <c r="AU226" s="230" t="s">
        <v>82</v>
      </c>
      <c r="AV226" s="13" t="s">
        <v>82</v>
      </c>
      <c r="AW226" s="13" t="s">
        <v>29</v>
      </c>
      <c r="AX226" s="13" t="s">
        <v>72</v>
      </c>
      <c r="AY226" s="230" t="s">
        <v>145</v>
      </c>
    </row>
    <row r="227" spans="2:51" s="13" customFormat="1" ht="12">
      <c r="B227" s="219"/>
      <c r="C227" s="220"/>
      <c r="D227" s="221" t="s">
        <v>152</v>
      </c>
      <c r="E227" s="222" t="s">
        <v>1</v>
      </c>
      <c r="F227" s="223" t="s">
        <v>252</v>
      </c>
      <c r="G227" s="220"/>
      <c r="H227" s="224">
        <v>13.6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152</v>
      </c>
      <c r="AU227" s="230" t="s">
        <v>82</v>
      </c>
      <c r="AV227" s="13" t="s">
        <v>82</v>
      </c>
      <c r="AW227" s="13" t="s">
        <v>29</v>
      </c>
      <c r="AX227" s="13" t="s">
        <v>72</v>
      </c>
      <c r="AY227" s="230" t="s">
        <v>145</v>
      </c>
    </row>
    <row r="228" spans="2:51" s="13" customFormat="1" ht="12">
      <c r="B228" s="219"/>
      <c r="C228" s="220"/>
      <c r="D228" s="221" t="s">
        <v>152</v>
      </c>
      <c r="E228" s="222" t="s">
        <v>1</v>
      </c>
      <c r="F228" s="223" t="s">
        <v>253</v>
      </c>
      <c r="G228" s="220"/>
      <c r="H228" s="224">
        <v>10.2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152</v>
      </c>
      <c r="AU228" s="230" t="s">
        <v>82</v>
      </c>
      <c r="AV228" s="13" t="s">
        <v>82</v>
      </c>
      <c r="AW228" s="13" t="s">
        <v>29</v>
      </c>
      <c r="AX228" s="13" t="s">
        <v>72</v>
      </c>
      <c r="AY228" s="230" t="s">
        <v>145</v>
      </c>
    </row>
    <row r="229" spans="2:51" s="13" customFormat="1" ht="12">
      <c r="B229" s="219"/>
      <c r="C229" s="220"/>
      <c r="D229" s="221" t="s">
        <v>152</v>
      </c>
      <c r="E229" s="222" t="s">
        <v>1</v>
      </c>
      <c r="F229" s="223" t="s">
        <v>254</v>
      </c>
      <c r="G229" s="220"/>
      <c r="H229" s="224">
        <v>74.8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152</v>
      </c>
      <c r="AU229" s="230" t="s">
        <v>82</v>
      </c>
      <c r="AV229" s="13" t="s">
        <v>82</v>
      </c>
      <c r="AW229" s="13" t="s">
        <v>29</v>
      </c>
      <c r="AX229" s="13" t="s">
        <v>72</v>
      </c>
      <c r="AY229" s="230" t="s">
        <v>145</v>
      </c>
    </row>
    <row r="230" spans="2:51" s="13" customFormat="1" ht="12">
      <c r="B230" s="219"/>
      <c r="C230" s="220"/>
      <c r="D230" s="221" t="s">
        <v>152</v>
      </c>
      <c r="E230" s="222" t="s">
        <v>1</v>
      </c>
      <c r="F230" s="223" t="s">
        <v>252</v>
      </c>
      <c r="G230" s="220"/>
      <c r="H230" s="224">
        <v>13.6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152</v>
      </c>
      <c r="AU230" s="230" t="s">
        <v>82</v>
      </c>
      <c r="AV230" s="13" t="s">
        <v>82</v>
      </c>
      <c r="AW230" s="13" t="s">
        <v>29</v>
      </c>
      <c r="AX230" s="13" t="s">
        <v>72</v>
      </c>
      <c r="AY230" s="230" t="s">
        <v>145</v>
      </c>
    </row>
    <row r="231" spans="2:51" s="13" customFormat="1" ht="12">
      <c r="B231" s="219"/>
      <c r="C231" s="220"/>
      <c r="D231" s="221" t="s">
        <v>152</v>
      </c>
      <c r="E231" s="222" t="s">
        <v>1</v>
      </c>
      <c r="F231" s="223" t="s">
        <v>255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152</v>
      </c>
      <c r="AU231" s="230" t="s">
        <v>82</v>
      </c>
      <c r="AV231" s="13" t="s">
        <v>82</v>
      </c>
      <c r="AW231" s="13" t="s">
        <v>29</v>
      </c>
      <c r="AX231" s="13" t="s">
        <v>72</v>
      </c>
      <c r="AY231" s="230" t="s">
        <v>145</v>
      </c>
    </row>
    <row r="232" spans="2:51" s="13" customFormat="1" ht="12">
      <c r="B232" s="219"/>
      <c r="C232" s="220"/>
      <c r="D232" s="221" t="s">
        <v>152</v>
      </c>
      <c r="E232" s="222" t="s">
        <v>1</v>
      </c>
      <c r="F232" s="223" t="s">
        <v>256</v>
      </c>
      <c r="G232" s="220"/>
      <c r="H232" s="224">
        <v>20.4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152</v>
      </c>
      <c r="AU232" s="230" t="s">
        <v>82</v>
      </c>
      <c r="AV232" s="13" t="s">
        <v>82</v>
      </c>
      <c r="AW232" s="13" t="s">
        <v>29</v>
      </c>
      <c r="AX232" s="13" t="s">
        <v>72</v>
      </c>
      <c r="AY232" s="230" t="s">
        <v>145</v>
      </c>
    </row>
    <row r="233" spans="2:51" s="13" customFormat="1" ht="12">
      <c r="B233" s="219"/>
      <c r="C233" s="220"/>
      <c r="D233" s="221" t="s">
        <v>152</v>
      </c>
      <c r="E233" s="222" t="s">
        <v>1</v>
      </c>
      <c r="F233" s="223" t="s">
        <v>257</v>
      </c>
      <c r="G233" s="220"/>
      <c r="H233" s="224">
        <v>17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152</v>
      </c>
      <c r="AU233" s="230" t="s">
        <v>82</v>
      </c>
      <c r="AV233" s="13" t="s">
        <v>82</v>
      </c>
      <c r="AW233" s="13" t="s">
        <v>29</v>
      </c>
      <c r="AX233" s="13" t="s">
        <v>72</v>
      </c>
      <c r="AY233" s="230" t="s">
        <v>145</v>
      </c>
    </row>
    <row r="234" spans="2:51" s="13" customFormat="1" ht="12">
      <c r="B234" s="219"/>
      <c r="C234" s="220"/>
      <c r="D234" s="221" t="s">
        <v>152</v>
      </c>
      <c r="E234" s="222" t="s">
        <v>1</v>
      </c>
      <c r="F234" s="223" t="s">
        <v>258</v>
      </c>
      <c r="G234" s="220"/>
      <c r="H234" s="224">
        <v>5.02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152</v>
      </c>
      <c r="AU234" s="230" t="s">
        <v>82</v>
      </c>
      <c r="AV234" s="13" t="s">
        <v>82</v>
      </c>
      <c r="AW234" s="13" t="s">
        <v>29</v>
      </c>
      <c r="AX234" s="13" t="s">
        <v>72</v>
      </c>
      <c r="AY234" s="230" t="s">
        <v>145</v>
      </c>
    </row>
    <row r="235" spans="2:51" s="13" customFormat="1" ht="12">
      <c r="B235" s="219"/>
      <c r="C235" s="220"/>
      <c r="D235" s="221" t="s">
        <v>152</v>
      </c>
      <c r="E235" s="222" t="s">
        <v>1</v>
      </c>
      <c r="F235" s="223" t="s">
        <v>259</v>
      </c>
      <c r="G235" s="220"/>
      <c r="H235" s="224">
        <v>6.73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152</v>
      </c>
      <c r="AU235" s="230" t="s">
        <v>82</v>
      </c>
      <c r="AV235" s="13" t="s">
        <v>82</v>
      </c>
      <c r="AW235" s="13" t="s">
        <v>29</v>
      </c>
      <c r="AX235" s="13" t="s">
        <v>72</v>
      </c>
      <c r="AY235" s="230" t="s">
        <v>145</v>
      </c>
    </row>
    <row r="236" spans="2:51" s="13" customFormat="1" ht="12">
      <c r="B236" s="219"/>
      <c r="C236" s="220"/>
      <c r="D236" s="221" t="s">
        <v>152</v>
      </c>
      <c r="E236" s="222" t="s">
        <v>1</v>
      </c>
      <c r="F236" s="223" t="s">
        <v>259</v>
      </c>
      <c r="G236" s="220"/>
      <c r="H236" s="224">
        <v>6.73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152</v>
      </c>
      <c r="AU236" s="230" t="s">
        <v>82</v>
      </c>
      <c r="AV236" s="13" t="s">
        <v>82</v>
      </c>
      <c r="AW236" s="13" t="s">
        <v>29</v>
      </c>
      <c r="AX236" s="13" t="s">
        <v>72</v>
      </c>
      <c r="AY236" s="230" t="s">
        <v>145</v>
      </c>
    </row>
    <row r="237" spans="2:51" s="13" customFormat="1" ht="12">
      <c r="B237" s="219"/>
      <c r="C237" s="220"/>
      <c r="D237" s="221" t="s">
        <v>152</v>
      </c>
      <c r="E237" s="222" t="s">
        <v>1</v>
      </c>
      <c r="F237" s="223" t="s">
        <v>260</v>
      </c>
      <c r="G237" s="220"/>
      <c r="H237" s="224">
        <v>10.32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152</v>
      </c>
      <c r="AU237" s="230" t="s">
        <v>82</v>
      </c>
      <c r="AV237" s="13" t="s">
        <v>82</v>
      </c>
      <c r="AW237" s="13" t="s">
        <v>29</v>
      </c>
      <c r="AX237" s="13" t="s">
        <v>72</v>
      </c>
      <c r="AY237" s="230" t="s">
        <v>145</v>
      </c>
    </row>
    <row r="238" spans="2:51" s="13" customFormat="1" ht="12">
      <c r="B238" s="219"/>
      <c r="C238" s="220"/>
      <c r="D238" s="221" t="s">
        <v>152</v>
      </c>
      <c r="E238" s="222" t="s">
        <v>1</v>
      </c>
      <c r="F238" s="223" t="s">
        <v>261</v>
      </c>
      <c r="G238" s="220"/>
      <c r="H238" s="224">
        <v>4.82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152</v>
      </c>
      <c r="AU238" s="230" t="s">
        <v>82</v>
      </c>
      <c r="AV238" s="13" t="s">
        <v>82</v>
      </c>
      <c r="AW238" s="13" t="s">
        <v>29</v>
      </c>
      <c r="AX238" s="13" t="s">
        <v>72</v>
      </c>
      <c r="AY238" s="230" t="s">
        <v>145</v>
      </c>
    </row>
    <row r="239" spans="2:51" s="13" customFormat="1" ht="12">
      <c r="B239" s="219"/>
      <c r="C239" s="220"/>
      <c r="D239" s="221" t="s">
        <v>152</v>
      </c>
      <c r="E239" s="222" t="s">
        <v>1</v>
      </c>
      <c r="F239" s="223" t="s">
        <v>262</v>
      </c>
      <c r="G239" s="220"/>
      <c r="H239" s="224">
        <v>13.68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152</v>
      </c>
      <c r="AU239" s="230" t="s">
        <v>82</v>
      </c>
      <c r="AV239" s="13" t="s">
        <v>82</v>
      </c>
      <c r="AW239" s="13" t="s">
        <v>29</v>
      </c>
      <c r="AX239" s="13" t="s">
        <v>72</v>
      </c>
      <c r="AY239" s="230" t="s">
        <v>145</v>
      </c>
    </row>
    <row r="240" spans="2:51" s="13" customFormat="1" ht="12">
      <c r="B240" s="219"/>
      <c r="C240" s="220"/>
      <c r="D240" s="221" t="s">
        <v>152</v>
      </c>
      <c r="E240" s="222" t="s">
        <v>1</v>
      </c>
      <c r="F240" s="223" t="s">
        <v>263</v>
      </c>
      <c r="G240" s="220"/>
      <c r="H240" s="224">
        <v>51.87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152</v>
      </c>
      <c r="AU240" s="230" t="s">
        <v>82</v>
      </c>
      <c r="AV240" s="13" t="s">
        <v>82</v>
      </c>
      <c r="AW240" s="13" t="s">
        <v>29</v>
      </c>
      <c r="AX240" s="13" t="s">
        <v>72</v>
      </c>
      <c r="AY240" s="230" t="s">
        <v>145</v>
      </c>
    </row>
    <row r="241" spans="2:51" s="13" customFormat="1" ht="12">
      <c r="B241" s="219"/>
      <c r="C241" s="220"/>
      <c r="D241" s="221" t="s">
        <v>152</v>
      </c>
      <c r="E241" s="222" t="s">
        <v>1</v>
      </c>
      <c r="F241" s="223" t="s">
        <v>264</v>
      </c>
      <c r="G241" s="220"/>
      <c r="H241" s="224">
        <v>7.05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152</v>
      </c>
      <c r="AU241" s="230" t="s">
        <v>82</v>
      </c>
      <c r="AV241" s="13" t="s">
        <v>82</v>
      </c>
      <c r="AW241" s="13" t="s">
        <v>29</v>
      </c>
      <c r="AX241" s="13" t="s">
        <v>72</v>
      </c>
      <c r="AY241" s="230" t="s">
        <v>145</v>
      </c>
    </row>
    <row r="242" spans="2:51" s="13" customFormat="1" ht="12">
      <c r="B242" s="219"/>
      <c r="C242" s="220"/>
      <c r="D242" s="221" t="s">
        <v>152</v>
      </c>
      <c r="E242" s="222" t="s">
        <v>1</v>
      </c>
      <c r="F242" s="223" t="s">
        <v>265</v>
      </c>
      <c r="G242" s="220"/>
      <c r="H242" s="224">
        <v>28.2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152</v>
      </c>
      <c r="AU242" s="230" t="s">
        <v>82</v>
      </c>
      <c r="AV242" s="13" t="s">
        <v>82</v>
      </c>
      <c r="AW242" s="13" t="s">
        <v>29</v>
      </c>
      <c r="AX242" s="13" t="s">
        <v>72</v>
      </c>
      <c r="AY242" s="230" t="s">
        <v>145</v>
      </c>
    </row>
    <row r="243" spans="2:51" s="13" customFormat="1" ht="12">
      <c r="B243" s="219"/>
      <c r="C243" s="220"/>
      <c r="D243" s="221" t="s">
        <v>152</v>
      </c>
      <c r="E243" s="222" t="s">
        <v>1</v>
      </c>
      <c r="F243" s="223" t="s">
        <v>266</v>
      </c>
      <c r="G243" s="220"/>
      <c r="H243" s="224">
        <v>11.54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152</v>
      </c>
      <c r="AU243" s="230" t="s">
        <v>82</v>
      </c>
      <c r="AV243" s="13" t="s">
        <v>82</v>
      </c>
      <c r="AW243" s="13" t="s">
        <v>29</v>
      </c>
      <c r="AX243" s="13" t="s">
        <v>72</v>
      </c>
      <c r="AY243" s="230" t="s">
        <v>145</v>
      </c>
    </row>
    <row r="244" spans="2:51" s="13" customFormat="1" ht="12">
      <c r="B244" s="219"/>
      <c r="C244" s="220"/>
      <c r="D244" s="221" t="s">
        <v>152</v>
      </c>
      <c r="E244" s="222" t="s">
        <v>1</v>
      </c>
      <c r="F244" s="223" t="s">
        <v>267</v>
      </c>
      <c r="G244" s="220"/>
      <c r="H244" s="224">
        <v>53.35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152</v>
      </c>
      <c r="AU244" s="230" t="s">
        <v>82</v>
      </c>
      <c r="AV244" s="13" t="s">
        <v>82</v>
      </c>
      <c r="AW244" s="13" t="s">
        <v>29</v>
      </c>
      <c r="AX244" s="13" t="s">
        <v>72</v>
      </c>
      <c r="AY244" s="230" t="s">
        <v>145</v>
      </c>
    </row>
    <row r="245" spans="2:51" s="13" customFormat="1" ht="12">
      <c r="B245" s="219"/>
      <c r="C245" s="220"/>
      <c r="D245" s="221" t="s">
        <v>152</v>
      </c>
      <c r="E245" s="222" t="s">
        <v>1</v>
      </c>
      <c r="F245" s="223" t="s">
        <v>268</v>
      </c>
      <c r="G245" s="220"/>
      <c r="H245" s="224">
        <v>10.67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152</v>
      </c>
      <c r="AU245" s="230" t="s">
        <v>82</v>
      </c>
      <c r="AV245" s="13" t="s">
        <v>82</v>
      </c>
      <c r="AW245" s="13" t="s">
        <v>29</v>
      </c>
      <c r="AX245" s="13" t="s">
        <v>72</v>
      </c>
      <c r="AY245" s="230" t="s">
        <v>145</v>
      </c>
    </row>
    <row r="246" spans="2:51" s="13" customFormat="1" ht="12">
      <c r="B246" s="219"/>
      <c r="C246" s="220"/>
      <c r="D246" s="221" t="s">
        <v>152</v>
      </c>
      <c r="E246" s="222" t="s">
        <v>1</v>
      </c>
      <c r="F246" s="223" t="s">
        <v>269</v>
      </c>
      <c r="G246" s="220"/>
      <c r="H246" s="224">
        <v>9.92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152</v>
      </c>
      <c r="AU246" s="230" t="s">
        <v>82</v>
      </c>
      <c r="AV246" s="13" t="s">
        <v>82</v>
      </c>
      <c r="AW246" s="13" t="s">
        <v>29</v>
      </c>
      <c r="AX246" s="13" t="s">
        <v>72</v>
      </c>
      <c r="AY246" s="230" t="s">
        <v>145</v>
      </c>
    </row>
    <row r="247" spans="2:51" s="13" customFormat="1" ht="12">
      <c r="B247" s="219"/>
      <c r="C247" s="220"/>
      <c r="D247" s="221" t="s">
        <v>152</v>
      </c>
      <c r="E247" s="222" t="s">
        <v>1</v>
      </c>
      <c r="F247" s="223" t="s">
        <v>269</v>
      </c>
      <c r="G247" s="220"/>
      <c r="H247" s="224">
        <v>9.92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152</v>
      </c>
      <c r="AU247" s="230" t="s">
        <v>82</v>
      </c>
      <c r="AV247" s="13" t="s">
        <v>82</v>
      </c>
      <c r="AW247" s="13" t="s">
        <v>29</v>
      </c>
      <c r="AX247" s="13" t="s">
        <v>72</v>
      </c>
      <c r="AY247" s="230" t="s">
        <v>145</v>
      </c>
    </row>
    <row r="248" spans="2:51" s="13" customFormat="1" ht="12">
      <c r="B248" s="219"/>
      <c r="C248" s="220"/>
      <c r="D248" s="221" t="s">
        <v>152</v>
      </c>
      <c r="E248" s="222" t="s">
        <v>1</v>
      </c>
      <c r="F248" s="223" t="s">
        <v>270</v>
      </c>
      <c r="G248" s="220"/>
      <c r="H248" s="224">
        <v>8.07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152</v>
      </c>
      <c r="AU248" s="230" t="s">
        <v>82</v>
      </c>
      <c r="AV248" s="13" t="s">
        <v>82</v>
      </c>
      <c r="AW248" s="13" t="s">
        <v>29</v>
      </c>
      <c r="AX248" s="13" t="s">
        <v>72</v>
      </c>
      <c r="AY248" s="230" t="s">
        <v>145</v>
      </c>
    </row>
    <row r="249" spans="2:51" s="13" customFormat="1" ht="12">
      <c r="B249" s="219"/>
      <c r="C249" s="220"/>
      <c r="D249" s="221" t="s">
        <v>152</v>
      </c>
      <c r="E249" s="222" t="s">
        <v>1</v>
      </c>
      <c r="F249" s="223" t="s">
        <v>270</v>
      </c>
      <c r="G249" s="220"/>
      <c r="H249" s="224">
        <v>8.07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152</v>
      </c>
      <c r="AU249" s="230" t="s">
        <v>82</v>
      </c>
      <c r="AV249" s="13" t="s">
        <v>82</v>
      </c>
      <c r="AW249" s="13" t="s">
        <v>29</v>
      </c>
      <c r="AX249" s="13" t="s">
        <v>72</v>
      </c>
      <c r="AY249" s="230" t="s">
        <v>145</v>
      </c>
    </row>
    <row r="250" spans="2:51" s="13" customFormat="1" ht="12">
      <c r="B250" s="219"/>
      <c r="C250" s="220"/>
      <c r="D250" s="221" t="s">
        <v>152</v>
      </c>
      <c r="E250" s="222" t="s">
        <v>1</v>
      </c>
      <c r="F250" s="223" t="s">
        <v>270</v>
      </c>
      <c r="G250" s="220"/>
      <c r="H250" s="224">
        <v>8.07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152</v>
      </c>
      <c r="AU250" s="230" t="s">
        <v>82</v>
      </c>
      <c r="AV250" s="13" t="s">
        <v>82</v>
      </c>
      <c r="AW250" s="13" t="s">
        <v>29</v>
      </c>
      <c r="AX250" s="13" t="s">
        <v>72</v>
      </c>
      <c r="AY250" s="230" t="s">
        <v>145</v>
      </c>
    </row>
    <row r="251" spans="2:51" s="13" customFormat="1" ht="12">
      <c r="B251" s="219"/>
      <c r="C251" s="220"/>
      <c r="D251" s="221" t="s">
        <v>152</v>
      </c>
      <c r="E251" s="222" t="s">
        <v>1</v>
      </c>
      <c r="F251" s="223" t="s">
        <v>270</v>
      </c>
      <c r="G251" s="220"/>
      <c r="H251" s="224">
        <v>8.07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152</v>
      </c>
      <c r="AU251" s="230" t="s">
        <v>82</v>
      </c>
      <c r="AV251" s="13" t="s">
        <v>82</v>
      </c>
      <c r="AW251" s="13" t="s">
        <v>29</v>
      </c>
      <c r="AX251" s="13" t="s">
        <v>72</v>
      </c>
      <c r="AY251" s="230" t="s">
        <v>145</v>
      </c>
    </row>
    <row r="252" spans="2:51" s="13" customFormat="1" ht="12">
      <c r="B252" s="219"/>
      <c r="C252" s="220"/>
      <c r="D252" s="221" t="s">
        <v>152</v>
      </c>
      <c r="E252" s="222" t="s">
        <v>1</v>
      </c>
      <c r="F252" s="223" t="s">
        <v>270</v>
      </c>
      <c r="G252" s="220"/>
      <c r="H252" s="224">
        <v>8.07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152</v>
      </c>
      <c r="AU252" s="230" t="s">
        <v>82</v>
      </c>
      <c r="AV252" s="13" t="s">
        <v>82</v>
      </c>
      <c r="AW252" s="13" t="s">
        <v>29</v>
      </c>
      <c r="AX252" s="13" t="s">
        <v>72</v>
      </c>
      <c r="AY252" s="230" t="s">
        <v>145</v>
      </c>
    </row>
    <row r="253" spans="2:51" s="13" customFormat="1" ht="12">
      <c r="B253" s="219"/>
      <c r="C253" s="220"/>
      <c r="D253" s="221" t="s">
        <v>152</v>
      </c>
      <c r="E253" s="222" t="s">
        <v>1</v>
      </c>
      <c r="F253" s="223" t="s">
        <v>271</v>
      </c>
      <c r="G253" s="220"/>
      <c r="H253" s="224">
        <v>4.7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152</v>
      </c>
      <c r="AU253" s="230" t="s">
        <v>82</v>
      </c>
      <c r="AV253" s="13" t="s">
        <v>82</v>
      </c>
      <c r="AW253" s="13" t="s">
        <v>29</v>
      </c>
      <c r="AX253" s="13" t="s">
        <v>72</v>
      </c>
      <c r="AY253" s="230" t="s">
        <v>145</v>
      </c>
    </row>
    <row r="254" spans="2:51" s="13" customFormat="1" ht="12">
      <c r="B254" s="219"/>
      <c r="C254" s="220"/>
      <c r="D254" s="221" t="s">
        <v>152</v>
      </c>
      <c r="E254" s="222" t="s">
        <v>1</v>
      </c>
      <c r="F254" s="223" t="s">
        <v>251</v>
      </c>
      <c r="G254" s="220"/>
      <c r="H254" s="224">
        <v>10.84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152</v>
      </c>
      <c r="AU254" s="230" t="s">
        <v>82</v>
      </c>
      <c r="AV254" s="13" t="s">
        <v>82</v>
      </c>
      <c r="AW254" s="13" t="s">
        <v>29</v>
      </c>
      <c r="AX254" s="13" t="s">
        <v>72</v>
      </c>
      <c r="AY254" s="230" t="s">
        <v>145</v>
      </c>
    </row>
    <row r="255" spans="2:51" s="13" customFormat="1" ht="12">
      <c r="B255" s="219"/>
      <c r="C255" s="220"/>
      <c r="D255" s="221" t="s">
        <v>152</v>
      </c>
      <c r="E255" s="222" t="s">
        <v>1</v>
      </c>
      <c r="F255" s="223" t="s">
        <v>272</v>
      </c>
      <c r="G255" s="220"/>
      <c r="H255" s="224">
        <v>2.01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152</v>
      </c>
      <c r="AU255" s="230" t="s">
        <v>82</v>
      </c>
      <c r="AV255" s="13" t="s">
        <v>82</v>
      </c>
      <c r="AW255" s="13" t="s">
        <v>29</v>
      </c>
      <c r="AX255" s="13" t="s">
        <v>72</v>
      </c>
      <c r="AY255" s="230" t="s">
        <v>145</v>
      </c>
    </row>
    <row r="256" spans="2:51" s="13" customFormat="1" ht="12">
      <c r="B256" s="219"/>
      <c r="C256" s="220"/>
      <c r="D256" s="221" t="s">
        <v>152</v>
      </c>
      <c r="E256" s="222" t="s">
        <v>1</v>
      </c>
      <c r="F256" s="223" t="s">
        <v>273</v>
      </c>
      <c r="G256" s="220"/>
      <c r="H256" s="224">
        <v>3.41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152</v>
      </c>
      <c r="AU256" s="230" t="s">
        <v>82</v>
      </c>
      <c r="AV256" s="13" t="s">
        <v>82</v>
      </c>
      <c r="AW256" s="13" t="s">
        <v>29</v>
      </c>
      <c r="AX256" s="13" t="s">
        <v>72</v>
      </c>
      <c r="AY256" s="230" t="s">
        <v>145</v>
      </c>
    </row>
    <row r="257" spans="2:51" s="13" customFormat="1" ht="12">
      <c r="B257" s="219"/>
      <c r="C257" s="220"/>
      <c r="D257" s="221" t="s">
        <v>152</v>
      </c>
      <c r="E257" s="222" t="s">
        <v>1</v>
      </c>
      <c r="F257" s="223" t="s">
        <v>274</v>
      </c>
      <c r="G257" s="220"/>
      <c r="H257" s="224">
        <v>9.86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152</v>
      </c>
      <c r="AU257" s="230" t="s">
        <v>82</v>
      </c>
      <c r="AV257" s="13" t="s">
        <v>82</v>
      </c>
      <c r="AW257" s="13" t="s">
        <v>29</v>
      </c>
      <c r="AX257" s="13" t="s">
        <v>72</v>
      </c>
      <c r="AY257" s="230" t="s">
        <v>145</v>
      </c>
    </row>
    <row r="258" spans="2:51" s="13" customFormat="1" ht="12">
      <c r="B258" s="219"/>
      <c r="C258" s="220"/>
      <c r="D258" s="221" t="s">
        <v>152</v>
      </c>
      <c r="E258" s="222" t="s">
        <v>1</v>
      </c>
      <c r="F258" s="223" t="s">
        <v>274</v>
      </c>
      <c r="G258" s="220"/>
      <c r="H258" s="224">
        <v>9.86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152</v>
      </c>
      <c r="AU258" s="230" t="s">
        <v>82</v>
      </c>
      <c r="AV258" s="13" t="s">
        <v>82</v>
      </c>
      <c r="AW258" s="13" t="s">
        <v>29</v>
      </c>
      <c r="AX258" s="13" t="s">
        <v>72</v>
      </c>
      <c r="AY258" s="230" t="s">
        <v>145</v>
      </c>
    </row>
    <row r="259" spans="2:51" s="13" customFormat="1" ht="12">
      <c r="B259" s="219"/>
      <c r="C259" s="220"/>
      <c r="D259" s="221" t="s">
        <v>152</v>
      </c>
      <c r="E259" s="222" t="s">
        <v>1</v>
      </c>
      <c r="F259" s="223" t="s">
        <v>248</v>
      </c>
      <c r="G259" s="220"/>
      <c r="H259" s="224">
        <v>6.98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152</v>
      </c>
      <c r="AU259" s="230" t="s">
        <v>82</v>
      </c>
      <c r="AV259" s="13" t="s">
        <v>82</v>
      </c>
      <c r="AW259" s="13" t="s">
        <v>29</v>
      </c>
      <c r="AX259" s="13" t="s">
        <v>72</v>
      </c>
      <c r="AY259" s="230" t="s">
        <v>145</v>
      </c>
    </row>
    <row r="260" spans="2:51" s="13" customFormat="1" ht="12">
      <c r="B260" s="219"/>
      <c r="C260" s="220"/>
      <c r="D260" s="221" t="s">
        <v>152</v>
      </c>
      <c r="E260" s="222" t="s">
        <v>1</v>
      </c>
      <c r="F260" s="223" t="s">
        <v>275</v>
      </c>
      <c r="G260" s="220"/>
      <c r="H260" s="224">
        <v>3.4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152</v>
      </c>
      <c r="AU260" s="230" t="s">
        <v>82</v>
      </c>
      <c r="AV260" s="13" t="s">
        <v>82</v>
      </c>
      <c r="AW260" s="13" t="s">
        <v>29</v>
      </c>
      <c r="AX260" s="13" t="s">
        <v>72</v>
      </c>
      <c r="AY260" s="230" t="s">
        <v>145</v>
      </c>
    </row>
    <row r="261" spans="2:51" s="13" customFormat="1" ht="12">
      <c r="B261" s="219"/>
      <c r="C261" s="220"/>
      <c r="D261" s="221" t="s">
        <v>152</v>
      </c>
      <c r="E261" s="222" t="s">
        <v>1</v>
      </c>
      <c r="F261" s="223" t="s">
        <v>275</v>
      </c>
      <c r="G261" s="220"/>
      <c r="H261" s="224">
        <v>3.4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152</v>
      </c>
      <c r="AU261" s="230" t="s">
        <v>82</v>
      </c>
      <c r="AV261" s="13" t="s">
        <v>82</v>
      </c>
      <c r="AW261" s="13" t="s">
        <v>29</v>
      </c>
      <c r="AX261" s="13" t="s">
        <v>72</v>
      </c>
      <c r="AY261" s="230" t="s">
        <v>145</v>
      </c>
    </row>
    <row r="262" spans="2:51" s="13" customFormat="1" ht="12">
      <c r="B262" s="219"/>
      <c r="C262" s="220"/>
      <c r="D262" s="221" t="s">
        <v>152</v>
      </c>
      <c r="E262" s="222" t="s">
        <v>1</v>
      </c>
      <c r="F262" s="223" t="s">
        <v>276</v>
      </c>
      <c r="G262" s="220"/>
      <c r="H262" s="224">
        <v>14.68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152</v>
      </c>
      <c r="AU262" s="230" t="s">
        <v>82</v>
      </c>
      <c r="AV262" s="13" t="s">
        <v>82</v>
      </c>
      <c r="AW262" s="13" t="s">
        <v>29</v>
      </c>
      <c r="AX262" s="13" t="s">
        <v>72</v>
      </c>
      <c r="AY262" s="230" t="s">
        <v>145</v>
      </c>
    </row>
    <row r="263" spans="2:51" s="13" customFormat="1" ht="12">
      <c r="B263" s="219"/>
      <c r="C263" s="220"/>
      <c r="D263" s="221" t="s">
        <v>152</v>
      </c>
      <c r="E263" s="222" t="s">
        <v>1</v>
      </c>
      <c r="F263" s="223" t="s">
        <v>277</v>
      </c>
      <c r="G263" s="220"/>
      <c r="H263" s="224">
        <v>95.62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152</v>
      </c>
      <c r="AU263" s="230" t="s">
        <v>82</v>
      </c>
      <c r="AV263" s="13" t="s">
        <v>82</v>
      </c>
      <c r="AW263" s="13" t="s">
        <v>29</v>
      </c>
      <c r="AX263" s="13" t="s">
        <v>72</v>
      </c>
      <c r="AY263" s="230" t="s">
        <v>145</v>
      </c>
    </row>
    <row r="264" spans="2:51" s="13" customFormat="1" ht="12">
      <c r="B264" s="219"/>
      <c r="C264" s="220"/>
      <c r="D264" s="221" t="s">
        <v>152</v>
      </c>
      <c r="E264" s="222" t="s">
        <v>1</v>
      </c>
      <c r="F264" s="223" t="s">
        <v>278</v>
      </c>
      <c r="G264" s="220"/>
      <c r="H264" s="224">
        <v>11.7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152</v>
      </c>
      <c r="AU264" s="230" t="s">
        <v>82</v>
      </c>
      <c r="AV264" s="13" t="s">
        <v>82</v>
      </c>
      <c r="AW264" s="13" t="s">
        <v>29</v>
      </c>
      <c r="AX264" s="13" t="s">
        <v>72</v>
      </c>
      <c r="AY264" s="230" t="s">
        <v>145</v>
      </c>
    </row>
    <row r="265" spans="2:51" s="13" customFormat="1" ht="12">
      <c r="B265" s="219"/>
      <c r="C265" s="220"/>
      <c r="D265" s="221" t="s">
        <v>152</v>
      </c>
      <c r="E265" s="222" t="s">
        <v>1</v>
      </c>
      <c r="F265" s="223" t="s">
        <v>279</v>
      </c>
      <c r="G265" s="220"/>
      <c r="H265" s="224">
        <v>5.85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152</v>
      </c>
      <c r="AU265" s="230" t="s">
        <v>82</v>
      </c>
      <c r="AV265" s="13" t="s">
        <v>82</v>
      </c>
      <c r="AW265" s="13" t="s">
        <v>29</v>
      </c>
      <c r="AX265" s="13" t="s">
        <v>72</v>
      </c>
      <c r="AY265" s="230" t="s">
        <v>145</v>
      </c>
    </row>
    <row r="266" spans="2:51" s="13" customFormat="1" ht="12">
      <c r="B266" s="219"/>
      <c r="C266" s="220"/>
      <c r="D266" s="221" t="s">
        <v>152</v>
      </c>
      <c r="E266" s="222" t="s">
        <v>1</v>
      </c>
      <c r="F266" s="223" t="s">
        <v>280</v>
      </c>
      <c r="G266" s="220"/>
      <c r="H266" s="224">
        <v>17.68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152</v>
      </c>
      <c r="AU266" s="230" t="s">
        <v>82</v>
      </c>
      <c r="AV266" s="13" t="s">
        <v>82</v>
      </c>
      <c r="AW266" s="13" t="s">
        <v>29</v>
      </c>
      <c r="AX266" s="13" t="s">
        <v>72</v>
      </c>
      <c r="AY266" s="230" t="s">
        <v>145</v>
      </c>
    </row>
    <row r="267" spans="2:51" s="13" customFormat="1" ht="12">
      <c r="B267" s="219"/>
      <c r="C267" s="220"/>
      <c r="D267" s="221" t="s">
        <v>152</v>
      </c>
      <c r="E267" s="222" t="s">
        <v>1</v>
      </c>
      <c r="F267" s="223" t="s">
        <v>281</v>
      </c>
      <c r="G267" s="220"/>
      <c r="H267" s="224">
        <v>113.52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152</v>
      </c>
      <c r="AU267" s="230" t="s">
        <v>82</v>
      </c>
      <c r="AV267" s="13" t="s">
        <v>82</v>
      </c>
      <c r="AW267" s="13" t="s">
        <v>29</v>
      </c>
      <c r="AX267" s="13" t="s">
        <v>72</v>
      </c>
      <c r="AY267" s="230" t="s">
        <v>145</v>
      </c>
    </row>
    <row r="268" spans="2:51" s="13" customFormat="1" ht="12">
      <c r="B268" s="219"/>
      <c r="C268" s="220"/>
      <c r="D268" s="221" t="s">
        <v>152</v>
      </c>
      <c r="E268" s="222" t="s">
        <v>1</v>
      </c>
      <c r="F268" s="223" t="s">
        <v>282</v>
      </c>
      <c r="G268" s="220"/>
      <c r="H268" s="224">
        <v>83.52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152</v>
      </c>
      <c r="AU268" s="230" t="s">
        <v>82</v>
      </c>
      <c r="AV268" s="13" t="s">
        <v>82</v>
      </c>
      <c r="AW268" s="13" t="s">
        <v>29</v>
      </c>
      <c r="AX268" s="13" t="s">
        <v>72</v>
      </c>
      <c r="AY268" s="230" t="s">
        <v>145</v>
      </c>
    </row>
    <row r="269" spans="2:51" s="13" customFormat="1" ht="12">
      <c r="B269" s="219"/>
      <c r="C269" s="220"/>
      <c r="D269" s="221" t="s">
        <v>152</v>
      </c>
      <c r="E269" s="222" t="s">
        <v>1</v>
      </c>
      <c r="F269" s="223" t="s">
        <v>282</v>
      </c>
      <c r="G269" s="220"/>
      <c r="H269" s="224">
        <v>83.52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152</v>
      </c>
      <c r="AU269" s="230" t="s">
        <v>82</v>
      </c>
      <c r="AV269" s="13" t="s">
        <v>82</v>
      </c>
      <c r="AW269" s="13" t="s">
        <v>29</v>
      </c>
      <c r="AX269" s="13" t="s">
        <v>72</v>
      </c>
      <c r="AY269" s="230" t="s">
        <v>145</v>
      </c>
    </row>
    <row r="270" spans="2:51" s="13" customFormat="1" ht="12">
      <c r="B270" s="219"/>
      <c r="C270" s="220"/>
      <c r="D270" s="221" t="s">
        <v>152</v>
      </c>
      <c r="E270" s="222" t="s">
        <v>1</v>
      </c>
      <c r="F270" s="223" t="s">
        <v>283</v>
      </c>
      <c r="G270" s="220"/>
      <c r="H270" s="224">
        <v>47.2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152</v>
      </c>
      <c r="AU270" s="230" t="s">
        <v>82</v>
      </c>
      <c r="AV270" s="13" t="s">
        <v>82</v>
      </c>
      <c r="AW270" s="13" t="s">
        <v>29</v>
      </c>
      <c r="AX270" s="13" t="s">
        <v>72</v>
      </c>
      <c r="AY270" s="230" t="s">
        <v>145</v>
      </c>
    </row>
    <row r="271" spans="2:51" s="13" customFormat="1" ht="12">
      <c r="B271" s="219"/>
      <c r="C271" s="220"/>
      <c r="D271" s="221" t="s">
        <v>152</v>
      </c>
      <c r="E271" s="222" t="s">
        <v>1</v>
      </c>
      <c r="F271" s="223" t="s">
        <v>284</v>
      </c>
      <c r="G271" s="220"/>
      <c r="H271" s="224">
        <v>28.32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152</v>
      </c>
      <c r="AU271" s="230" t="s">
        <v>82</v>
      </c>
      <c r="AV271" s="13" t="s">
        <v>82</v>
      </c>
      <c r="AW271" s="13" t="s">
        <v>29</v>
      </c>
      <c r="AX271" s="13" t="s">
        <v>72</v>
      </c>
      <c r="AY271" s="230" t="s">
        <v>145</v>
      </c>
    </row>
    <row r="272" spans="2:51" s="13" customFormat="1" ht="12">
      <c r="B272" s="219"/>
      <c r="C272" s="220"/>
      <c r="D272" s="221" t="s">
        <v>152</v>
      </c>
      <c r="E272" s="222" t="s">
        <v>1</v>
      </c>
      <c r="F272" s="223" t="s">
        <v>285</v>
      </c>
      <c r="G272" s="220"/>
      <c r="H272" s="224">
        <v>2.16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152</v>
      </c>
      <c r="AU272" s="230" t="s">
        <v>82</v>
      </c>
      <c r="AV272" s="13" t="s">
        <v>82</v>
      </c>
      <c r="AW272" s="13" t="s">
        <v>29</v>
      </c>
      <c r="AX272" s="13" t="s">
        <v>72</v>
      </c>
      <c r="AY272" s="230" t="s">
        <v>145</v>
      </c>
    </row>
    <row r="273" spans="2:51" s="13" customFormat="1" ht="12">
      <c r="B273" s="219"/>
      <c r="C273" s="220"/>
      <c r="D273" s="221" t="s">
        <v>152</v>
      </c>
      <c r="E273" s="222" t="s">
        <v>1</v>
      </c>
      <c r="F273" s="223" t="s">
        <v>286</v>
      </c>
      <c r="G273" s="220"/>
      <c r="H273" s="224">
        <v>2.4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152</v>
      </c>
      <c r="AU273" s="230" t="s">
        <v>82</v>
      </c>
      <c r="AV273" s="13" t="s">
        <v>82</v>
      </c>
      <c r="AW273" s="13" t="s">
        <v>29</v>
      </c>
      <c r="AX273" s="13" t="s">
        <v>72</v>
      </c>
      <c r="AY273" s="230" t="s">
        <v>145</v>
      </c>
    </row>
    <row r="274" spans="2:51" s="13" customFormat="1" ht="12">
      <c r="B274" s="219"/>
      <c r="C274" s="220"/>
      <c r="D274" s="221" t="s">
        <v>152</v>
      </c>
      <c r="E274" s="222" t="s">
        <v>1</v>
      </c>
      <c r="F274" s="223" t="s">
        <v>287</v>
      </c>
      <c r="G274" s="220"/>
      <c r="H274" s="224">
        <v>3.44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152</v>
      </c>
      <c r="AU274" s="230" t="s">
        <v>82</v>
      </c>
      <c r="AV274" s="13" t="s">
        <v>82</v>
      </c>
      <c r="AW274" s="13" t="s">
        <v>29</v>
      </c>
      <c r="AX274" s="13" t="s">
        <v>72</v>
      </c>
      <c r="AY274" s="230" t="s">
        <v>145</v>
      </c>
    </row>
    <row r="275" spans="2:51" s="13" customFormat="1" ht="12">
      <c r="B275" s="219"/>
      <c r="C275" s="220"/>
      <c r="D275" s="221" t="s">
        <v>152</v>
      </c>
      <c r="E275" s="222" t="s">
        <v>1</v>
      </c>
      <c r="F275" s="223" t="s">
        <v>288</v>
      </c>
      <c r="G275" s="220"/>
      <c r="H275" s="224">
        <v>19.28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152</v>
      </c>
      <c r="AU275" s="230" t="s">
        <v>82</v>
      </c>
      <c r="AV275" s="13" t="s">
        <v>82</v>
      </c>
      <c r="AW275" s="13" t="s">
        <v>29</v>
      </c>
      <c r="AX275" s="13" t="s">
        <v>72</v>
      </c>
      <c r="AY275" s="230" t="s">
        <v>145</v>
      </c>
    </row>
    <row r="276" spans="2:51" s="13" customFormat="1" ht="12">
      <c r="B276" s="219"/>
      <c r="C276" s="220"/>
      <c r="D276" s="221" t="s">
        <v>152</v>
      </c>
      <c r="E276" s="222" t="s">
        <v>1</v>
      </c>
      <c r="F276" s="223" t="s">
        <v>289</v>
      </c>
      <c r="G276" s="220"/>
      <c r="H276" s="224">
        <v>26.7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152</v>
      </c>
      <c r="AU276" s="230" t="s">
        <v>82</v>
      </c>
      <c r="AV276" s="13" t="s">
        <v>82</v>
      </c>
      <c r="AW276" s="13" t="s">
        <v>29</v>
      </c>
      <c r="AX276" s="13" t="s">
        <v>72</v>
      </c>
      <c r="AY276" s="230" t="s">
        <v>145</v>
      </c>
    </row>
    <row r="277" spans="2:51" s="13" customFormat="1" ht="12">
      <c r="B277" s="219"/>
      <c r="C277" s="220"/>
      <c r="D277" s="221" t="s">
        <v>152</v>
      </c>
      <c r="E277" s="222" t="s">
        <v>1</v>
      </c>
      <c r="F277" s="223" t="s">
        <v>290</v>
      </c>
      <c r="G277" s="220"/>
      <c r="H277" s="224">
        <v>5.82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152</v>
      </c>
      <c r="AU277" s="230" t="s">
        <v>82</v>
      </c>
      <c r="AV277" s="13" t="s">
        <v>82</v>
      </c>
      <c r="AW277" s="13" t="s">
        <v>29</v>
      </c>
      <c r="AX277" s="13" t="s">
        <v>72</v>
      </c>
      <c r="AY277" s="230" t="s">
        <v>145</v>
      </c>
    </row>
    <row r="278" spans="2:51" s="13" customFormat="1" ht="12">
      <c r="B278" s="219"/>
      <c r="C278" s="220"/>
      <c r="D278" s="221" t="s">
        <v>152</v>
      </c>
      <c r="E278" s="222" t="s">
        <v>1</v>
      </c>
      <c r="F278" s="223" t="s">
        <v>291</v>
      </c>
      <c r="G278" s="220"/>
      <c r="H278" s="224">
        <v>45.84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152</v>
      </c>
      <c r="AU278" s="230" t="s">
        <v>82</v>
      </c>
      <c r="AV278" s="13" t="s">
        <v>82</v>
      </c>
      <c r="AW278" s="13" t="s">
        <v>29</v>
      </c>
      <c r="AX278" s="13" t="s">
        <v>72</v>
      </c>
      <c r="AY278" s="230" t="s">
        <v>145</v>
      </c>
    </row>
    <row r="279" spans="2:51" s="13" customFormat="1" ht="12">
      <c r="B279" s="219"/>
      <c r="C279" s="220"/>
      <c r="D279" s="221" t="s">
        <v>152</v>
      </c>
      <c r="E279" s="222" t="s">
        <v>1</v>
      </c>
      <c r="F279" s="223" t="s">
        <v>292</v>
      </c>
      <c r="G279" s="220"/>
      <c r="H279" s="224">
        <v>22.92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152</v>
      </c>
      <c r="AU279" s="230" t="s">
        <v>82</v>
      </c>
      <c r="AV279" s="13" t="s">
        <v>82</v>
      </c>
      <c r="AW279" s="13" t="s">
        <v>29</v>
      </c>
      <c r="AX279" s="13" t="s">
        <v>72</v>
      </c>
      <c r="AY279" s="230" t="s">
        <v>145</v>
      </c>
    </row>
    <row r="280" spans="2:51" s="13" customFormat="1" ht="12">
      <c r="B280" s="219"/>
      <c r="C280" s="220"/>
      <c r="D280" s="221" t="s">
        <v>152</v>
      </c>
      <c r="E280" s="222" t="s">
        <v>1</v>
      </c>
      <c r="F280" s="223" t="s">
        <v>293</v>
      </c>
      <c r="G280" s="220"/>
      <c r="H280" s="224">
        <v>52.36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152</v>
      </c>
      <c r="AU280" s="230" t="s">
        <v>82</v>
      </c>
      <c r="AV280" s="13" t="s">
        <v>82</v>
      </c>
      <c r="AW280" s="13" t="s">
        <v>29</v>
      </c>
      <c r="AX280" s="13" t="s">
        <v>72</v>
      </c>
      <c r="AY280" s="230" t="s">
        <v>145</v>
      </c>
    </row>
    <row r="281" spans="2:51" s="13" customFormat="1" ht="12">
      <c r="B281" s="219"/>
      <c r="C281" s="220"/>
      <c r="D281" s="221" t="s">
        <v>152</v>
      </c>
      <c r="E281" s="222" t="s">
        <v>1</v>
      </c>
      <c r="F281" s="223" t="s">
        <v>294</v>
      </c>
      <c r="G281" s="220"/>
      <c r="H281" s="224">
        <v>11.52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152</v>
      </c>
      <c r="AU281" s="230" t="s">
        <v>82</v>
      </c>
      <c r="AV281" s="13" t="s">
        <v>82</v>
      </c>
      <c r="AW281" s="13" t="s">
        <v>29</v>
      </c>
      <c r="AX281" s="13" t="s">
        <v>72</v>
      </c>
      <c r="AY281" s="230" t="s">
        <v>145</v>
      </c>
    </row>
    <row r="282" spans="2:51" s="13" customFormat="1" ht="12">
      <c r="B282" s="219"/>
      <c r="C282" s="220"/>
      <c r="D282" s="221" t="s">
        <v>152</v>
      </c>
      <c r="E282" s="222" t="s">
        <v>1</v>
      </c>
      <c r="F282" s="223" t="s">
        <v>295</v>
      </c>
      <c r="G282" s="220"/>
      <c r="H282" s="224">
        <v>3.33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152</v>
      </c>
      <c r="AU282" s="230" t="s">
        <v>82</v>
      </c>
      <c r="AV282" s="13" t="s">
        <v>82</v>
      </c>
      <c r="AW282" s="13" t="s">
        <v>29</v>
      </c>
      <c r="AX282" s="13" t="s">
        <v>72</v>
      </c>
      <c r="AY282" s="230" t="s">
        <v>145</v>
      </c>
    </row>
    <row r="283" spans="2:51" s="13" customFormat="1" ht="12">
      <c r="B283" s="219"/>
      <c r="C283" s="220"/>
      <c r="D283" s="221" t="s">
        <v>152</v>
      </c>
      <c r="E283" s="222" t="s">
        <v>1</v>
      </c>
      <c r="F283" s="223" t="s">
        <v>296</v>
      </c>
      <c r="G283" s="220"/>
      <c r="H283" s="224">
        <v>14.43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152</v>
      </c>
      <c r="AU283" s="230" t="s">
        <v>82</v>
      </c>
      <c r="AV283" s="13" t="s">
        <v>82</v>
      </c>
      <c r="AW283" s="13" t="s">
        <v>29</v>
      </c>
      <c r="AX283" s="13" t="s">
        <v>72</v>
      </c>
      <c r="AY283" s="230" t="s">
        <v>145</v>
      </c>
    </row>
    <row r="284" spans="2:51" s="13" customFormat="1" ht="12">
      <c r="B284" s="219"/>
      <c r="C284" s="220"/>
      <c r="D284" s="221" t="s">
        <v>152</v>
      </c>
      <c r="E284" s="222" t="s">
        <v>1</v>
      </c>
      <c r="F284" s="223" t="s">
        <v>297</v>
      </c>
      <c r="G284" s="220"/>
      <c r="H284" s="224">
        <v>10.067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152</v>
      </c>
      <c r="AU284" s="230" t="s">
        <v>82</v>
      </c>
      <c r="AV284" s="13" t="s">
        <v>82</v>
      </c>
      <c r="AW284" s="13" t="s">
        <v>29</v>
      </c>
      <c r="AX284" s="13" t="s">
        <v>72</v>
      </c>
      <c r="AY284" s="230" t="s">
        <v>145</v>
      </c>
    </row>
    <row r="285" spans="2:51" s="13" customFormat="1" ht="12">
      <c r="B285" s="219"/>
      <c r="C285" s="220"/>
      <c r="D285" s="221" t="s">
        <v>152</v>
      </c>
      <c r="E285" s="222" t="s">
        <v>1</v>
      </c>
      <c r="F285" s="223" t="s">
        <v>298</v>
      </c>
      <c r="G285" s="220"/>
      <c r="H285" s="224">
        <v>3.08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152</v>
      </c>
      <c r="AU285" s="230" t="s">
        <v>82</v>
      </c>
      <c r="AV285" s="13" t="s">
        <v>82</v>
      </c>
      <c r="AW285" s="13" t="s">
        <v>29</v>
      </c>
      <c r="AX285" s="13" t="s">
        <v>72</v>
      </c>
      <c r="AY285" s="230" t="s">
        <v>145</v>
      </c>
    </row>
    <row r="286" spans="2:51" s="13" customFormat="1" ht="12">
      <c r="B286" s="219"/>
      <c r="C286" s="220"/>
      <c r="D286" s="221" t="s">
        <v>152</v>
      </c>
      <c r="E286" s="222" t="s">
        <v>1</v>
      </c>
      <c r="F286" s="223" t="s">
        <v>255</v>
      </c>
      <c r="G286" s="220"/>
      <c r="H286" s="224">
        <v>3.4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152</v>
      </c>
      <c r="AU286" s="230" t="s">
        <v>82</v>
      </c>
      <c r="AV286" s="13" t="s">
        <v>82</v>
      </c>
      <c r="AW286" s="13" t="s">
        <v>29</v>
      </c>
      <c r="AX286" s="13" t="s">
        <v>72</v>
      </c>
      <c r="AY286" s="230" t="s">
        <v>145</v>
      </c>
    </row>
    <row r="287" spans="2:51" s="13" customFormat="1" ht="12">
      <c r="B287" s="219"/>
      <c r="C287" s="220"/>
      <c r="D287" s="221" t="s">
        <v>152</v>
      </c>
      <c r="E287" s="222" t="s">
        <v>1</v>
      </c>
      <c r="F287" s="223" t="s">
        <v>299</v>
      </c>
      <c r="G287" s="220"/>
      <c r="H287" s="224">
        <v>8.332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152</v>
      </c>
      <c r="AU287" s="230" t="s">
        <v>82</v>
      </c>
      <c r="AV287" s="13" t="s">
        <v>82</v>
      </c>
      <c r="AW287" s="13" t="s">
        <v>29</v>
      </c>
      <c r="AX287" s="13" t="s">
        <v>72</v>
      </c>
      <c r="AY287" s="230" t="s">
        <v>145</v>
      </c>
    </row>
    <row r="288" spans="2:51" s="13" customFormat="1" ht="12">
      <c r="B288" s="219"/>
      <c r="C288" s="220"/>
      <c r="D288" s="221" t="s">
        <v>152</v>
      </c>
      <c r="E288" s="222" t="s">
        <v>1</v>
      </c>
      <c r="F288" s="223" t="s">
        <v>300</v>
      </c>
      <c r="G288" s="220"/>
      <c r="H288" s="224">
        <v>7.85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152</v>
      </c>
      <c r="AU288" s="230" t="s">
        <v>82</v>
      </c>
      <c r="AV288" s="13" t="s">
        <v>82</v>
      </c>
      <c r="AW288" s="13" t="s">
        <v>29</v>
      </c>
      <c r="AX288" s="13" t="s">
        <v>72</v>
      </c>
      <c r="AY288" s="230" t="s">
        <v>145</v>
      </c>
    </row>
    <row r="289" spans="2:51" s="13" customFormat="1" ht="12">
      <c r="B289" s="219"/>
      <c r="C289" s="220"/>
      <c r="D289" s="221" t="s">
        <v>152</v>
      </c>
      <c r="E289" s="222" t="s">
        <v>1</v>
      </c>
      <c r="F289" s="223" t="s">
        <v>301</v>
      </c>
      <c r="G289" s="220"/>
      <c r="H289" s="224">
        <v>4.94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152</v>
      </c>
      <c r="AU289" s="230" t="s">
        <v>82</v>
      </c>
      <c r="AV289" s="13" t="s">
        <v>82</v>
      </c>
      <c r="AW289" s="13" t="s">
        <v>29</v>
      </c>
      <c r="AX289" s="13" t="s">
        <v>72</v>
      </c>
      <c r="AY289" s="230" t="s">
        <v>145</v>
      </c>
    </row>
    <row r="290" spans="2:51" s="13" customFormat="1" ht="12">
      <c r="B290" s="219"/>
      <c r="C290" s="220"/>
      <c r="D290" s="221" t="s">
        <v>152</v>
      </c>
      <c r="E290" s="222" t="s">
        <v>1</v>
      </c>
      <c r="F290" s="223" t="s">
        <v>302</v>
      </c>
      <c r="G290" s="220"/>
      <c r="H290" s="224">
        <v>5.04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152</v>
      </c>
      <c r="AU290" s="230" t="s">
        <v>82</v>
      </c>
      <c r="AV290" s="13" t="s">
        <v>82</v>
      </c>
      <c r="AW290" s="13" t="s">
        <v>29</v>
      </c>
      <c r="AX290" s="13" t="s">
        <v>72</v>
      </c>
      <c r="AY290" s="230" t="s">
        <v>145</v>
      </c>
    </row>
    <row r="291" spans="2:51" s="13" customFormat="1" ht="12">
      <c r="B291" s="219"/>
      <c r="C291" s="220"/>
      <c r="D291" s="221" t="s">
        <v>152</v>
      </c>
      <c r="E291" s="222" t="s">
        <v>1</v>
      </c>
      <c r="F291" s="223" t="s">
        <v>303</v>
      </c>
      <c r="G291" s="220"/>
      <c r="H291" s="224">
        <v>5.66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152</v>
      </c>
      <c r="AU291" s="230" t="s">
        <v>82</v>
      </c>
      <c r="AV291" s="13" t="s">
        <v>82</v>
      </c>
      <c r="AW291" s="13" t="s">
        <v>29</v>
      </c>
      <c r="AX291" s="13" t="s">
        <v>72</v>
      </c>
      <c r="AY291" s="230" t="s">
        <v>145</v>
      </c>
    </row>
    <row r="292" spans="2:51" s="13" customFormat="1" ht="12">
      <c r="B292" s="219"/>
      <c r="C292" s="220"/>
      <c r="D292" s="221" t="s">
        <v>152</v>
      </c>
      <c r="E292" s="222" t="s">
        <v>1</v>
      </c>
      <c r="F292" s="223" t="s">
        <v>304</v>
      </c>
      <c r="G292" s="220"/>
      <c r="H292" s="224">
        <v>7.835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152</v>
      </c>
      <c r="AU292" s="230" t="s">
        <v>82</v>
      </c>
      <c r="AV292" s="13" t="s">
        <v>82</v>
      </c>
      <c r="AW292" s="13" t="s">
        <v>29</v>
      </c>
      <c r="AX292" s="13" t="s">
        <v>72</v>
      </c>
      <c r="AY292" s="230" t="s">
        <v>145</v>
      </c>
    </row>
    <row r="293" spans="2:51" s="13" customFormat="1" ht="12">
      <c r="B293" s="219"/>
      <c r="C293" s="220"/>
      <c r="D293" s="221" t="s">
        <v>152</v>
      </c>
      <c r="E293" s="222" t="s">
        <v>1</v>
      </c>
      <c r="F293" s="223" t="s">
        <v>305</v>
      </c>
      <c r="G293" s="220"/>
      <c r="H293" s="224">
        <v>8.94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152</v>
      </c>
      <c r="AU293" s="230" t="s">
        <v>82</v>
      </c>
      <c r="AV293" s="13" t="s">
        <v>82</v>
      </c>
      <c r="AW293" s="13" t="s">
        <v>29</v>
      </c>
      <c r="AX293" s="13" t="s">
        <v>72</v>
      </c>
      <c r="AY293" s="230" t="s">
        <v>145</v>
      </c>
    </row>
    <row r="294" spans="2:51" s="13" customFormat="1" ht="12">
      <c r="B294" s="219"/>
      <c r="C294" s="220"/>
      <c r="D294" s="221" t="s">
        <v>152</v>
      </c>
      <c r="E294" s="222" t="s">
        <v>1</v>
      </c>
      <c r="F294" s="223" t="s">
        <v>306</v>
      </c>
      <c r="G294" s="220"/>
      <c r="H294" s="224">
        <v>8.35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152</v>
      </c>
      <c r="AU294" s="230" t="s">
        <v>82</v>
      </c>
      <c r="AV294" s="13" t="s">
        <v>82</v>
      </c>
      <c r="AW294" s="13" t="s">
        <v>29</v>
      </c>
      <c r="AX294" s="13" t="s">
        <v>72</v>
      </c>
      <c r="AY294" s="230" t="s">
        <v>145</v>
      </c>
    </row>
    <row r="295" spans="2:51" s="14" customFormat="1" ht="12">
      <c r="B295" s="231"/>
      <c r="C295" s="232"/>
      <c r="D295" s="221" t="s">
        <v>152</v>
      </c>
      <c r="E295" s="233" t="s">
        <v>1</v>
      </c>
      <c r="F295" s="234" t="s">
        <v>154</v>
      </c>
      <c r="G295" s="232"/>
      <c r="H295" s="235">
        <v>1393.6540000000005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152</v>
      </c>
      <c r="AU295" s="241" t="s">
        <v>82</v>
      </c>
      <c r="AV295" s="14" t="s">
        <v>151</v>
      </c>
      <c r="AW295" s="14" t="s">
        <v>29</v>
      </c>
      <c r="AX295" s="14" t="s">
        <v>80</v>
      </c>
      <c r="AY295" s="241" t="s">
        <v>145</v>
      </c>
    </row>
    <row r="296" spans="1:65" s="2" customFormat="1" ht="16.5" customHeight="1">
      <c r="A296" s="35"/>
      <c r="B296" s="36"/>
      <c r="C296" s="263" t="s">
        <v>307</v>
      </c>
      <c r="D296" s="263" t="s">
        <v>222</v>
      </c>
      <c r="E296" s="264" t="s">
        <v>308</v>
      </c>
      <c r="F296" s="265" t="s">
        <v>309</v>
      </c>
      <c r="G296" s="266" t="s">
        <v>189</v>
      </c>
      <c r="H296" s="267">
        <v>568.611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37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82</v>
      </c>
      <c r="AY296" s="18" t="s">
        <v>145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80</v>
      </c>
      <c r="BK296" s="218">
        <f>ROUND(I296*H296,2)</f>
        <v>0</v>
      </c>
      <c r="BL296" s="18" t="s">
        <v>151</v>
      </c>
      <c r="BM296" s="217" t="s">
        <v>310</v>
      </c>
    </row>
    <row r="297" spans="2:51" s="13" customFormat="1" ht="12">
      <c r="B297" s="219"/>
      <c r="C297" s="220"/>
      <c r="D297" s="221" t="s">
        <v>152</v>
      </c>
      <c r="E297" s="222" t="s">
        <v>1</v>
      </c>
      <c r="F297" s="223" t="s">
        <v>311</v>
      </c>
      <c r="G297" s="220"/>
      <c r="H297" s="224">
        <v>568.611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152</v>
      </c>
      <c r="AU297" s="230" t="s">
        <v>82</v>
      </c>
      <c r="AV297" s="13" t="s">
        <v>82</v>
      </c>
      <c r="AW297" s="13" t="s">
        <v>29</v>
      </c>
      <c r="AX297" s="13" t="s">
        <v>72</v>
      </c>
      <c r="AY297" s="230" t="s">
        <v>145</v>
      </c>
    </row>
    <row r="298" spans="2:51" s="14" customFormat="1" ht="12">
      <c r="B298" s="231"/>
      <c r="C298" s="232"/>
      <c r="D298" s="221" t="s">
        <v>152</v>
      </c>
      <c r="E298" s="233" t="s">
        <v>1</v>
      </c>
      <c r="F298" s="234" t="s">
        <v>154</v>
      </c>
      <c r="G298" s="232"/>
      <c r="H298" s="235">
        <v>568.611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152</v>
      </c>
      <c r="AU298" s="241" t="s">
        <v>82</v>
      </c>
      <c r="AV298" s="14" t="s">
        <v>151</v>
      </c>
      <c r="AW298" s="14" t="s">
        <v>29</v>
      </c>
      <c r="AX298" s="14" t="s">
        <v>80</v>
      </c>
      <c r="AY298" s="241" t="s">
        <v>145</v>
      </c>
    </row>
    <row r="299" spans="1:65" s="2" customFormat="1" ht="21.75" customHeight="1">
      <c r="A299" s="35"/>
      <c r="B299" s="36"/>
      <c r="C299" s="205" t="s">
        <v>190</v>
      </c>
      <c r="D299" s="205" t="s">
        <v>147</v>
      </c>
      <c r="E299" s="206" t="s">
        <v>312</v>
      </c>
      <c r="F299" s="207" t="s">
        <v>313</v>
      </c>
      <c r="G299" s="208" t="s">
        <v>189</v>
      </c>
      <c r="H299" s="209">
        <v>233.848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37</v>
      </c>
      <c r="O299" s="72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151</v>
      </c>
      <c r="AT299" s="217" t="s">
        <v>147</v>
      </c>
      <c r="AU299" s="217" t="s">
        <v>82</v>
      </c>
      <c r="AY299" s="18" t="s">
        <v>145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80</v>
      </c>
      <c r="BK299" s="218">
        <f>ROUND(I299*H299,2)</f>
        <v>0</v>
      </c>
      <c r="BL299" s="18" t="s">
        <v>151</v>
      </c>
      <c r="BM299" s="217" t="s">
        <v>184</v>
      </c>
    </row>
    <row r="300" spans="2:51" s="13" customFormat="1" ht="12">
      <c r="B300" s="219"/>
      <c r="C300" s="220"/>
      <c r="D300" s="221" t="s">
        <v>152</v>
      </c>
      <c r="E300" s="222" t="s">
        <v>1</v>
      </c>
      <c r="F300" s="223" t="s">
        <v>314</v>
      </c>
      <c r="G300" s="220"/>
      <c r="H300" s="224">
        <v>233.848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152</v>
      </c>
      <c r="AU300" s="230" t="s">
        <v>82</v>
      </c>
      <c r="AV300" s="13" t="s">
        <v>82</v>
      </c>
      <c r="AW300" s="13" t="s">
        <v>29</v>
      </c>
      <c r="AX300" s="13" t="s">
        <v>72</v>
      </c>
      <c r="AY300" s="230" t="s">
        <v>145</v>
      </c>
    </row>
    <row r="301" spans="2:51" s="14" customFormat="1" ht="12">
      <c r="B301" s="231"/>
      <c r="C301" s="232"/>
      <c r="D301" s="221" t="s">
        <v>152</v>
      </c>
      <c r="E301" s="233" t="s">
        <v>1</v>
      </c>
      <c r="F301" s="234" t="s">
        <v>154</v>
      </c>
      <c r="G301" s="232"/>
      <c r="H301" s="235">
        <v>233.848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152</v>
      </c>
      <c r="AU301" s="241" t="s">
        <v>82</v>
      </c>
      <c r="AV301" s="14" t="s">
        <v>151</v>
      </c>
      <c r="AW301" s="14" t="s">
        <v>29</v>
      </c>
      <c r="AX301" s="14" t="s">
        <v>80</v>
      </c>
      <c r="AY301" s="241" t="s">
        <v>145</v>
      </c>
    </row>
    <row r="302" spans="1:65" s="2" customFormat="1" ht="21.75" customHeight="1">
      <c r="A302" s="35"/>
      <c r="B302" s="36"/>
      <c r="C302" s="205" t="s">
        <v>315</v>
      </c>
      <c r="D302" s="205" t="s">
        <v>147</v>
      </c>
      <c r="E302" s="206" t="s">
        <v>316</v>
      </c>
      <c r="F302" s="207" t="s">
        <v>317</v>
      </c>
      <c r="G302" s="208" t="s">
        <v>189</v>
      </c>
      <c r="H302" s="209">
        <v>4224.837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37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151</v>
      </c>
      <c r="AT302" s="217" t="s">
        <v>147</v>
      </c>
      <c r="AU302" s="217" t="s">
        <v>82</v>
      </c>
      <c r="AY302" s="18" t="s">
        <v>145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80</v>
      </c>
      <c r="BK302" s="218">
        <f>ROUND(I302*H302,2)</f>
        <v>0</v>
      </c>
      <c r="BL302" s="18" t="s">
        <v>151</v>
      </c>
      <c r="BM302" s="217" t="s">
        <v>318</v>
      </c>
    </row>
    <row r="303" spans="2:51" s="15" customFormat="1" ht="12">
      <c r="B303" s="242"/>
      <c r="C303" s="243"/>
      <c r="D303" s="221" t="s">
        <v>152</v>
      </c>
      <c r="E303" s="244" t="s">
        <v>1</v>
      </c>
      <c r="F303" s="245" t="s">
        <v>211</v>
      </c>
      <c r="G303" s="243"/>
      <c r="H303" s="244" t="s">
        <v>1</v>
      </c>
      <c r="I303" s="246"/>
      <c r="J303" s="243"/>
      <c r="K303" s="243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152</v>
      </c>
      <c r="AU303" s="251" t="s">
        <v>82</v>
      </c>
      <c r="AV303" s="15" t="s">
        <v>80</v>
      </c>
      <c r="AW303" s="15" t="s">
        <v>29</v>
      </c>
      <c r="AX303" s="15" t="s">
        <v>72</v>
      </c>
      <c r="AY303" s="251" t="s">
        <v>145</v>
      </c>
    </row>
    <row r="304" spans="2:51" s="15" customFormat="1" ht="12">
      <c r="B304" s="242"/>
      <c r="C304" s="243"/>
      <c r="D304" s="221" t="s">
        <v>152</v>
      </c>
      <c r="E304" s="244" t="s">
        <v>1</v>
      </c>
      <c r="F304" s="245" t="s">
        <v>212</v>
      </c>
      <c r="G304" s="243"/>
      <c r="H304" s="244" t="s">
        <v>1</v>
      </c>
      <c r="I304" s="246"/>
      <c r="J304" s="243"/>
      <c r="K304" s="243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152</v>
      </c>
      <c r="AU304" s="251" t="s">
        <v>82</v>
      </c>
      <c r="AV304" s="15" t="s">
        <v>80</v>
      </c>
      <c r="AW304" s="15" t="s">
        <v>29</v>
      </c>
      <c r="AX304" s="15" t="s">
        <v>72</v>
      </c>
      <c r="AY304" s="251" t="s">
        <v>145</v>
      </c>
    </row>
    <row r="305" spans="2:51" s="13" customFormat="1" ht="12">
      <c r="B305" s="219"/>
      <c r="C305" s="220"/>
      <c r="D305" s="221" t="s">
        <v>152</v>
      </c>
      <c r="E305" s="222" t="s">
        <v>1</v>
      </c>
      <c r="F305" s="223" t="s">
        <v>213</v>
      </c>
      <c r="G305" s="220"/>
      <c r="H305" s="224">
        <v>4224.837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152</v>
      </c>
      <c r="AU305" s="230" t="s">
        <v>82</v>
      </c>
      <c r="AV305" s="13" t="s">
        <v>82</v>
      </c>
      <c r="AW305" s="13" t="s">
        <v>29</v>
      </c>
      <c r="AX305" s="13" t="s">
        <v>72</v>
      </c>
      <c r="AY305" s="230" t="s">
        <v>145</v>
      </c>
    </row>
    <row r="306" spans="2:51" s="14" customFormat="1" ht="12">
      <c r="B306" s="231"/>
      <c r="C306" s="232"/>
      <c r="D306" s="221" t="s">
        <v>152</v>
      </c>
      <c r="E306" s="233" t="s">
        <v>1</v>
      </c>
      <c r="F306" s="234" t="s">
        <v>154</v>
      </c>
      <c r="G306" s="232"/>
      <c r="H306" s="235">
        <v>4224.837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152</v>
      </c>
      <c r="AU306" s="241" t="s">
        <v>82</v>
      </c>
      <c r="AV306" s="14" t="s">
        <v>151</v>
      </c>
      <c r="AW306" s="14" t="s">
        <v>29</v>
      </c>
      <c r="AX306" s="14" t="s">
        <v>80</v>
      </c>
      <c r="AY306" s="241" t="s">
        <v>145</v>
      </c>
    </row>
    <row r="307" spans="1:65" s="2" customFormat="1" ht="16.5" customHeight="1">
      <c r="A307" s="35"/>
      <c r="B307" s="36"/>
      <c r="C307" s="205" t="s">
        <v>210</v>
      </c>
      <c r="D307" s="205" t="s">
        <v>147</v>
      </c>
      <c r="E307" s="206" t="s">
        <v>319</v>
      </c>
      <c r="F307" s="207" t="s">
        <v>320</v>
      </c>
      <c r="G307" s="208" t="s">
        <v>181</v>
      </c>
      <c r="H307" s="209">
        <v>231.195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37</v>
      </c>
      <c r="O307" s="72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82</v>
      </c>
      <c r="AY307" s="18" t="s">
        <v>145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80</v>
      </c>
      <c r="BK307" s="218">
        <f>ROUND(I307*H307,2)</f>
        <v>0</v>
      </c>
      <c r="BL307" s="18" t="s">
        <v>151</v>
      </c>
      <c r="BM307" s="217" t="s">
        <v>321</v>
      </c>
    </row>
    <row r="308" spans="2:51" s="13" customFormat="1" ht="12">
      <c r="B308" s="219"/>
      <c r="C308" s="220"/>
      <c r="D308" s="221" t="s">
        <v>152</v>
      </c>
      <c r="E308" s="222" t="s">
        <v>1</v>
      </c>
      <c r="F308" s="223" t="s">
        <v>322</v>
      </c>
      <c r="G308" s="220"/>
      <c r="H308" s="224">
        <v>231.195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152</v>
      </c>
      <c r="AU308" s="230" t="s">
        <v>82</v>
      </c>
      <c r="AV308" s="13" t="s">
        <v>82</v>
      </c>
      <c r="AW308" s="13" t="s">
        <v>29</v>
      </c>
      <c r="AX308" s="13" t="s">
        <v>72</v>
      </c>
      <c r="AY308" s="230" t="s">
        <v>145</v>
      </c>
    </row>
    <row r="309" spans="2:51" s="14" customFormat="1" ht="12">
      <c r="B309" s="231"/>
      <c r="C309" s="232"/>
      <c r="D309" s="221" t="s">
        <v>152</v>
      </c>
      <c r="E309" s="233" t="s">
        <v>1</v>
      </c>
      <c r="F309" s="234" t="s">
        <v>154</v>
      </c>
      <c r="G309" s="232"/>
      <c r="H309" s="235">
        <v>231.195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152</v>
      </c>
      <c r="AU309" s="241" t="s">
        <v>82</v>
      </c>
      <c r="AV309" s="14" t="s">
        <v>151</v>
      </c>
      <c r="AW309" s="14" t="s">
        <v>29</v>
      </c>
      <c r="AX309" s="14" t="s">
        <v>80</v>
      </c>
      <c r="AY309" s="241" t="s">
        <v>145</v>
      </c>
    </row>
    <row r="310" spans="1:65" s="2" customFormat="1" ht="16.5" customHeight="1">
      <c r="A310" s="35"/>
      <c r="B310" s="36"/>
      <c r="C310" s="263" t="s">
        <v>7</v>
      </c>
      <c r="D310" s="263" t="s">
        <v>222</v>
      </c>
      <c r="E310" s="264" t="s">
        <v>323</v>
      </c>
      <c r="F310" s="265" t="s">
        <v>324</v>
      </c>
      <c r="G310" s="266" t="s">
        <v>181</v>
      </c>
      <c r="H310" s="267">
        <v>234.072</v>
      </c>
      <c r="I310" s="268"/>
      <c r="J310" s="269">
        <f>ROUND(I310*H310,2)</f>
        <v>0</v>
      </c>
      <c r="K310" s="270"/>
      <c r="L310" s="271"/>
      <c r="M310" s="272" t="s">
        <v>1</v>
      </c>
      <c r="N310" s="273" t="s">
        <v>37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163</v>
      </c>
      <c r="AT310" s="217" t="s">
        <v>222</v>
      </c>
      <c r="AU310" s="217" t="s">
        <v>82</v>
      </c>
      <c r="AY310" s="18" t="s">
        <v>145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80</v>
      </c>
      <c r="BK310" s="218">
        <f>ROUND(I310*H310,2)</f>
        <v>0</v>
      </c>
      <c r="BL310" s="18" t="s">
        <v>151</v>
      </c>
      <c r="BM310" s="217" t="s">
        <v>325</v>
      </c>
    </row>
    <row r="311" spans="2:51" s="13" customFormat="1" ht="12">
      <c r="B311" s="219"/>
      <c r="C311" s="220"/>
      <c r="D311" s="221" t="s">
        <v>152</v>
      </c>
      <c r="E311" s="222" t="s">
        <v>1</v>
      </c>
      <c r="F311" s="223" t="s">
        <v>326</v>
      </c>
      <c r="G311" s="220"/>
      <c r="H311" s="224">
        <v>234.072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152</v>
      </c>
      <c r="AU311" s="230" t="s">
        <v>82</v>
      </c>
      <c r="AV311" s="13" t="s">
        <v>82</v>
      </c>
      <c r="AW311" s="13" t="s">
        <v>29</v>
      </c>
      <c r="AX311" s="13" t="s">
        <v>80</v>
      </c>
      <c r="AY311" s="230" t="s">
        <v>145</v>
      </c>
    </row>
    <row r="312" spans="1:65" s="2" customFormat="1" ht="16.5" customHeight="1">
      <c r="A312" s="35"/>
      <c r="B312" s="36"/>
      <c r="C312" s="205" t="s">
        <v>217</v>
      </c>
      <c r="D312" s="205" t="s">
        <v>147</v>
      </c>
      <c r="E312" s="206" t="s">
        <v>327</v>
      </c>
      <c r="F312" s="207" t="s">
        <v>328</v>
      </c>
      <c r="G312" s="208" t="s">
        <v>181</v>
      </c>
      <c r="H312" s="209">
        <v>1393.654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37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82</v>
      </c>
      <c r="AY312" s="18" t="s">
        <v>145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80</v>
      </c>
      <c r="BK312" s="218">
        <f>ROUND(I312*H312,2)</f>
        <v>0</v>
      </c>
      <c r="BL312" s="18" t="s">
        <v>151</v>
      </c>
      <c r="BM312" s="217" t="s">
        <v>329</v>
      </c>
    </row>
    <row r="313" spans="2:51" s="15" customFormat="1" ht="12">
      <c r="B313" s="242"/>
      <c r="C313" s="243"/>
      <c r="D313" s="221" t="s">
        <v>152</v>
      </c>
      <c r="E313" s="244" t="s">
        <v>1</v>
      </c>
      <c r="F313" s="245" t="s">
        <v>330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152</v>
      </c>
      <c r="AU313" s="251" t="s">
        <v>82</v>
      </c>
      <c r="AV313" s="15" t="s">
        <v>80</v>
      </c>
      <c r="AW313" s="15" t="s">
        <v>29</v>
      </c>
      <c r="AX313" s="15" t="s">
        <v>72</v>
      </c>
      <c r="AY313" s="251" t="s">
        <v>145</v>
      </c>
    </row>
    <row r="314" spans="2:51" s="13" customFormat="1" ht="12">
      <c r="B314" s="219"/>
      <c r="C314" s="220"/>
      <c r="D314" s="221" t="s">
        <v>152</v>
      </c>
      <c r="E314" s="222" t="s">
        <v>1</v>
      </c>
      <c r="F314" s="223" t="s">
        <v>331</v>
      </c>
      <c r="G314" s="220"/>
      <c r="H314" s="224">
        <v>363.67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152</v>
      </c>
      <c r="AU314" s="230" t="s">
        <v>82</v>
      </c>
      <c r="AV314" s="13" t="s">
        <v>82</v>
      </c>
      <c r="AW314" s="13" t="s">
        <v>29</v>
      </c>
      <c r="AX314" s="13" t="s">
        <v>72</v>
      </c>
      <c r="AY314" s="230" t="s">
        <v>145</v>
      </c>
    </row>
    <row r="315" spans="2:51" s="16" customFormat="1" ht="12">
      <c r="B315" s="252"/>
      <c r="C315" s="253"/>
      <c r="D315" s="221" t="s">
        <v>152</v>
      </c>
      <c r="E315" s="254" t="s">
        <v>1</v>
      </c>
      <c r="F315" s="255" t="s">
        <v>198</v>
      </c>
      <c r="G315" s="253"/>
      <c r="H315" s="256">
        <v>363.67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152</v>
      </c>
      <c r="AU315" s="262" t="s">
        <v>82</v>
      </c>
      <c r="AV315" s="16" t="s">
        <v>157</v>
      </c>
      <c r="AW315" s="16" t="s">
        <v>29</v>
      </c>
      <c r="AX315" s="16" t="s">
        <v>72</v>
      </c>
      <c r="AY315" s="262" t="s">
        <v>145</v>
      </c>
    </row>
    <row r="316" spans="2:51" s="15" customFormat="1" ht="12">
      <c r="B316" s="242"/>
      <c r="C316" s="243"/>
      <c r="D316" s="221" t="s">
        <v>152</v>
      </c>
      <c r="E316" s="244" t="s">
        <v>1</v>
      </c>
      <c r="F316" s="245" t="s">
        <v>332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152</v>
      </c>
      <c r="AU316" s="251" t="s">
        <v>82</v>
      </c>
      <c r="AV316" s="15" t="s">
        <v>80</v>
      </c>
      <c r="AW316" s="15" t="s">
        <v>29</v>
      </c>
      <c r="AX316" s="15" t="s">
        <v>72</v>
      </c>
      <c r="AY316" s="251" t="s">
        <v>145</v>
      </c>
    </row>
    <row r="317" spans="2:51" s="13" customFormat="1" ht="12">
      <c r="B317" s="219"/>
      <c r="C317" s="220"/>
      <c r="D317" s="221" t="s">
        <v>152</v>
      </c>
      <c r="E317" s="222" t="s">
        <v>1</v>
      </c>
      <c r="F317" s="223" t="s">
        <v>333</v>
      </c>
      <c r="G317" s="220"/>
      <c r="H317" s="224">
        <v>28.41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152</v>
      </c>
      <c r="AU317" s="230" t="s">
        <v>82</v>
      </c>
      <c r="AV317" s="13" t="s">
        <v>82</v>
      </c>
      <c r="AW317" s="13" t="s">
        <v>29</v>
      </c>
      <c r="AX317" s="13" t="s">
        <v>72</v>
      </c>
      <c r="AY317" s="230" t="s">
        <v>145</v>
      </c>
    </row>
    <row r="318" spans="2:51" s="13" customFormat="1" ht="22.5">
      <c r="B318" s="219"/>
      <c r="C318" s="220"/>
      <c r="D318" s="221" t="s">
        <v>152</v>
      </c>
      <c r="E318" s="222" t="s">
        <v>1</v>
      </c>
      <c r="F318" s="223" t="s">
        <v>334</v>
      </c>
      <c r="G318" s="220"/>
      <c r="H318" s="224">
        <v>22.84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152</v>
      </c>
      <c r="AU318" s="230" t="s">
        <v>82</v>
      </c>
      <c r="AV318" s="13" t="s">
        <v>82</v>
      </c>
      <c r="AW318" s="13" t="s">
        <v>29</v>
      </c>
      <c r="AX318" s="13" t="s">
        <v>72</v>
      </c>
      <c r="AY318" s="230" t="s">
        <v>145</v>
      </c>
    </row>
    <row r="319" spans="2:51" s="13" customFormat="1" ht="22.5">
      <c r="B319" s="219"/>
      <c r="C319" s="220"/>
      <c r="D319" s="221" t="s">
        <v>152</v>
      </c>
      <c r="E319" s="222" t="s">
        <v>1</v>
      </c>
      <c r="F319" s="223" t="s">
        <v>335</v>
      </c>
      <c r="G319" s="220"/>
      <c r="H319" s="224">
        <v>30.755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152</v>
      </c>
      <c r="AU319" s="230" t="s">
        <v>82</v>
      </c>
      <c r="AV319" s="13" t="s">
        <v>82</v>
      </c>
      <c r="AW319" s="13" t="s">
        <v>29</v>
      </c>
      <c r="AX319" s="13" t="s">
        <v>72</v>
      </c>
      <c r="AY319" s="230" t="s">
        <v>145</v>
      </c>
    </row>
    <row r="320" spans="2:51" s="13" customFormat="1" ht="22.5">
      <c r="B320" s="219"/>
      <c r="C320" s="220"/>
      <c r="D320" s="221" t="s">
        <v>152</v>
      </c>
      <c r="E320" s="222" t="s">
        <v>1</v>
      </c>
      <c r="F320" s="223" t="s">
        <v>336</v>
      </c>
      <c r="G320" s="220"/>
      <c r="H320" s="224">
        <v>34.035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152</v>
      </c>
      <c r="AU320" s="230" t="s">
        <v>82</v>
      </c>
      <c r="AV320" s="13" t="s">
        <v>82</v>
      </c>
      <c r="AW320" s="13" t="s">
        <v>29</v>
      </c>
      <c r="AX320" s="13" t="s">
        <v>72</v>
      </c>
      <c r="AY320" s="230" t="s">
        <v>145</v>
      </c>
    </row>
    <row r="321" spans="2:51" s="13" customFormat="1" ht="22.5">
      <c r="B321" s="219"/>
      <c r="C321" s="220"/>
      <c r="D321" s="221" t="s">
        <v>152</v>
      </c>
      <c r="E321" s="222" t="s">
        <v>1</v>
      </c>
      <c r="F321" s="223" t="s">
        <v>337</v>
      </c>
      <c r="G321" s="220"/>
      <c r="H321" s="224">
        <v>64.565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152</v>
      </c>
      <c r="AU321" s="230" t="s">
        <v>82</v>
      </c>
      <c r="AV321" s="13" t="s">
        <v>82</v>
      </c>
      <c r="AW321" s="13" t="s">
        <v>29</v>
      </c>
      <c r="AX321" s="13" t="s">
        <v>72</v>
      </c>
      <c r="AY321" s="230" t="s">
        <v>145</v>
      </c>
    </row>
    <row r="322" spans="2:51" s="13" customFormat="1" ht="22.5">
      <c r="B322" s="219"/>
      <c r="C322" s="220"/>
      <c r="D322" s="221" t="s">
        <v>152</v>
      </c>
      <c r="E322" s="222" t="s">
        <v>1</v>
      </c>
      <c r="F322" s="223" t="s">
        <v>338</v>
      </c>
      <c r="G322" s="220"/>
      <c r="H322" s="224">
        <v>91.08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152</v>
      </c>
      <c r="AU322" s="230" t="s">
        <v>82</v>
      </c>
      <c r="AV322" s="13" t="s">
        <v>82</v>
      </c>
      <c r="AW322" s="13" t="s">
        <v>29</v>
      </c>
      <c r="AX322" s="13" t="s">
        <v>72</v>
      </c>
      <c r="AY322" s="230" t="s">
        <v>145</v>
      </c>
    </row>
    <row r="323" spans="2:51" s="13" customFormat="1" ht="22.5">
      <c r="B323" s="219"/>
      <c r="C323" s="220"/>
      <c r="D323" s="221" t="s">
        <v>152</v>
      </c>
      <c r="E323" s="222" t="s">
        <v>1</v>
      </c>
      <c r="F323" s="223" t="s">
        <v>339</v>
      </c>
      <c r="G323" s="220"/>
      <c r="H323" s="224">
        <v>24.504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152</v>
      </c>
      <c r="AU323" s="230" t="s">
        <v>82</v>
      </c>
      <c r="AV323" s="13" t="s">
        <v>82</v>
      </c>
      <c r="AW323" s="13" t="s">
        <v>29</v>
      </c>
      <c r="AX323" s="13" t="s">
        <v>72</v>
      </c>
      <c r="AY323" s="230" t="s">
        <v>145</v>
      </c>
    </row>
    <row r="324" spans="2:51" s="13" customFormat="1" ht="12">
      <c r="B324" s="219"/>
      <c r="C324" s="220"/>
      <c r="D324" s="221" t="s">
        <v>152</v>
      </c>
      <c r="E324" s="222" t="s">
        <v>1</v>
      </c>
      <c r="F324" s="223" t="s">
        <v>340</v>
      </c>
      <c r="G324" s="220"/>
      <c r="H324" s="224">
        <v>7.805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152</v>
      </c>
      <c r="AU324" s="230" t="s">
        <v>82</v>
      </c>
      <c r="AV324" s="13" t="s">
        <v>82</v>
      </c>
      <c r="AW324" s="13" t="s">
        <v>29</v>
      </c>
      <c r="AX324" s="13" t="s">
        <v>72</v>
      </c>
      <c r="AY324" s="230" t="s">
        <v>145</v>
      </c>
    </row>
    <row r="325" spans="2:51" s="16" customFormat="1" ht="12">
      <c r="B325" s="252"/>
      <c r="C325" s="253"/>
      <c r="D325" s="221" t="s">
        <v>152</v>
      </c>
      <c r="E325" s="254" t="s">
        <v>1</v>
      </c>
      <c r="F325" s="255" t="s">
        <v>198</v>
      </c>
      <c r="G325" s="253"/>
      <c r="H325" s="256">
        <v>303.994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152</v>
      </c>
      <c r="AU325" s="262" t="s">
        <v>82</v>
      </c>
      <c r="AV325" s="16" t="s">
        <v>157</v>
      </c>
      <c r="AW325" s="16" t="s">
        <v>29</v>
      </c>
      <c r="AX325" s="16" t="s">
        <v>72</v>
      </c>
      <c r="AY325" s="262" t="s">
        <v>145</v>
      </c>
    </row>
    <row r="326" spans="2:51" s="15" customFormat="1" ht="12">
      <c r="B326" s="242"/>
      <c r="C326" s="243"/>
      <c r="D326" s="221" t="s">
        <v>152</v>
      </c>
      <c r="E326" s="244" t="s">
        <v>1</v>
      </c>
      <c r="F326" s="245" t="s">
        <v>341</v>
      </c>
      <c r="G326" s="243"/>
      <c r="H326" s="244" t="s">
        <v>1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152</v>
      </c>
      <c r="AU326" s="251" t="s">
        <v>82</v>
      </c>
      <c r="AV326" s="15" t="s">
        <v>80</v>
      </c>
      <c r="AW326" s="15" t="s">
        <v>29</v>
      </c>
      <c r="AX326" s="15" t="s">
        <v>72</v>
      </c>
      <c r="AY326" s="251" t="s">
        <v>145</v>
      </c>
    </row>
    <row r="327" spans="2:51" s="13" customFormat="1" ht="12">
      <c r="B327" s="219"/>
      <c r="C327" s="220"/>
      <c r="D327" s="221" t="s">
        <v>152</v>
      </c>
      <c r="E327" s="222" t="s">
        <v>1</v>
      </c>
      <c r="F327" s="223" t="s">
        <v>342</v>
      </c>
      <c r="G327" s="220"/>
      <c r="H327" s="224">
        <v>725.99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152</v>
      </c>
      <c r="AU327" s="230" t="s">
        <v>82</v>
      </c>
      <c r="AV327" s="13" t="s">
        <v>82</v>
      </c>
      <c r="AW327" s="13" t="s">
        <v>29</v>
      </c>
      <c r="AX327" s="13" t="s">
        <v>72</v>
      </c>
      <c r="AY327" s="230" t="s">
        <v>145</v>
      </c>
    </row>
    <row r="328" spans="2:51" s="16" customFormat="1" ht="12">
      <c r="B328" s="252"/>
      <c r="C328" s="253"/>
      <c r="D328" s="221" t="s">
        <v>152</v>
      </c>
      <c r="E328" s="254" t="s">
        <v>1</v>
      </c>
      <c r="F328" s="255" t="s">
        <v>198</v>
      </c>
      <c r="G328" s="253"/>
      <c r="H328" s="256">
        <v>725.99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152</v>
      </c>
      <c r="AU328" s="262" t="s">
        <v>82</v>
      </c>
      <c r="AV328" s="16" t="s">
        <v>157</v>
      </c>
      <c r="AW328" s="16" t="s">
        <v>29</v>
      </c>
      <c r="AX328" s="16" t="s">
        <v>72</v>
      </c>
      <c r="AY328" s="262" t="s">
        <v>145</v>
      </c>
    </row>
    <row r="329" spans="2:51" s="14" customFormat="1" ht="12">
      <c r="B329" s="231"/>
      <c r="C329" s="232"/>
      <c r="D329" s="221" t="s">
        <v>152</v>
      </c>
      <c r="E329" s="233" t="s">
        <v>1</v>
      </c>
      <c r="F329" s="234" t="s">
        <v>154</v>
      </c>
      <c r="G329" s="232"/>
      <c r="H329" s="235">
        <v>1393.654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152</v>
      </c>
      <c r="AU329" s="241" t="s">
        <v>82</v>
      </c>
      <c r="AV329" s="14" t="s">
        <v>151</v>
      </c>
      <c r="AW329" s="14" t="s">
        <v>29</v>
      </c>
      <c r="AX329" s="14" t="s">
        <v>80</v>
      </c>
      <c r="AY329" s="241" t="s">
        <v>145</v>
      </c>
    </row>
    <row r="330" spans="1:65" s="2" customFormat="1" ht="16.5" customHeight="1">
      <c r="A330" s="35"/>
      <c r="B330" s="36"/>
      <c r="C330" s="263" t="s">
        <v>343</v>
      </c>
      <c r="D330" s="263" t="s">
        <v>222</v>
      </c>
      <c r="E330" s="264" t="s">
        <v>344</v>
      </c>
      <c r="F330" s="265" t="s">
        <v>345</v>
      </c>
      <c r="G330" s="266" t="s">
        <v>181</v>
      </c>
      <c r="H330" s="267">
        <v>319.194</v>
      </c>
      <c r="I330" s="268"/>
      <c r="J330" s="269">
        <f>ROUND(I330*H330,2)</f>
        <v>0</v>
      </c>
      <c r="K330" s="270"/>
      <c r="L330" s="271"/>
      <c r="M330" s="272" t="s">
        <v>1</v>
      </c>
      <c r="N330" s="273" t="s">
        <v>37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82</v>
      </c>
      <c r="AY330" s="18" t="s">
        <v>145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80</v>
      </c>
      <c r="BK330" s="218">
        <f>ROUND(I330*H330,2)</f>
        <v>0</v>
      </c>
      <c r="BL330" s="18" t="s">
        <v>151</v>
      </c>
      <c r="BM330" s="217" t="s">
        <v>346</v>
      </c>
    </row>
    <row r="331" spans="2:51" s="13" customFormat="1" ht="12">
      <c r="B331" s="219"/>
      <c r="C331" s="220"/>
      <c r="D331" s="221" t="s">
        <v>152</v>
      </c>
      <c r="E331" s="222" t="s">
        <v>1</v>
      </c>
      <c r="F331" s="223" t="s">
        <v>347</v>
      </c>
      <c r="G331" s="220"/>
      <c r="H331" s="224">
        <v>319.194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152</v>
      </c>
      <c r="AU331" s="230" t="s">
        <v>82</v>
      </c>
      <c r="AV331" s="13" t="s">
        <v>82</v>
      </c>
      <c r="AW331" s="13" t="s">
        <v>29</v>
      </c>
      <c r="AX331" s="13" t="s">
        <v>72</v>
      </c>
      <c r="AY331" s="230" t="s">
        <v>145</v>
      </c>
    </row>
    <row r="332" spans="2:51" s="14" customFormat="1" ht="12">
      <c r="B332" s="231"/>
      <c r="C332" s="232"/>
      <c r="D332" s="221" t="s">
        <v>152</v>
      </c>
      <c r="E332" s="233" t="s">
        <v>1</v>
      </c>
      <c r="F332" s="234" t="s">
        <v>154</v>
      </c>
      <c r="G332" s="232"/>
      <c r="H332" s="235">
        <v>319.194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152</v>
      </c>
      <c r="AU332" s="241" t="s">
        <v>82</v>
      </c>
      <c r="AV332" s="14" t="s">
        <v>151</v>
      </c>
      <c r="AW332" s="14" t="s">
        <v>29</v>
      </c>
      <c r="AX332" s="14" t="s">
        <v>80</v>
      </c>
      <c r="AY332" s="241" t="s">
        <v>145</v>
      </c>
    </row>
    <row r="333" spans="1:65" s="2" customFormat="1" ht="16.5" customHeight="1">
      <c r="A333" s="35"/>
      <c r="B333" s="36"/>
      <c r="C333" s="263" t="s">
        <v>225</v>
      </c>
      <c r="D333" s="263" t="s">
        <v>222</v>
      </c>
      <c r="E333" s="264" t="s">
        <v>348</v>
      </c>
      <c r="F333" s="265" t="s">
        <v>349</v>
      </c>
      <c r="G333" s="266" t="s">
        <v>181</v>
      </c>
      <c r="H333" s="267">
        <v>381.854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37</v>
      </c>
      <c r="O333" s="72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163</v>
      </c>
      <c r="AT333" s="217" t="s">
        <v>222</v>
      </c>
      <c r="AU333" s="217" t="s">
        <v>82</v>
      </c>
      <c r="AY333" s="18" t="s">
        <v>145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80</v>
      </c>
      <c r="BK333" s="218">
        <f>ROUND(I333*H333,2)</f>
        <v>0</v>
      </c>
      <c r="BL333" s="18" t="s">
        <v>151</v>
      </c>
      <c r="BM333" s="217" t="s">
        <v>350</v>
      </c>
    </row>
    <row r="334" spans="2:51" s="13" customFormat="1" ht="12">
      <c r="B334" s="219"/>
      <c r="C334" s="220"/>
      <c r="D334" s="221" t="s">
        <v>152</v>
      </c>
      <c r="E334" s="222" t="s">
        <v>1</v>
      </c>
      <c r="F334" s="223" t="s">
        <v>351</v>
      </c>
      <c r="G334" s="220"/>
      <c r="H334" s="224">
        <v>381.854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152</v>
      </c>
      <c r="AU334" s="230" t="s">
        <v>82</v>
      </c>
      <c r="AV334" s="13" t="s">
        <v>82</v>
      </c>
      <c r="AW334" s="13" t="s">
        <v>29</v>
      </c>
      <c r="AX334" s="13" t="s">
        <v>72</v>
      </c>
      <c r="AY334" s="230" t="s">
        <v>145</v>
      </c>
    </row>
    <row r="335" spans="2:51" s="14" customFormat="1" ht="12">
      <c r="B335" s="231"/>
      <c r="C335" s="232"/>
      <c r="D335" s="221" t="s">
        <v>152</v>
      </c>
      <c r="E335" s="233" t="s">
        <v>1</v>
      </c>
      <c r="F335" s="234" t="s">
        <v>154</v>
      </c>
      <c r="G335" s="232"/>
      <c r="H335" s="235">
        <v>381.854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152</v>
      </c>
      <c r="AU335" s="241" t="s">
        <v>82</v>
      </c>
      <c r="AV335" s="14" t="s">
        <v>151</v>
      </c>
      <c r="AW335" s="14" t="s">
        <v>29</v>
      </c>
      <c r="AX335" s="14" t="s">
        <v>80</v>
      </c>
      <c r="AY335" s="241" t="s">
        <v>145</v>
      </c>
    </row>
    <row r="336" spans="1:65" s="2" customFormat="1" ht="16.5" customHeight="1">
      <c r="A336" s="35"/>
      <c r="B336" s="36"/>
      <c r="C336" s="263" t="s">
        <v>352</v>
      </c>
      <c r="D336" s="263" t="s">
        <v>222</v>
      </c>
      <c r="E336" s="264" t="s">
        <v>353</v>
      </c>
      <c r="F336" s="265" t="s">
        <v>354</v>
      </c>
      <c r="G336" s="266" t="s">
        <v>181</v>
      </c>
      <c r="H336" s="267">
        <v>762.29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37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163</v>
      </c>
      <c r="AT336" s="217" t="s">
        <v>222</v>
      </c>
      <c r="AU336" s="217" t="s">
        <v>82</v>
      </c>
      <c r="AY336" s="18" t="s">
        <v>145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80</v>
      </c>
      <c r="BK336" s="218">
        <f>ROUND(I336*H336,2)</f>
        <v>0</v>
      </c>
      <c r="BL336" s="18" t="s">
        <v>151</v>
      </c>
      <c r="BM336" s="217" t="s">
        <v>355</v>
      </c>
    </row>
    <row r="337" spans="2:51" s="13" customFormat="1" ht="12">
      <c r="B337" s="219"/>
      <c r="C337" s="220"/>
      <c r="D337" s="221" t="s">
        <v>152</v>
      </c>
      <c r="E337" s="222" t="s">
        <v>1</v>
      </c>
      <c r="F337" s="223" t="s">
        <v>356</v>
      </c>
      <c r="G337" s="220"/>
      <c r="H337" s="224">
        <v>762.29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152</v>
      </c>
      <c r="AU337" s="230" t="s">
        <v>82</v>
      </c>
      <c r="AV337" s="13" t="s">
        <v>82</v>
      </c>
      <c r="AW337" s="13" t="s">
        <v>29</v>
      </c>
      <c r="AX337" s="13" t="s">
        <v>72</v>
      </c>
      <c r="AY337" s="230" t="s">
        <v>145</v>
      </c>
    </row>
    <row r="338" spans="2:51" s="14" customFormat="1" ht="12">
      <c r="B338" s="231"/>
      <c r="C338" s="232"/>
      <c r="D338" s="221" t="s">
        <v>152</v>
      </c>
      <c r="E338" s="233" t="s">
        <v>1</v>
      </c>
      <c r="F338" s="234" t="s">
        <v>154</v>
      </c>
      <c r="G338" s="232"/>
      <c r="H338" s="235">
        <v>762.29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152</v>
      </c>
      <c r="AU338" s="241" t="s">
        <v>82</v>
      </c>
      <c r="AV338" s="14" t="s">
        <v>151</v>
      </c>
      <c r="AW338" s="14" t="s">
        <v>29</v>
      </c>
      <c r="AX338" s="14" t="s">
        <v>80</v>
      </c>
      <c r="AY338" s="241" t="s">
        <v>145</v>
      </c>
    </row>
    <row r="339" spans="1:65" s="2" customFormat="1" ht="21.75" customHeight="1">
      <c r="A339" s="35"/>
      <c r="B339" s="36"/>
      <c r="C339" s="205" t="s">
        <v>230</v>
      </c>
      <c r="D339" s="205" t="s">
        <v>147</v>
      </c>
      <c r="E339" s="206" t="s">
        <v>357</v>
      </c>
      <c r="F339" s="207" t="s">
        <v>358</v>
      </c>
      <c r="G339" s="208" t="s">
        <v>189</v>
      </c>
      <c r="H339" s="209">
        <v>4458.685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37</v>
      </c>
      <c r="O339" s="72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82</v>
      </c>
      <c r="AY339" s="18" t="s">
        <v>145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80</v>
      </c>
      <c r="BK339" s="218">
        <f>ROUND(I339*H339,2)</f>
        <v>0</v>
      </c>
      <c r="BL339" s="18" t="s">
        <v>151</v>
      </c>
      <c r="BM339" s="217" t="s">
        <v>359</v>
      </c>
    </row>
    <row r="340" spans="2:51" s="13" customFormat="1" ht="12">
      <c r="B340" s="219"/>
      <c r="C340" s="220"/>
      <c r="D340" s="221" t="s">
        <v>152</v>
      </c>
      <c r="E340" s="222" t="s">
        <v>1</v>
      </c>
      <c r="F340" s="223" t="s">
        <v>360</v>
      </c>
      <c r="G340" s="220"/>
      <c r="H340" s="224">
        <v>4458.685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152</v>
      </c>
      <c r="AU340" s="230" t="s">
        <v>82</v>
      </c>
      <c r="AV340" s="13" t="s">
        <v>82</v>
      </c>
      <c r="AW340" s="13" t="s">
        <v>29</v>
      </c>
      <c r="AX340" s="13" t="s">
        <v>72</v>
      </c>
      <c r="AY340" s="230" t="s">
        <v>145</v>
      </c>
    </row>
    <row r="341" spans="2:51" s="14" customFormat="1" ht="12">
      <c r="B341" s="231"/>
      <c r="C341" s="232"/>
      <c r="D341" s="221" t="s">
        <v>152</v>
      </c>
      <c r="E341" s="233" t="s">
        <v>1</v>
      </c>
      <c r="F341" s="234" t="s">
        <v>154</v>
      </c>
      <c r="G341" s="232"/>
      <c r="H341" s="235">
        <v>4458.685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152</v>
      </c>
      <c r="AU341" s="241" t="s">
        <v>82</v>
      </c>
      <c r="AV341" s="14" t="s">
        <v>151</v>
      </c>
      <c r="AW341" s="14" t="s">
        <v>29</v>
      </c>
      <c r="AX341" s="14" t="s">
        <v>80</v>
      </c>
      <c r="AY341" s="241" t="s">
        <v>145</v>
      </c>
    </row>
    <row r="342" spans="1:65" s="2" customFormat="1" ht="16.5" customHeight="1">
      <c r="A342" s="35"/>
      <c r="B342" s="36"/>
      <c r="C342" s="205" t="s">
        <v>361</v>
      </c>
      <c r="D342" s="205" t="s">
        <v>147</v>
      </c>
      <c r="E342" s="206" t="s">
        <v>362</v>
      </c>
      <c r="F342" s="207" t="s">
        <v>363</v>
      </c>
      <c r="G342" s="208" t="s">
        <v>189</v>
      </c>
      <c r="H342" s="209">
        <v>1333.848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37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82</v>
      </c>
      <c r="AY342" s="18" t="s">
        <v>145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80</v>
      </c>
      <c r="BK342" s="218">
        <f>ROUND(I342*H342,2)</f>
        <v>0</v>
      </c>
      <c r="BL342" s="18" t="s">
        <v>151</v>
      </c>
      <c r="BM342" s="217" t="s">
        <v>364</v>
      </c>
    </row>
    <row r="343" spans="2:51" s="13" customFormat="1" ht="12">
      <c r="B343" s="219"/>
      <c r="C343" s="220"/>
      <c r="D343" s="221" t="s">
        <v>152</v>
      </c>
      <c r="E343" s="222" t="s">
        <v>1</v>
      </c>
      <c r="F343" s="223" t="s">
        <v>365</v>
      </c>
      <c r="G343" s="220"/>
      <c r="H343" s="224">
        <v>1100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152</v>
      </c>
      <c r="AU343" s="230" t="s">
        <v>82</v>
      </c>
      <c r="AV343" s="13" t="s">
        <v>82</v>
      </c>
      <c r="AW343" s="13" t="s">
        <v>29</v>
      </c>
      <c r="AX343" s="13" t="s">
        <v>72</v>
      </c>
      <c r="AY343" s="230" t="s">
        <v>145</v>
      </c>
    </row>
    <row r="344" spans="2:51" s="13" customFormat="1" ht="22.5">
      <c r="B344" s="219"/>
      <c r="C344" s="220"/>
      <c r="D344" s="221" t="s">
        <v>152</v>
      </c>
      <c r="E344" s="222" t="s">
        <v>1</v>
      </c>
      <c r="F344" s="223" t="s">
        <v>366</v>
      </c>
      <c r="G344" s="220"/>
      <c r="H344" s="224">
        <v>118.25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152</v>
      </c>
      <c r="AU344" s="230" t="s">
        <v>82</v>
      </c>
      <c r="AV344" s="13" t="s">
        <v>82</v>
      </c>
      <c r="AW344" s="13" t="s">
        <v>29</v>
      </c>
      <c r="AX344" s="13" t="s">
        <v>72</v>
      </c>
      <c r="AY344" s="230" t="s">
        <v>145</v>
      </c>
    </row>
    <row r="345" spans="2:51" s="13" customFormat="1" ht="12">
      <c r="B345" s="219"/>
      <c r="C345" s="220"/>
      <c r="D345" s="221" t="s">
        <v>152</v>
      </c>
      <c r="E345" s="222" t="s">
        <v>1</v>
      </c>
      <c r="F345" s="223" t="s">
        <v>367</v>
      </c>
      <c r="G345" s="220"/>
      <c r="H345" s="224">
        <v>115.598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152</v>
      </c>
      <c r="AU345" s="230" t="s">
        <v>82</v>
      </c>
      <c r="AV345" s="13" t="s">
        <v>82</v>
      </c>
      <c r="AW345" s="13" t="s">
        <v>29</v>
      </c>
      <c r="AX345" s="13" t="s">
        <v>72</v>
      </c>
      <c r="AY345" s="230" t="s">
        <v>145</v>
      </c>
    </row>
    <row r="346" spans="2:51" s="16" customFormat="1" ht="12">
      <c r="B346" s="252"/>
      <c r="C346" s="253"/>
      <c r="D346" s="221" t="s">
        <v>152</v>
      </c>
      <c r="E346" s="254" t="s">
        <v>1</v>
      </c>
      <c r="F346" s="255" t="s">
        <v>198</v>
      </c>
      <c r="G346" s="253"/>
      <c r="H346" s="256">
        <v>1333.848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152</v>
      </c>
      <c r="AU346" s="262" t="s">
        <v>82</v>
      </c>
      <c r="AV346" s="16" t="s">
        <v>157</v>
      </c>
      <c r="AW346" s="16" t="s">
        <v>29</v>
      </c>
      <c r="AX346" s="16" t="s">
        <v>72</v>
      </c>
      <c r="AY346" s="262" t="s">
        <v>145</v>
      </c>
    </row>
    <row r="347" spans="2:51" s="14" customFormat="1" ht="12">
      <c r="B347" s="231"/>
      <c r="C347" s="232"/>
      <c r="D347" s="221" t="s">
        <v>152</v>
      </c>
      <c r="E347" s="233" t="s">
        <v>1</v>
      </c>
      <c r="F347" s="234" t="s">
        <v>154</v>
      </c>
      <c r="G347" s="232"/>
      <c r="H347" s="235">
        <v>1333.848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152</v>
      </c>
      <c r="AU347" s="241" t="s">
        <v>82</v>
      </c>
      <c r="AV347" s="14" t="s">
        <v>151</v>
      </c>
      <c r="AW347" s="14" t="s">
        <v>29</v>
      </c>
      <c r="AX347" s="14" t="s">
        <v>80</v>
      </c>
      <c r="AY347" s="241" t="s">
        <v>145</v>
      </c>
    </row>
    <row r="348" spans="1:65" s="2" customFormat="1" ht="21.75" customHeight="1">
      <c r="A348" s="35"/>
      <c r="B348" s="36"/>
      <c r="C348" s="205" t="s">
        <v>238</v>
      </c>
      <c r="D348" s="205" t="s">
        <v>147</v>
      </c>
      <c r="E348" s="206" t="s">
        <v>368</v>
      </c>
      <c r="F348" s="207" t="s">
        <v>369</v>
      </c>
      <c r="G348" s="208" t="s">
        <v>189</v>
      </c>
      <c r="H348" s="209">
        <v>2816.172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37</v>
      </c>
      <c r="O348" s="72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151</v>
      </c>
      <c r="AT348" s="217" t="s">
        <v>147</v>
      </c>
      <c r="AU348" s="217" t="s">
        <v>82</v>
      </c>
      <c r="AY348" s="18" t="s">
        <v>145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80</v>
      </c>
      <c r="BK348" s="218">
        <f>ROUND(I348*H348,2)</f>
        <v>0</v>
      </c>
      <c r="BL348" s="18" t="s">
        <v>151</v>
      </c>
      <c r="BM348" s="217" t="s">
        <v>370</v>
      </c>
    </row>
    <row r="349" spans="2:51" s="13" customFormat="1" ht="12">
      <c r="B349" s="219"/>
      <c r="C349" s="220"/>
      <c r="D349" s="221" t="s">
        <v>152</v>
      </c>
      <c r="E349" s="222" t="s">
        <v>1</v>
      </c>
      <c r="F349" s="223" t="s">
        <v>371</v>
      </c>
      <c r="G349" s="220"/>
      <c r="H349" s="224">
        <v>2816.172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152</v>
      </c>
      <c r="AU349" s="230" t="s">
        <v>82</v>
      </c>
      <c r="AV349" s="13" t="s">
        <v>82</v>
      </c>
      <c r="AW349" s="13" t="s">
        <v>29</v>
      </c>
      <c r="AX349" s="13" t="s">
        <v>72</v>
      </c>
      <c r="AY349" s="230" t="s">
        <v>145</v>
      </c>
    </row>
    <row r="350" spans="2:51" s="14" customFormat="1" ht="22.5">
      <c r="B350" s="231"/>
      <c r="C350" s="232"/>
      <c r="D350" s="221" t="s">
        <v>152</v>
      </c>
      <c r="E350" s="233" t="s">
        <v>1</v>
      </c>
      <c r="F350" s="234" t="s">
        <v>372</v>
      </c>
      <c r="G350" s="232"/>
      <c r="H350" s="235">
        <v>2816.172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152</v>
      </c>
      <c r="AU350" s="241" t="s">
        <v>82</v>
      </c>
      <c r="AV350" s="14" t="s">
        <v>151</v>
      </c>
      <c r="AW350" s="14" t="s">
        <v>29</v>
      </c>
      <c r="AX350" s="14" t="s">
        <v>80</v>
      </c>
      <c r="AY350" s="241" t="s">
        <v>145</v>
      </c>
    </row>
    <row r="351" spans="1:65" s="2" customFormat="1" ht="21.75" customHeight="1">
      <c r="A351" s="35"/>
      <c r="B351" s="36"/>
      <c r="C351" s="205" t="s">
        <v>373</v>
      </c>
      <c r="D351" s="205" t="s">
        <v>147</v>
      </c>
      <c r="E351" s="206" t="s">
        <v>374</v>
      </c>
      <c r="F351" s="207" t="s">
        <v>375</v>
      </c>
      <c r="G351" s="208" t="s">
        <v>189</v>
      </c>
      <c r="H351" s="209">
        <v>233.848</v>
      </c>
      <c r="I351" s="210"/>
      <c r="J351" s="211">
        <f>ROUND(I351*H351,2)</f>
        <v>0</v>
      </c>
      <c r="K351" s="212"/>
      <c r="L351" s="40"/>
      <c r="M351" s="213" t="s">
        <v>1</v>
      </c>
      <c r="N351" s="214" t="s">
        <v>37</v>
      </c>
      <c r="O351" s="72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151</v>
      </c>
      <c r="AT351" s="217" t="s">
        <v>147</v>
      </c>
      <c r="AU351" s="217" t="s">
        <v>82</v>
      </c>
      <c r="AY351" s="18" t="s">
        <v>145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80</v>
      </c>
      <c r="BK351" s="218">
        <f>ROUND(I351*H351,2)</f>
        <v>0</v>
      </c>
      <c r="BL351" s="18" t="s">
        <v>151</v>
      </c>
      <c r="BM351" s="217" t="s">
        <v>376</v>
      </c>
    </row>
    <row r="352" spans="2:51" s="13" customFormat="1" ht="12">
      <c r="B352" s="219"/>
      <c r="C352" s="220"/>
      <c r="D352" s="221" t="s">
        <v>152</v>
      </c>
      <c r="E352" s="222" t="s">
        <v>1</v>
      </c>
      <c r="F352" s="223" t="s">
        <v>314</v>
      </c>
      <c r="G352" s="220"/>
      <c r="H352" s="224">
        <v>233.848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152</v>
      </c>
      <c r="AU352" s="230" t="s">
        <v>82</v>
      </c>
      <c r="AV352" s="13" t="s">
        <v>82</v>
      </c>
      <c r="AW352" s="13" t="s">
        <v>29</v>
      </c>
      <c r="AX352" s="13" t="s">
        <v>72</v>
      </c>
      <c r="AY352" s="230" t="s">
        <v>145</v>
      </c>
    </row>
    <row r="353" spans="2:51" s="14" customFormat="1" ht="22.5">
      <c r="B353" s="231"/>
      <c r="C353" s="232"/>
      <c r="D353" s="221" t="s">
        <v>152</v>
      </c>
      <c r="E353" s="233" t="s">
        <v>1</v>
      </c>
      <c r="F353" s="234" t="s">
        <v>377</v>
      </c>
      <c r="G353" s="232"/>
      <c r="H353" s="235">
        <v>233.848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152</v>
      </c>
      <c r="AU353" s="241" t="s">
        <v>82</v>
      </c>
      <c r="AV353" s="14" t="s">
        <v>151</v>
      </c>
      <c r="AW353" s="14" t="s">
        <v>29</v>
      </c>
      <c r="AX353" s="14" t="s">
        <v>80</v>
      </c>
      <c r="AY353" s="241" t="s">
        <v>145</v>
      </c>
    </row>
    <row r="354" spans="1:65" s="2" customFormat="1" ht="21.75" customHeight="1">
      <c r="A354" s="35"/>
      <c r="B354" s="36"/>
      <c r="C354" s="205" t="s">
        <v>245</v>
      </c>
      <c r="D354" s="205" t="s">
        <v>147</v>
      </c>
      <c r="E354" s="206" t="s">
        <v>378</v>
      </c>
      <c r="F354" s="207" t="s">
        <v>379</v>
      </c>
      <c r="G354" s="208" t="s">
        <v>181</v>
      </c>
      <c r="H354" s="209">
        <v>387.4</v>
      </c>
      <c r="I354" s="210"/>
      <c r="J354" s="211">
        <f>ROUND(I354*H354,2)</f>
        <v>0</v>
      </c>
      <c r="K354" s="212"/>
      <c r="L354" s="40"/>
      <c r="M354" s="213" t="s">
        <v>1</v>
      </c>
      <c r="N354" s="214" t="s">
        <v>37</v>
      </c>
      <c r="O354" s="72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151</v>
      </c>
      <c r="AT354" s="217" t="s">
        <v>147</v>
      </c>
      <c r="AU354" s="217" t="s">
        <v>82</v>
      </c>
      <c r="AY354" s="18" t="s">
        <v>145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80</v>
      </c>
      <c r="BK354" s="218">
        <f>ROUND(I354*H354,2)</f>
        <v>0</v>
      </c>
      <c r="BL354" s="18" t="s">
        <v>151</v>
      </c>
      <c r="BM354" s="217" t="s">
        <v>380</v>
      </c>
    </row>
    <row r="355" spans="2:51" s="13" customFormat="1" ht="12">
      <c r="B355" s="219"/>
      <c r="C355" s="220"/>
      <c r="D355" s="221" t="s">
        <v>152</v>
      </c>
      <c r="E355" s="222" t="s">
        <v>1</v>
      </c>
      <c r="F355" s="223" t="s">
        <v>381</v>
      </c>
      <c r="G355" s="220"/>
      <c r="H355" s="224">
        <v>387.4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152</v>
      </c>
      <c r="AU355" s="230" t="s">
        <v>82</v>
      </c>
      <c r="AV355" s="13" t="s">
        <v>82</v>
      </c>
      <c r="AW355" s="13" t="s">
        <v>29</v>
      </c>
      <c r="AX355" s="13" t="s">
        <v>72</v>
      </c>
      <c r="AY355" s="230" t="s">
        <v>145</v>
      </c>
    </row>
    <row r="356" spans="2:51" s="14" customFormat="1" ht="12">
      <c r="B356" s="231"/>
      <c r="C356" s="232"/>
      <c r="D356" s="221" t="s">
        <v>152</v>
      </c>
      <c r="E356" s="233" t="s">
        <v>1</v>
      </c>
      <c r="F356" s="234" t="s">
        <v>154</v>
      </c>
      <c r="G356" s="232"/>
      <c r="H356" s="235">
        <v>387.4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152</v>
      </c>
      <c r="AU356" s="241" t="s">
        <v>82</v>
      </c>
      <c r="AV356" s="14" t="s">
        <v>151</v>
      </c>
      <c r="AW356" s="14" t="s">
        <v>29</v>
      </c>
      <c r="AX356" s="14" t="s">
        <v>80</v>
      </c>
      <c r="AY356" s="241" t="s">
        <v>145</v>
      </c>
    </row>
    <row r="357" spans="1:65" s="2" customFormat="1" ht="21.75" customHeight="1">
      <c r="A357" s="35"/>
      <c r="B357" s="36"/>
      <c r="C357" s="205" t="s">
        <v>382</v>
      </c>
      <c r="D357" s="205" t="s">
        <v>147</v>
      </c>
      <c r="E357" s="206" t="s">
        <v>383</v>
      </c>
      <c r="F357" s="207" t="s">
        <v>384</v>
      </c>
      <c r="G357" s="208" t="s">
        <v>189</v>
      </c>
      <c r="H357" s="209">
        <v>597.846</v>
      </c>
      <c r="I357" s="210"/>
      <c r="J357" s="211">
        <f>ROUND(I357*H357,2)</f>
        <v>0</v>
      </c>
      <c r="K357" s="212"/>
      <c r="L357" s="40"/>
      <c r="M357" s="213" t="s">
        <v>1</v>
      </c>
      <c r="N357" s="214" t="s">
        <v>37</v>
      </c>
      <c r="O357" s="72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82</v>
      </c>
      <c r="AY357" s="18" t="s">
        <v>145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80</v>
      </c>
      <c r="BK357" s="218">
        <f>ROUND(I357*H357,2)</f>
        <v>0</v>
      </c>
      <c r="BL357" s="18" t="s">
        <v>151</v>
      </c>
      <c r="BM357" s="217" t="s">
        <v>385</v>
      </c>
    </row>
    <row r="358" spans="2:51" s="13" customFormat="1" ht="12">
      <c r="B358" s="219"/>
      <c r="C358" s="220"/>
      <c r="D358" s="221" t="s">
        <v>152</v>
      </c>
      <c r="E358" s="222" t="s">
        <v>1</v>
      </c>
      <c r="F358" s="223" t="s">
        <v>386</v>
      </c>
      <c r="G358" s="220"/>
      <c r="H358" s="224">
        <v>575.655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152</v>
      </c>
      <c r="AU358" s="230" t="s">
        <v>82</v>
      </c>
      <c r="AV358" s="13" t="s">
        <v>82</v>
      </c>
      <c r="AW358" s="13" t="s">
        <v>29</v>
      </c>
      <c r="AX358" s="13" t="s">
        <v>72</v>
      </c>
      <c r="AY358" s="230" t="s">
        <v>145</v>
      </c>
    </row>
    <row r="359" spans="2:51" s="16" customFormat="1" ht="12">
      <c r="B359" s="252"/>
      <c r="C359" s="253"/>
      <c r="D359" s="221" t="s">
        <v>152</v>
      </c>
      <c r="E359" s="254" t="s">
        <v>1</v>
      </c>
      <c r="F359" s="255" t="s">
        <v>198</v>
      </c>
      <c r="G359" s="253"/>
      <c r="H359" s="256">
        <v>575.655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152</v>
      </c>
      <c r="AU359" s="262" t="s">
        <v>82</v>
      </c>
      <c r="AV359" s="16" t="s">
        <v>157</v>
      </c>
      <c r="AW359" s="16" t="s">
        <v>29</v>
      </c>
      <c r="AX359" s="16" t="s">
        <v>72</v>
      </c>
      <c r="AY359" s="262" t="s">
        <v>145</v>
      </c>
    </row>
    <row r="360" spans="2:51" s="13" customFormat="1" ht="12">
      <c r="B360" s="219"/>
      <c r="C360" s="220"/>
      <c r="D360" s="221" t="s">
        <v>152</v>
      </c>
      <c r="E360" s="222" t="s">
        <v>1</v>
      </c>
      <c r="F360" s="223" t="s">
        <v>387</v>
      </c>
      <c r="G360" s="220"/>
      <c r="H360" s="224">
        <v>22.191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152</v>
      </c>
      <c r="AU360" s="230" t="s">
        <v>82</v>
      </c>
      <c r="AV360" s="13" t="s">
        <v>82</v>
      </c>
      <c r="AW360" s="13" t="s">
        <v>29</v>
      </c>
      <c r="AX360" s="13" t="s">
        <v>72</v>
      </c>
      <c r="AY360" s="230" t="s">
        <v>145</v>
      </c>
    </row>
    <row r="361" spans="2:51" s="14" customFormat="1" ht="12">
      <c r="B361" s="231"/>
      <c r="C361" s="232"/>
      <c r="D361" s="221" t="s">
        <v>152</v>
      </c>
      <c r="E361" s="233" t="s">
        <v>1</v>
      </c>
      <c r="F361" s="234" t="s">
        <v>154</v>
      </c>
      <c r="G361" s="232"/>
      <c r="H361" s="235">
        <v>597.846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152</v>
      </c>
      <c r="AU361" s="241" t="s">
        <v>82</v>
      </c>
      <c r="AV361" s="14" t="s">
        <v>151</v>
      </c>
      <c r="AW361" s="14" t="s">
        <v>29</v>
      </c>
      <c r="AX361" s="14" t="s">
        <v>80</v>
      </c>
      <c r="AY361" s="241" t="s">
        <v>145</v>
      </c>
    </row>
    <row r="362" spans="1:65" s="2" customFormat="1" ht="16.5" customHeight="1">
      <c r="A362" s="35"/>
      <c r="B362" s="36"/>
      <c r="C362" s="205" t="s">
        <v>310</v>
      </c>
      <c r="D362" s="205" t="s">
        <v>147</v>
      </c>
      <c r="E362" s="206" t="s">
        <v>388</v>
      </c>
      <c r="F362" s="207" t="s">
        <v>389</v>
      </c>
      <c r="G362" s="208" t="s">
        <v>189</v>
      </c>
      <c r="H362" s="209">
        <v>4500.685</v>
      </c>
      <c r="I362" s="210"/>
      <c r="J362" s="211">
        <f>ROUND(I362*H362,2)</f>
        <v>0</v>
      </c>
      <c r="K362" s="212"/>
      <c r="L362" s="40"/>
      <c r="M362" s="213" t="s">
        <v>1</v>
      </c>
      <c r="N362" s="214" t="s">
        <v>37</v>
      </c>
      <c r="O362" s="72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82</v>
      </c>
      <c r="AY362" s="18" t="s">
        <v>145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80</v>
      </c>
      <c r="BK362" s="218">
        <f>ROUND(I362*H362,2)</f>
        <v>0</v>
      </c>
      <c r="BL362" s="18" t="s">
        <v>151</v>
      </c>
      <c r="BM362" s="217" t="s">
        <v>390</v>
      </c>
    </row>
    <row r="363" spans="2:51" s="13" customFormat="1" ht="12">
      <c r="B363" s="219"/>
      <c r="C363" s="220"/>
      <c r="D363" s="221" t="s">
        <v>152</v>
      </c>
      <c r="E363" s="222" t="s">
        <v>1</v>
      </c>
      <c r="F363" s="223" t="s">
        <v>391</v>
      </c>
      <c r="G363" s="220"/>
      <c r="H363" s="224">
        <v>4458.685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152</v>
      </c>
      <c r="AU363" s="230" t="s">
        <v>82</v>
      </c>
      <c r="AV363" s="13" t="s">
        <v>82</v>
      </c>
      <c r="AW363" s="13" t="s">
        <v>29</v>
      </c>
      <c r="AX363" s="13" t="s">
        <v>72</v>
      </c>
      <c r="AY363" s="230" t="s">
        <v>145</v>
      </c>
    </row>
    <row r="364" spans="2:51" s="13" customFormat="1" ht="12">
      <c r="B364" s="219"/>
      <c r="C364" s="220"/>
      <c r="D364" s="221" t="s">
        <v>152</v>
      </c>
      <c r="E364" s="222" t="s">
        <v>1</v>
      </c>
      <c r="F364" s="223" t="s">
        <v>392</v>
      </c>
      <c r="G364" s="220"/>
      <c r="H364" s="224">
        <v>42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152</v>
      </c>
      <c r="AU364" s="230" t="s">
        <v>82</v>
      </c>
      <c r="AV364" s="13" t="s">
        <v>82</v>
      </c>
      <c r="AW364" s="13" t="s">
        <v>29</v>
      </c>
      <c r="AX364" s="13" t="s">
        <v>72</v>
      </c>
      <c r="AY364" s="230" t="s">
        <v>145</v>
      </c>
    </row>
    <row r="365" spans="2:51" s="14" customFormat="1" ht="12">
      <c r="B365" s="231"/>
      <c r="C365" s="232"/>
      <c r="D365" s="221" t="s">
        <v>152</v>
      </c>
      <c r="E365" s="233" t="s">
        <v>1</v>
      </c>
      <c r="F365" s="234" t="s">
        <v>154</v>
      </c>
      <c r="G365" s="232"/>
      <c r="H365" s="235">
        <v>4500.685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152</v>
      </c>
      <c r="AU365" s="241" t="s">
        <v>82</v>
      </c>
      <c r="AV365" s="14" t="s">
        <v>151</v>
      </c>
      <c r="AW365" s="14" t="s">
        <v>29</v>
      </c>
      <c r="AX365" s="14" t="s">
        <v>80</v>
      </c>
      <c r="AY365" s="241" t="s">
        <v>145</v>
      </c>
    </row>
    <row r="366" spans="1:65" s="2" customFormat="1" ht="21.75" customHeight="1">
      <c r="A366" s="35"/>
      <c r="B366" s="36"/>
      <c r="C366" s="205" t="s">
        <v>393</v>
      </c>
      <c r="D366" s="205" t="s">
        <v>147</v>
      </c>
      <c r="E366" s="206" t="s">
        <v>394</v>
      </c>
      <c r="F366" s="207" t="s">
        <v>395</v>
      </c>
      <c r="G366" s="208" t="s">
        <v>181</v>
      </c>
      <c r="H366" s="209">
        <v>1245</v>
      </c>
      <c r="I366" s="210"/>
      <c r="J366" s="211">
        <f>ROUND(I366*H366,2)</f>
        <v>0</v>
      </c>
      <c r="K366" s="212"/>
      <c r="L366" s="40"/>
      <c r="M366" s="213" t="s">
        <v>1</v>
      </c>
      <c r="N366" s="214" t="s">
        <v>37</v>
      </c>
      <c r="O366" s="72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82</v>
      </c>
      <c r="AY366" s="18" t="s">
        <v>145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80</v>
      </c>
      <c r="BK366" s="218">
        <f>ROUND(I366*H366,2)</f>
        <v>0</v>
      </c>
      <c r="BL366" s="18" t="s">
        <v>151</v>
      </c>
      <c r="BM366" s="217" t="s">
        <v>396</v>
      </c>
    </row>
    <row r="367" spans="2:51" s="13" customFormat="1" ht="12">
      <c r="B367" s="219"/>
      <c r="C367" s="220"/>
      <c r="D367" s="221" t="s">
        <v>152</v>
      </c>
      <c r="E367" s="222" t="s">
        <v>1</v>
      </c>
      <c r="F367" s="223" t="s">
        <v>397</v>
      </c>
      <c r="G367" s="220"/>
      <c r="H367" s="224">
        <v>1245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152</v>
      </c>
      <c r="AU367" s="230" t="s">
        <v>82</v>
      </c>
      <c r="AV367" s="13" t="s">
        <v>82</v>
      </c>
      <c r="AW367" s="13" t="s">
        <v>29</v>
      </c>
      <c r="AX367" s="13" t="s">
        <v>72</v>
      </c>
      <c r="AY367" s="230" t="s">
        <v>145</v>
      </c>
    </row>
    <row r="368" spans="2:51" s="14" customFormat="1" ht="12">
      <c r="B368" s="231"/>
      <c r="C368" s="232"/>
      <c r="D368" s="221" t="s">
        <v>152</v>
      </c>
      <c r="E368" s="233" t="s">
        <v>1</v>
      </c>
      <c r="F368" s="234" t="s">
        <v>154</v>
      </c>
      <c r="G368" s="232"/>
      <c r="H368" s="235">
        <v>1245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152</v>
      </c>
      <c r="AU368" s="241" t="s">
        <v>82</v>
      </c>
      <c r="AV368" s="14" t="s">
        <v>151</v>
      </c>
      <c r="AW368" s="14" t="s">
        <v>29</v>
      </c>
      <c r="AX368" s="14" t="s">
        <v>80</v>
      </c>
      <c r="AY368" s="241" t="s">
        <v>145</v>
      </c>
    </row>
    <row r="369" spans="2:63" s="12" customFormat="1" ht="22.9" customHeight="1">
      <c r="B369" s="189"/>
      <c r="C369" s="190"/>
      <c r="D369" s="191" t="s">
        <v>71</v>
      </c>
      <c r="E369" s="203" t="s">
        <v>186</v>
      </c>
      <c r="F369" s="203" t="s">
        <v>398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P370+SUM(P371:P419)</f>
        <v>0</v>
      </c>
      <c r="Q369" s="197"/>
      <c r="R369" s="198">
        <f>R370+SUM(R371:R419)</f>
        <v>0</v>
      </c>
      <c r="S369" s="197"/>
      <c r="T369" s="199">
        <f>T370+SUM(T371:T419)</f>
        <v>0.034</v>
      </c>
      <c r="AR369" s="200" t="s">
        <v>80</v>
      </c>
      <c r="AT369" s="201" t="s">
        <v>71</v>
      </c>
      <c r="AU369" s="201" t="s">
        <v>80</v>
      </c>
      <c r="AY369" s="200" t="s">
        <v>145</v>
      </c>
      <c r="BK369" s="202">
        <f>BK370+SUM(BK371:BK419)</f>
        <v>0</v>
      </c>
    </row>
    <row r="370" spans="1:65" s="2" customFormat="1" ht="21.75" customHeight="1">
      <c r="A370" s="35"/>
      <c r="B370" s="36"/>
      <c r="C370" s="205" t="s">
        <v>184</v>
      </c>
      <c r="D370" s="205" t="s">
        <v>147</v>
      </c>
      <c r="E370" s="206" t="s">
        <v>399</v>
      </c>
      <c r="F370" s="207" t="s">
        <v>400</v>
      </c>
      <c r="G370" s="208" t="s">
        <v>189</v>
      </c>
      <c r="H370" s="209">
        <v>5548.8</v>
      </c>
      <c r="I370" s="210"/>
      <c r="J370" s="211">
        <f>ROUND(I370*H370,2)</f>
        <v>0</v>
      </c>
      <c r="K370" s="212"/>
      <c r="L370" s="40"/>
      <c r="M370" s="213" t="s">
        <v>1</v>
      </c>
      <c r="N370" s="214" t="s">
        <v>37</v>
      </c>
      <c r="O370" s="72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82</v>
      </c>
      <c r="AY370" s="18" t="s">
        <v>145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80</v>
      </c>
      <c r="BK370" s="218">
        <f>ROUND(I370*H370,2)</f>
        <v>0</v>
      </c>
      <c r="BL370" s="18" t="s">
        <v>151</v>
      </c>
      <c r="BM370" s="217" t="s">
        <v>401</v>
      </c>
    </row>
    <row r="371" spans="2:51" s="13" customFormat="1" ht="12">
      <c r="B371" s="219"/>
      <c r="C371" s="220"/>
      <c r="D371" s="221" t="s">
        <v>152</v>
      </c>
      <c r="E371" s="222" t="s">
        <v>1</v>
      </c>
      <c r="F371" s="223" t="s">
        <v>402</v>
      </c>
      <c r="G371" s="220"/>
      <c r="H371" s="224">
        <v>5548.8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152</v>
      </c>
      <c r="AU371" s="230" t="s">
        <v>82</v>
      </c>
      <c r="AV371" s="13" t="s">
        <v>82</v>
      </c>
      <c r="AW371" s="13" t="s">
        <v>29</v>
      </c>
      <c r="AX371" s="13" t="s">
        <v>72</v>
      </c>
      <c r="AY371" s="230" t="s">
        <v>145</v>
      </c>
    </row>
    <row r="372" spans="2:51" s="14" customFormat="1" ht="12">
      <c r="B372" s="231"/>
      <c r="C372" s="232"/>
      <c r="D372" s="221" t="s">
        <v>152</v>
      </c>
      <c r="E372" s="233" t="s">
        <v>1</v>
      </c>
      <c r="F372" s="234" t="s">
        <v>154</v>
      </c>
      <c r="G372" s="232"/>
      <c r="H372" s="235">
        <v>5548.8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152</v>
      </c>
      <c r="AU372" s="241" t="s">
        <v>82</v>
      </c>
      <c r="AV372" s="14" t="s">
        <v>151</v>
      </c>
      <c r="AW372" s="14" t="s">
        <v>29</v>
      </c>
      <c r="AX372" s="14" t="s">
        <v>80</v>
      </c>
      <c r="AY372" s="241" t="s">
        <v>145</v>
      </c>
    </row>
    <row r="373" spans="1:65" s="2" customFormat="1" ht="21.75" customHeight="1">
      <c r="A373" s="35"/>
      <c r="B373" s="36"/>
      <c r="C373" s="205" t="s">
        <v>403</v>
      </c>
      <c r="D373" s="205" t="s">
        <v>147</v>
      </c>
      <c r="E373" s="206" t="s">
        <v>404</v>
      </c>
      <c r="F373" s="207" t="s">
        <v>405</v>
      </c>
      <c r="G373" s="208" t="s">
        <v>189</v>
      </c>
      <c r="H373" s="209">
        <v>1331712</v>
      </c>
      <c r="I373" s="210"/>
      <c r="J373" s="211">
        <f>ROUND(I373*H373,2)</f>
        <v>0</v>
      </c>
      <c r="K373" s="212"/>
      <c r="L373" s="40"/>
      <c r="M373" s="213" t="s">
        <v>1</v>
      </c>
      <c r="N373" s="214" t="s">
        <v>37</v>
      </c>
      <c r="O373" s="72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151</v>
      </c>
      <c r="AT373" s="217" t="s">
        <v>147</v>
      </c>
      <c r="AU373" s="217" t="s">
        <v>82</v>
      </c>
      <c r="AY373" s="18" t="s">
        <v>145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80</v>
      </c>
      <c r="BK373" s="218">
        <f>ROUND(I373*H373,2)</f>
        <v>0</v>
      </c>
      <c r="BL373" s="18" t="s">
        <v>151</v>
      </c>
      <c r="BM373" s="217" t="s">
        <v>406</v>
      </c>
    </row>
    <row r="374" spans="2:51" s="13" customFormat="1" ht="12">
      <c r="B374" s="219"/>
      <c r="C374" s="220"/>
      <c r="D374" s="221" t="s">
        <v>152</v>
      </c>
      <c r="E374" s="222" t="s">
        <v>1</v>
      </c>
      <c r="F374" s="223" t="s">
        <v>407</v>
      </c>
      <c r="G374" s="220"/>
      <c r="H374" s="224">
        <v>1331712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152</v>
      </c>
      <c r="AU374" s="230" t="s">
        <v>82</v>
      </c>
      <c r="AV374" s="13" t="s">
        <v>82</v>
      </c>
      <c r="AW374" s="13" t="s">
        <v>29</v>
      </c>
      <c r="AX374" s="13" t="s">
        <v>72</v>
      </c>
      <c r="AY374" s="230" t="s">
        <v>145</v>
      </c>
    </row>
    <row r="375" spans="2:51" s="14" customFormat="1" ht="12">
      <c r="B375" s="231"/>
      <c r="C375" s="232"/>
      <c r="D375" s="221" t="s">
        <v>152</v>
      </c>
      <c r="E375" s="233" t="s">
        <v>1</v>
      </c>
      <c r="F375" s="234" t="s">
        <v>154</v>
      </c>
      <c r="G375" s="232"/>
      <c r="H375" s="235">
        <v>1331712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152</v>
      </c>
      <c r="AU375" s="241" t="s">
        <v>82</v>
      </c>
      <c r="AV375" s="14" t="s">
        <v>151</v>
      </c>
      <c r="AW375" s="14" t="s">
        <v>29</v>
      </c>
      <c r="AX375" s="14" t="s">
        <v>80</v>
      </c>
      <c r="AY375" s="241" t="s">
        <v>145</v>
      </c>
    </row>
    <row r="376" spans="1:65" s="2" customFormat="1" ht="21.75" customHeight="1">
      <c r="A376" s="35"/>
      <c r="B376" s="36"/>
      <c r="C376" s="205" t="s">
        <v>318</v>
      </c>
      <c r="D376" s="205" t="s">
        <v>147</v>
      </c>
      <c r="E376" s="206" t="s">
        <v>408</v>
      </c>
      <c r="F376" s="207" t="s">
        <v>409</v>
      </c>
      <c r="G376" s="208" t="s">
        <v>189</v>
      </c>
      <c r="H376" s="209">
        <v>5548.8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37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151</v>
      </c>
      <c r="AT376" s="217" t="s">
        <v>147</v>
      </c>
      <c r="AU376" s="217" t="s">
        <v>82</v>
      </c>
      <c r="AY376" s="18" t="s">
        <v>145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80</v>
      </c>
      <c r="BK376" s="218">
        <f>ROUND(I376*H376,2)</f>
        <v>0</v>
      </c>
      <c r="BL376" s="18" t="s">
        <v>151</v>
      </c>
      <c r="BM376" s="217" t="s">
        <v>410</v>
      </c>
    </row>
    <row r="377" spans="2:51" s="13" customFormat="1" ht="12">
      <c r="B377" s="219"/>
      <c r="C377" s="220"/>
      <c r="D377" s="221" t="s">
        <v>152</v>
      </c>
      <c r="E377" s="222" t="s">
        <v>1</v>
      </c>
      <c r="F377" s="223" t="s">
        <v>402</v>
      </c>
      <c r="G377" s="220"/>
      <c r="H377" s="224">
        <v>5548.8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152</v>
      </c>
      <c r="AU377" s="230" t="s">
        <v>82</v>
      </c>
      <c r="AV377" s="13" t="s">
        <v>82</v>
      </c>
      <c r="AW377" s="13" t="s">
        <v>29</v>
      </c>
      <c r="AX377" s="13" t="s">
        <v>72</v>
      </c>
      <c r="AY377" s="230" t="s">
        <v>145</v>
      </c>
    </row>
    <row r="378" spans="2:51" s="14" customFormat="1" ht="12">
      <c r="B378" s="231"/>
      <c r="C378" s="232"/>
      <c r="D378" s="221" t="s">
        <v>152</v>
      </c>
      <c r="E378" s="233" t="s">
        <v>1</v>
      </c>
      <c r="F378" s="234" t="s">
        <v>154</v>
      </c>
      <c r="G378" s="232"/>
      <c r="H378" s="235">
        <v>5548.8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152</v>
      </c>
      <c r="AU378" s="241" t="s">
        <v>82</v>
      </c>
      <c r="AV378" s="14" t="s">
        <v>151</v>
      </c>
      <c r="AW378" s="14" t="s">
        <v>29</v>
      </c>
      <c r="AX378" s="14" t="s">
        <v>80</v>
      </c>
      <c r="AY378" s="241" t="s">
        <v>145</v>
      </c>
    </row>
    <row r="379" spans="1:65" s="2" customFormat="1" ht="16.5" customHeight="1">
      <c r="A379" s="35"/>
      <c r="B379" s="36"/>
      <c r="C379" s="205" t="s">
        <v>411</v>
      </c>
      <c r="D379" s="205" t="s">
        <v>147</v>
      </c>
      <c r="E379" s="206" t="s">
        <v>412</v>
      </c>
      <c r="F379" s="207" t="s">
        <v>413</v>
      </c>
      <c r="G379" s="208" t="s">
        <v>189</v>
      </c>
      <c r="H379" s="209">
        <v>5548.8</v>
      </c>
      <c r="I379" s="210"/>
      <c r="J379" s="211">
        <f>ROUND(I379*H379,2)</f>
        <v>0</v>
      </c>
      <c r="K379" s="212"/>
      <c r="L379" s="40"/>
      <c r="M379" s="213" t="s">
        <v>1</v>
      </c>
      <c r="N379" s="214" t="s">
        <v>37</v>
      </c>
      <c r="O379" s="72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151</v>
      </c>
      <c r="AT379" s="217" t="s">
        <v>147</v>
      </c>
      <c r="AU379" s="217" t="s">
        <v>82</v>
      </c>
      <c r="AY379" s="18" t="s">
        <v>145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80</v>
      </c>
      <c r="BK379" s="218">
        <f>ROUND(I379*H379,2)</f>
        <v>0</v>
      </c>
      <c r="BL379" s="18" t="s">
        <v>151</v>
      </c>
      <c r="BM379" s="217" t="s">
        <v>414</v>
      </c>
    </row>
    <row r="380" spans="2:51" s="13" customFormat="1" ht="12">
      <c r="B380" s="219"/>
      <c r="C380" s="220"/>
      <c r="D380" s="221" t="s">
        <v>152</v>
      </c>
      <c r="E380" s="222" t="s">
        <v>1</v>
      </c>
      <c r="F380" s="223" t="s">
        <v>402</v>
      </c>
      <c r="G380" s="220"/>
      <c r="H380" s="224">
        <v>5548.8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152</v>
      </c>
      <c r="AU380" s="230" t="s">
        <v>82</v>
      </c>
      <c r="AV380" s="13" t="s">
        <v>82</v>
      </c>
      <c r="AW380" s="13" t="s">
        <v>29</v>
      </c>
      <c r="AX380" s="13" t="s">
        <v>72</v>
      </c>
      <c r="AY380" s="230" t="s">
        <v>145</v>
      </c>
    </row>
    <row r="381" spans="2:51" s="14" customFormat="1" ht="12">
      <c r="B381" s="231"/>
      <c r="C381" s="232"/>
      <c r="D381" s="221" t="s">
        <v>152</v>
      </c>
      <c r="E381" s="233" t="s">
        <v>1</v>
      </c>
      <c r="F381" s="234" t="s">
        <v>154</v>
      </c>
      <c r="G381" s="232"/>
      <c r="H381" s="235">
        <v>5548.8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152</v>
      </c>
      <c r="AU381" s="241" t="s">
        <v>82</v>
      </c>
      <c r="AV381" s="14" t="s">
        <v>151</v>
      </c>
      <c r="AW381" s="14" t="s">
        <v>29</v>
      </c>
      <c r="AX381" s="14" t="s">
        <v>80</v>
      </c>
      <c r="AY381" s="241" t="s">
        <v>145</v>
      </c>
    </row>
    <row r="382" spans="1:65" s="2" customFormat="1" ht="16.5" customHeight="1">
      <c r="A382" s="35"/>
      <c r="B382" s="36"/>
      <c r="C382" s="205" t="s">
        <v>321</v>
      </c>
      <c r="D382" s="205" t="s">
        <v>147</v>
      </c>
      <c r="E382" s="206" t="s">
        <v>415</v>
      </c>
      <c r="F382" s="207" t="s">
        <v>416</v>
      </c>
      <c r="G382" s="208" t="s">
        <v>189</v>
      </c>
      <c r="H382" s="209">
        <v>1331712</v>
      </c>
      <c r="I382" s="210"/>
      <c r="J382" s="211">
        <f>ROUND(I382*H382,2)</f>
        <v>0</v>
      </c>
      <c r="K382" s="212"/>
      <c r="L382" s="40"/>
      <c r="M382" s="213" t="s">
        <v>1</v>
      </c>
      <c r="N382" s="214" t="s">
        <v>37</v>
      </c>
      <c r="O382" s="72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151</v>
      </c>
      <c r="AT382" s="217" t="s">
        <v>147</v>
      </c>
      <c r="AU382" s="217" t="s">
        <v>82</v>
      </c>
      <c r="AY382" s="18" t="s">
        <v>145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80</v>
      </c>
      <c r="BK382" s="218">
        <f>ROUND(I382*H382,2)</f>
        <v>0</v>
      </c>
      <c r="BL382" s="18" t="s">
        <v>151</v>
      </c>
      <c r="BM382" s="217" t="s">
        <v>417</v>
      </c>
    </row>
    <row r="383" spans="2:51" s="13" customFormat="1" ht="12">
      <c r="B383" s="219"/>
      <c r="C383" s="220"/>
      <c r="D383" s="221" t="s">
        <v>152</v>
      </c>
      <c r="E383" s="222" t="s">
        <v>1</v>
      </c>
      <c r="F383" s="223" t="s">
        <v>407</v>
      </c>
      <c r="G383" s="220"/>
      <c r="H383" s="224">
        <v>1331712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152</v>
      </c>
      <c r="AU383" s="230" t="s">
        <v>82</v>
      </c>
      <c r="AV383" s="13" t="s">
        <v>82</v>
      </c>
      <c r="AW383" s="13" t="s">
        <v>29</v>
      </c>
      <c r="AX383" s="13" t="s">
        <v>72</v>
      </c>
      <c r="AY383" s="230" t="s">
        <v>145</v>
      </c>
    </row>
    <row r="384" spans="2:51" s="14" customFormat="1" ht="12">
      <c r="B384" s="231"/>
      <c r="C384" s="232"/>
      <c r="D384" s="221" t="s">
        <v>152</v>
      </c>
      <c r="E384" s="233" t="s">
        <v>1</v>
      </c>
      <c r="F384" s="234" t="s">
        <v>154</v>
      </c>
      <c r="G384" s="232"/>
      <c r="H384" s="235">
        <v>1331712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152</v>
      </c>
      <c r="AU384" s="241" t="s">
        <v>82</v>
      </c>
      <c r="AV384" s="14" t="s">
        <v>151</v>
      </c>
      <c r="AW384" s="14" t="s">
        <v>29</v>
      </c>
      <c r="AX384" s="14" t="s">
        <v>80</v>
      </c>
      <c r="AY384" s="241" t="s">
        <v>145</v>
      </c>
    </row>
    <row r="385" spans="1:65" s="2" customFormat="1" ht="16.5" customHeight="1">
      <c r="A385" s="35"/>
      <c r="B385" s="36"/>
      <c r="C385" s="205" t="s">
        <v>418</v>
      </c>
      <c r="D385" s="205" t="s">
        <v>147</v>
      </c>
      <c r="E385" s="206" t="s">
        <v>419</v>
      </c>
      <c r="F385" s="207" t="s">
        <v>420</v>
      </c>
      <c r="G385" s="208" t="s">
        <v>189</v>
      </c>
      <c r="H385" s="209">
        <v>5548.8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37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151</v>
      </c>
      <c r="AT385" s="217" t="s">
        <v>147</v>
      </c>
      <c r="AU385" s="217" t="s">
        <v>82</v>
      </c>
      <c r="AY385" s="18" t="s">
        <v>145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80</v>
      </c>
      <c r="BK385" s="218">
        <f>ROUND(I385*H385,2)</f>
        <v>0</v>
      </c>
      <c r="BL385" s="18" t="s">
        <v>151</v>
      </c>
      <c r="BM385" s="217" t="s">
        <v>421</v>
      </c>
    </row>
    <row r="386" spans="2:51" s="13" customFormat="1" ht="12">
      <c r="B386" s="219"/>
      <c r="C386" s="220"/>
      <c r="D386" s="221" t="s">
        <v>152</v>
      </c>
      <c r="E386" s="222" t="s">
        <v>1</v>
      </c>
      <c r="F386" s="223" t="s">
        <v>402</v>
      </c>
      <c r="G386" s="220"/>
      <c r="H386" s="224">
        <v>5548.8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152</v>
      </c>
      <c r="AU386" s="230" t="s">
        <v>82</v>
      </c>
      <c r="AV386" s="13" t="s">
        <v>82</v>
      </c>
      <c r="AW386" s="13" t="s">
        <v>29</v>
      </c>
      <c r="AX386" s="13" t="s">
        <v>72</v>
      </c>
      <c r="AY386" s="230" t="s">
        <v>145</v>
      </c>
    </row>
    <row r="387" spans="2:51" s="14" customFormat="1" ht="12">
      <c r="B387" s="231"/>
      <c r="C387" s="232"/>
      <c r="D387" s="221" t="s">
        <v>152</v>
      </c>
      <c r="E387" s="233" t="s">
        <v>1</v>
      </c>
      <c r="F387" s="234" t="s">
        <v>154</v>
      </c>
      <c r="G387" s="232"/>
      <c r="H387" s="235">
        <v>5548.8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152</v>
      </c>
      <c r="AU387" s="241" t="s">
        <v>82</v>
      </c>
      <c r="AV387" s="14" t="s">
        <v>151</v>
      </c>
      <c r="AW387" s="14" t="s">
        <v>29</v>
      </c>
      <c r="AX387" s="14" t="s">
        <v>80</v>
      </c>
      <c r="AY387" s="241" t="s">
        <v>145</v>
      </c>
    </row>
    <row r="388" spans="1:65" s="2" customFormat="1" ht="16.5" customHeight="1">
      <c r="A388" s="35"/>
      <c r="B388" s="36"/>
      <c r="C388" s="205" t="s">
        <v>325</v>
      </c>
      <c r="D388" s="205" t="s">
        <v>147</v>
      </c>
      <c r="E388" s="206" t="s">
        <v>422</v>
      </c>
      <c r="F388" s="207" t="s">
        <v>423</v>
      </c>
      <c r="G388" s="208" t="s">
        <v>181</v>
      </c>
      <c r="H388" s="209">
        <v>6.5</v>
      </c>
      <c r="I388" s="210"/>
      <c r="J388" s="211">
        <f>ROUND(I388*H388,2)</f>
        <v>0</v>
      </c>
      <c r="K388" s="212"/>
      <c r="L388" s="40"/>
      <c r="M388" s="213" t="s">
        <v>1</v>
      </c>
      <c r="N388" s="214" t="s">
        <v>37</v>
      </c>
      <c r="O388" s="72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82</v>
      </c>
      <c r="AY388" s="18" t="s">
        <v>145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80</v>
      </c>
      <c r="BK388" s="218">
        <f>ROUND(I388*H388,2)</f>
        <v>0</v>
      </c>
      <c r="BL388" s="18" t="s">
        <v>151</v>
      </c>
      <c r="BM388" s="217" t="s">
        <v>424</v>
      </c>
    </row>
    <row r="389" spans="2:51" s="13" customFormat="1" ht="12">
      <c r="B389" s="219"/>
      <c r="C389" s="220"/>
      <c r="D389" s="221" t="s">
        <v>152</v>
      </c>
      <c r="E389" s="222" t="s">
        <v>1</v>
      </c>
      <c r="F389" s="223" t="s">
        <v>425</v>
      </c>
      <c r="G389" s="220"/>
      <c r="H389" s="224">
        <v>6.5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152</v>
      </c>
      <c r="AU389" s="230" t="s">
        <v>82</v>
      </c>
      <c r="AV389" s="13" t="s">
        <v>82</v>
      </c>
      <c r="AW389" s="13" t="s">
        <v>29</v>
      </c>
      <c r="AX389" s="13" t="s">
        <v>72</v>
      </c>
      <c r="AY389" s="230" t="s">
        <v>145</v>
      </c>
    </row>
    <row r="390" spans="2:51" s="14" customFormat="1" ht="12">
      <c r="B390" s="231"/>
      <c r="C390" s="232"/>
      <c r="D390" s="221" t="s">
        <v>152</v>
      </c>
      <c r="E390" s="233" t="s">
        <v>1</v>
      </c>
      <c r="F390" s="234" t="s">
        <v>154</v>
      </c>
      <c r="G390" s="232"/>
      <c r="H390" s="235">
        <v>6.5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152</v>
      </c>
      <c r="AU390" s="241" t="s">
        <v>82</v>
      </c>
      <c r="AV390" s="14" t="s">
        <v>151</v>
      </c>
      <c r="AW390" s="14" t="s">
        <v>29</v>
      </c>
      <c r="AX390" s="14" t="s">
        <v>80</v>
      </c>
      <c r="AY390" s="241" t="s">
        <v>145</v>
      </c>
    </row>
    <row r="391" spans="1:65" s="2" customFormat="1" ht="21.75" customHeight="1">
      <c r="A391" s="35"/>
      <c r="B391" s="36"/>
      <c r="C391" s="205" t="s">
        <v>426</v>
      </c>
      <c r="D391" s="205" t="s">
        <v>147</v>
      </c>
      <c r="E391" s="206" t="s">
        <v>427</v>
      </c>
      <c r="F391" s="207" t="s">
        <v>428</v>
      </c>
      <c r="G391" s="208" t="s">
        <v>181</v>
      </c>
      <c r="H391" s="209">
        <v>1560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82</v>
      </c>
      <c r="AY391" s="18" t="s">
        <v>145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80</v>
      </c>
      <c r="BK391" s="218">
        <f>ROUND(I391*H391,2)</f>
        <v>0</v>
      </c>
      <c r="BL391" s="18" t="s">
        <v>151</v>
      </c>
      <c r="BM391" s="217" t="s">
        <v>429</v>
      </c>
    </row>
    <row r="392" spans="2:51" s="13" customFormat="1" ht="12">
      <c r="B392" s="219"/>
      <c r="C392" s="220"/>
      <c r="D392" s="221" t="s">
        <v>152</v>
      </c>
      <c r="E392" s="222" t="s">
        <v>1</v>
      </c>
      <c r="F392" s="223" t="s">
        <v>430</v>
      </c>
      <c r="G392" s="220"/>
      <c r="H392" s="224">
        <v>1560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152</v>
      </c>
      <c r="AU392" s="230" t="s">
        <v>82</v>
      </c>
      <c r="AV392" s="13" t="s">
        <v>82</v>
      </c>
      <c r="AW392" s="13" t="s">
        <v>29</v>
      </c>
      <c r="AX392" s="13" t="s">
        <v>72</v>
      </c>
      <c r="AY392" s="230" t="s">
        <v>145</v>
      </c>
    </row>
    <row r="393" spans="2:51" s="14" customFormat="1" ht="12">
      <c r="B393" s="231"/>
      <c r="C393" s="232"/>
      <c r="D393" s="221" t="s">
        <v>152</v>
      </c>
      <c r="E393" s="233" t="s">
        <v>1</v>
      </c>
      <c r="F393" s="234" t="s">
        <v>154</v>
      </c>
      <c r="G393" s="232"/>
      <c r="H393" s="235">
        <v>1560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152</v>
      </c>
      <c r="AU393" s="241" t="s">
        <v>82</v>
      </c>
      <c r="AV393" s="14" t="s">
        <v>151</v>
      </c>
      <c r="AW393" s="14" t="s">
        <v>29</v>
      </c>
      <c r="AX393" s="14" t="s">
        <v>80</v>
      </c>
      <c r="AY393" s="241" t="s">
        <v>145</v>
      </c>
    </row>
    <row r="394" spans="1:65" s="2" customFormat="1" ht="16.5" customHeight="1">
      <c r="A394" s="35"/>
      <c r="B394" s="36"/>
      <c r="C394" s="205" t="s">
        <v>329</v>
      </c>
      <c r="D394" s="205" t="s">
        <v>147</v>
      </c>
      <c r="E394" s="206" t="s">
        <v>431</v>
      </c>
      <c r="F394" s="207" t="s">
        <v>432</v>
      </c>
      <c r="G394" s="208" t="s">
        <v>181</v>
      </c>
      <c r="H394" s="209">
        <v>6.5</v>
      </c>
      <c r="I394" s="210"/>
      <c r="J394" s="211">
        <f>ROUND(I394*H394,2)</f>
        <v>0</v>
      </c>
      <c r="K394" s="212"/>
      <c r="L394" s="40"/>
      <c r="M394" s="213" t="s">
        <v>1</v>
      </c>
      <c r="N394" s="214" t="s">
        <v>37</v>
      </c>
      <c r="O394" s="72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82</v>
      </c>
      <c r="AY394" s="18" t="s">
        <v>145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80</v>
      </c>
      <c r="BK394" s="218">
        <f>ROUND(I394*H394,2)</f>
        <v>0</v>
      </c>
      <c r="BL394" s="18" t="s">
        <v>151</v>
      </c>
      <c r="BM394" s="217" t="s">
        <v>433</v>
      </c>
    </row>
    <row r="395" spans="2:51" s="13" customFormat="1" ht="12">
      <c r="B395" s="219"/>
      <c r="C395" s="220"/>
      <c r="D395" s="221" t="s">
        <v>152</v>
      </c>
      <c r="E395" s="222" t="s">
        <v>1</v>
      </c>
      <c r="F395" s="223" t="s">
        <v>425</v>
      </c>
      <c r="G395" s="220"/>
      <c r="H395" s="224">
        <v>6.5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152</v>
      </c>
      <c r="AU395" s="230" t="s">
        <v>82</v>
      </c>
      <c r="AV395" s="13" t="s">
        <v>82</v>
      </c>
      <c r="AW395" s="13" t="s">
        <v>29</v>
      </c>
      <c r="AX395" s="13" t="s">
        <v>72</v>
      </c>
      <c r="AY395" s="230" t="s">
        <v>145</v>
      </c>
    </row>
    <row r="396" spans="2:51" s="14" customFormat="1" ht="12">
      <c r="B396" s="231"/>
      <c r="C396" s="232"/>
      <c r="D396" s="221" t="s">
        <v>152</v>
      </c>
      <c r="E396" s="233" t="s">
        <v>1</v>
      </c>
      <c r="F396" s="234" t="s">
        <v>154</v>
      </c>
      <c r="G396" s="232"/>
      <c r="H396" s="235">
        <v>6.5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152</v>
      </c>
      <c r="AU396" s="241" t="s">
        <v>82</v>
      </c>
      <c r="AV396" s="14" t="s">
        <v>151</v>
      </c>
      <c r="AW396" s="14" t="s">
        <v>29</v>
      </c>
      <c r="AX396" s="14" t="s">
        <v>80</v>
      </c>
      <c r="AY396" s="241" t="s">
        <v>145</v>
      </c>
    </row>
    <row r="397" spans="1:65" s="2" customFormat="1" ht="21.75" customHeight="1">
      <c r="A397" s="35"/>
      <c r="B397" s="36"/>
      <c r="C397" s="205" t="s">
        <v>434</v>
      </c>
      <c r="D397" s="205" t="s">
        <v>147</v>
      </c>
      <c r="E397" s="206" t="s">
        <v>435</v>
      </c>
      <c r="F397" s="207" t="s">
        <v>436</v>
      </c>
      <c r="G397" s="208" t="s">
        <v>189</v>
      </c>
      <c r="H397" s="209">
        <v>2734</v>
      </c>
      <c r="I397" s="210"/>
      <c r="J397" s="211">
        <f>ROUND(I397*H397,2)</f>
        <v>0</v>
      </c>
      <c r="K397" s="212"/>
      <c r="L397" s="40"/>
      <c r="M397" s="213" t="s">
        <v>1</v>
      </c>
      <c r="N397" s="214" t="s">
        <v>37</v>
      </c>
      <c r="O397" s="72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82</v>
      </c>
      <c r="AY397" s="18" t="s">
        <v>145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80</v>
      </c>
      <c r="BK397" s="218">
        <f>ROUND(I397*H397,2)</f>
        <v>0</v>
      </c>
      <c r="BL397" s="18" t="s">
        <v>151</v>
      </c>
      <c r="BM397" s="217" t="s">
        <v>437</v>
      </c>
    </row>
    <row r="398" spans="2:51" s="13" customFormat="1" ht="12">
      <c r="B398" s="219"/>
      <c r="C398" s="220"/>
      <c r="D398" s="221" t="s">
        <v>152</v>
      </c>
      <c r="E398" s="222" t="s">
        <v>1</v>
      </c>
      <c r="F398" s="223" t="s">
        <v>438</v>
      </c>
      <c r="G398" s="220"/>
      <c r="H398" s="224">
        <v>2734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152</v>
      </c>
      <c r="AU398" s="230" t="s">
        <v>82</v>
      </c>
      <c r="AV398" s="13" t="s">
        <v>82</v>
      </c>
      <c r="AW398" s="13" t="s">
        <v>29</v>
      </c>
      <c r="AX398" s="13" t="s">
        <v>72</v>
      </c>
      <c r="AY398" s="230" t="s">
        <v>145</v>
      </c>
    </row>
    <row r="399" spans="2:51" s="14" customFormat="1" ht="12">
      <c r="B399" s="231"/>
      <c r="C399" s="232"/>
      <c r="D399" s="221" t="s">
        <v>152</v>
      </c>
      <c r="E399" s="233" t="s">
        <v>1</v>
      </c>
      <c r="F399" s="234" t="s">
        <v>154</v>
      </c>
      <c r="G399" s="232"/>
      <c r="H399" s="235">
        <v>2734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152</v>
      </c>
      <c r="AU399" s="241" t="s">
        <v>82</v>
      </c>
      <c r="AV399" s="14" t="s">
        <v>151</v>
      </c>
      <c r="AW399" s="14" t="s">
        <v>29</v>
      </c>
      <c r="AX399" s="14" t="s">
        <v>80</v>
      </c>
      <c r="AY399" s="241" t="s">
        <v>145</v>
      </c>
    </row>
    <row r="400" spans="1:65" s="2" customFormat="1" ht="21.75" customHeight="1">
      <c r="A400" s="35"/>
      <c r="B400" s="36"/>
      <c r="C400" s="205" t="s">
        <v>346</v>
      </c>
      <c r="D400" s="205" t="s">
        <v>147</v>
      </c>
      <c r="E400" s="206" t="s">
        <v>439</v>
      </c>
      <c r="F400" s="207" t="s">
        <v>440</v>
      </c>
      <c r="G400" s="208" t="s">
        <v>189</v>
      </c>
      <c r="H400" s="209">
        <v>318.323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37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151</v>
      </c>
      <c r="AT400" s="217" t="s">
        <v>147</v>
      </c>
      <c r="AU400" s="217" t="s">
        <v>82</v>
      </c>
      <c r="AY400" s="18" t="s">
        <v>145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80</v>
      </c>
      <c r="BK400" s="218">
        <f>ROUND(I400*H400,2)</f>
        <v>0</v>
      </c>
      <c r="BL400" s="18" t="s">
        <v>151</v>
      </c>
      <c r="BM400" s="217" t="s">
        <v>441</v>
      </c>
    </row>
    <row r="401" spans="2:51" s="13" customFormat="1" ht="12">
      <c r="B401" s="219"/>
      <c r="C401" s="220"/>
      <c r="D401" s="221" t="s">
        <v>152</v>
      </c>
      <c r="E401" s="222" t="s">
        <v>1</v>
      </c>
      <c r="F401" s="223" t="s">
        <v>442</v>
      </c>
      <c r="G401" s="220"/>
      <c r="H401" s="224">
        <v>318.323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152</v>
      </c>
      <c r="AU401" s="230" t="s">
        <v>82</v>
      </c>
      <c r="AV401" s="13" t="s">
        <v>82</v>
      </c>
      <c r="AW401" s="13" t="s">
        <v>29</v>
      </c>
      <c r="AX401" s="13" t="s">
        <v>72</v>
      </c>
      <c r="AY401" s="230" t="s">
        <v>145</v>
      </c>
    </row>
    <row r="402" spans="2:51" s="14" customFormat="1" ht="12">
      <c r="B402" s="231"/>
      <c r="C402" s="232"/>
      <c r="D402" s="221" t="s">
        <v>152</v>
      </c>
      <c r="E402" s="233" t="s">
        <v>1</v>
      </c>
      <c r="F402" s="234" t="s">
        <v>154</v>
      </c>
      <c r="G402" s="232"/>
      <c r="H402" s="235">
        <v>318.323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152</v>
      </c>
      <c r="AU402" s="241" t="s">
        <v>82</v>
      </c>
      <c r="AV402" s="14" t="s">
        <v>151</v>
      </c>
      <c r="AW402" s="14" t="s">
        <v>29</v>
      </c>
      <c r="AX402" s="14" t="s">
        <v>80</v>
      </c>
      <c r="AY402" s="241" t="s">
        <v>145</v>
      </c>
    </row>
    <row r="403" spans="1:65" s="2" customFormat="1" ht="21.75" customHeight="1">
      <c r="A403" s="35"/>
      <c r="B403" s="36"/>
      <c r="C403" s="205" t="s">
        <v>443</v>
      </c>
      <c r="D403" s="205" t="s">
        <v>147</v>
      </c>
      <c r="E403" s="206" t="s">
        <v>444</v>
      </c>
      <c r="F403" s="207" t="s">
        <v>445</v>
      </c>
      <c r="G403" s="208" t="s">
        <v>189</v>
      </c>
      <c r="H403" s="209">
        <v>36.091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37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151</v>
      </c>
      <c r="AT403" s="217" t="s">
        <v>147</v>
      </c>
      <c r="AU403" s="217" t="s">
        <v>82</v>
      </c>
      <c r="AY403" s="18" t="s">
        <v>145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80</v>
      </c>
      <c r="BK403" s="218">
        <f>ROUND(I403*H403,2)</f>
        <v>0</v>
      </c>
      <c r="BL403" s="18" t="s">
        <v>151</v>
      </c>
      <c r="BM403" s="217" t="s">
        <v>446</v>
      </c>
    </row>
    <row r="404" spans="2:51" s="13" customFormat="1" ht="22.5">
      <c r="B404" s="219"/>
      <c r="C404" s="220"/>
      <c r="D404" s="221" t="s">
        <v>152</v>
      </c>
      <c r="E404" s="222" t="s">
        <v>1</v>
      </c>
      <c r="F404" s="223" t="s">
        <v>447</v>
      </c>
      <c r="G404" s="220"/>
      <c r="H404" s="224">
        <v>31.269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152</v>
      </c>
      <c r="AU404" s="230" t="s">
        <v>82</v>
      </c>
      <c r="AV404" s="13" t="s">
        <v>82</v>
      </c>
      <c r="AW404" s="13" t="s">
        <v>29</v>
      </c>
      <c r="AX404" s="13" t="s">
        <v>72</v>
      </c>
      <c r="AY404" s="230" t="s">
        <v>145</v>
      </c>
    </row>
    <row r="405" spans="2:51" s="13" customFormat="1" ht="12">
      <c r="B405" s="219"/>
      <c r="C405" s="220"/>
      <c r="D405" s="221" t="s">
        <v>152</v>
      </c>
      <c r="E405" s="222" t="s">
        <v>1</v>
      </c>
      <c r="F405" s="223" t="s">
        <v>448</v>
      </c>
      <c r="G405" s="220"/>
      <c r="H405" s="224">
        <v>4.822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152</v>
      </c>
      <c r="AU405" s="230" t="s">
        <v>82</v>
      </c>
      <c r="AV405" s="13" t="s">
        <v>82</v>
      </c>
      <c r="AW405" s="13" t="s">
        <v>29</v>
      </c>
      <c r="AX405" s="13" t="s">
        <v>72</v>
      </c>
      <c r="AY405" s="230" t="s">
        <v>145</v>
      </c>
    </row>
    <row r="406" spans="2:51" s="14" customFormat="1" ht="12">
      <c r="B406" s="231"/>
      <c r="C406" s="232"/>
      <c r="D406" s="221" t="s">
        <v>152</v>
      </c>
      <c r="E406" s="233" t="s">
        <v>1</v>
      </c>
      <c r="F406" s="234" t="s">
        <v>154</v>
      </c>
      <c r="G406" s="232"/>
      <c r="H406" s="235">
        <v>36.091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152</v>
      </c>
      <c r="AU406" s="241" t="s">
        <v>82</v>
      </c>
      <c r="AV406" s="14" t="s">
        <v>151</v>
      </c>
      <c r="AW406" s="14" t="s">
        <v>29</v>
      </c>
      <c r="AX406" s="14" t="s">
        <v>80</v>
      </c>
      <c r="AY406" s="241" t="s">
        <v>145</v>
      </c>
    </row>
    <row r="407" spans="1:65" s="2" customFormat="1" ht="21.75" customHeight="1">
      <c r="A407" s="35"/>
      <c r="B407" s="36"/>
      <c r="C407" s="205" t="s">
        <v>350</v>
      </c>
      <c r="D407" s="205" t="s">
        <v>147</v>
      </c>
      <c r="E407" s="206" t="s">
        <v>449</v>
      </c>
      <c r="F407" s="207" t="s">
        <v>450</v>
      </c>
      <c r="G407" s="208" t="s">
        <v>189</v>
      </c>
      <c r="H407" s="209">
        <v>108.637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37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151</v>
      </c>
      <c r="AT407" s="217" t="s">
        <v>147</v>
      </c>
      <c r="AU407" s="217" t="s">
        <v>82</v>
      </c>
      <c r="AY407" s="18" t="s">
        <v>145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80</v>
      </c>
      <c r="BK407" s="218">
        <f>ROUND(I407*H407,2)</f>
        <v>0</v>
      </c>
      <c r="BL407" s="18" t="s">
        <v>151</v>
      </c>
      <c r="BM407" s="217" t="s">
        <v>451</v>
      </c>
    </row>
    <row r="408" spans="2:51" s="13" customFormat="1" ht="12">
      <c r="B408" s="219"/>
      <c r="C408" s="220"/>
      <c r="D408" s="221" t="s">
        <v>152</v>
      </c>
      <c r="E408" s="222" t="s">
        <v>1</v>
      </c>
      <c r="F408" s="223" t="s">
        <v>452</v>
      </c>
      <c r="G408" s="220"/>
      <c r="H408" s="224">
        <v>108.637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152</v>
      </c>
      <c r="AU408" s="230" t="s">
        <v>82</v>
      </c>
      <c r="AV408" s="13" t="s">
        <v>82</v>
      </c>
      <c r="AW408" s="13" t="s">
        <v>29</v>
      </c>
      <c r="AX408" s="13" t="s">
        <v>72</v>
      </c>
      <c r="AY408" s="230" t="s">
        <v>145</v>
      </c>
    </row>
    <row r="409" spans="2:51" s="14" customFormat="1" ht="12">
      <c r="B409" s="231"/>
      <c r="C409" s="232"/>
      <c r="D409" s="221" t="s">
        <v>152</v>
      </c>
      <c r="E409" s="233" t="s">
        <v>1</v>
      </c>
      <c r="F409" s="234" t="s">
        <v>154</v>
      </c>
      <c r="G409" s="232"/>
      <c r="H409" s="235">
        <v>108.637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152</v>
      </c>
      <c r="AU409" s="241" t="s">
        <v>82</v>
      </c>
      <c r="AV409" s="14" t="s">
        <v>151</v>
      </c>
      <c r="AW409" s="14" t="s">
        <v>29</v>
      </c>
      <c r="AX409" s="14" t="s">
        <v>80</v>
      </c>
      <c r="AY409" s="241" t="s">
        <v>145</v>
      </c>
    </row>
    <row r="410" spans="1:65" s="2" customFormat="1" ht="21.75" customHeight="1">
      <c r="A410" s="35"/>
      <c r="B410" s="36"/>
      <c r="C410" s="205" t="s">
        <v>453</v>
      </c>
      <c r="D410" s="205" t="s">
        <v>147</v>
      </c>
      <c r="E410" s="206" t="s">
        <v>454</v>
      </c>
      <c r="F410" s="207" t="s">
        <v>455</v>
      </c>
      <c r="G410" s="208" t="s">
        <v>189</v>
      </c>
      <c r="H410" s="209">
        <v>170.131</v>
      </c>
      <c r="I410" s="210"/>
      <c r="J410" s="211">
        <f>ROUND(I410*H410,2)</f>
        <v>0</v>
      </c>
      <c r="K410" s="212"/>
      <c r="L410" s="40"/>
      <c r="M410" s="213" t="s">
        <v>1</v>
      </c>
      <c r="N410" s="214" t="s">
        <v>37</v>
      </c>
      <c r="O410" s="72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82</v>
      </c>
      <c r="AY410" s="18" t="s">
        <v>145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80</v>
      </c>
      <c r="BK410" s="218">
        <f>ROUND(I410*H410,2)</f>
        <v>0</v>
      </c>
      <c r="BL410" s="18" t="s">
        <v>151</v>
      </c>
      <c r="BM410" s="217" t="s">
        <v>456</v>
      </c>
    </row>
    <row r="411" spans="2:51" s="13" customFormat="1" ht="12">
      <c r="B411" s="219"/>
      <c r="C411" s="220"/>
      <c r="D411" s="221" t="s">
        <v>152</v>
      </c>
      <c r="E411" s="222" t="s">
        <v>1</v>
      </c>
      <c r="F411" s="223" t="s">
        <v>457</v>
      </c>
      <c r="G411" s="220"/>
      <c r="H411" s="224">
        <v>170.131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152</v>
      </c>
      <c r="AU411" s="230" t="s">
        <v>82</v>
      </c>
      <c r="AV411" s="13" t="s">
        <v>82</v>
      </c>
      <c r="AW411" s="13" t="s">
        <v>29</v>
      </c>
      <c r="AX411" s="13" t="s">
        <v>72</v>
      </c>
      <c r="AY411" s="230" t="s">
        <v>145</v>
      </c>
    </row>
    <row r="412" spans="2:51" s="14" customFormat="1" ht="12">
      <c r="B412" s="231"/>
      <c r="C412" s="232"/>
      <c r="D412" s="221" t="s">
        <v>152</v>
      </c>
      <c r="E412" s="233" t="s">
        <v>1</v>
      </c>
      <c r="F412" s="234" t="s">
        <v>154</v>
      </c>
      <c r="G412" s="232"/>
      <c r="H412" s="235">
        <v>170.131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152</v>
      </c>
      <c r="AU412" s="241" t="s">
        <v>82</v>
      </c>
      <c r="AV412" s="14" t="s">
        <v>151</v>
      </c>
      <c r="AW412" s="14" t="s">
        <v>29</v>
      </c>
      <c r="AX412" s="14" t="s">
        <v>80</v>
      </c>
      <c r="AY412" s="241" t="s">
        <v>145</v>
      </c>
    </row>
    <row r="413" spans="1:65" s="2" customFormat="1" ht="21.75" customHeight="1">
      <c r="A413" s="35"/>
      <c r="B413" s="36"/>
      <c r="C413" s="205" t="s">
        <v>355</v>
      </c>
      <c r="D413" s="205" t="s">
        <v>147</v>
      </c>
      <c r="E413" s="206" t="s">
        <v>458</v>
      </c>
      <c r="F413" s="207" t="s">
        <v>459</v>
      </c>
      <c r="G413" s="208" t="s">
        <v>189</v>
      </c>
      <c r="H413" s="209">
        <v>260.796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37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151</v>
      </c>
      <c r="AT413" s="217" t="s">
        <v>147</v>
      </c>
      <c r="AU413" s="217" t="s">
        <v>82</v>
      </c>
      <c r="AY413" s="18" t="s">
        <v>145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80</v>
      </c>
      <c r="BK413" s="218">
        <f>ROUND(I413*H413,2)</f>
        <v>0</v>
      </c>
      <c r="BL413" s="18" t="s">
        <v>151</v>
      </c>
      <c r="BM413" s="217" t="s">
        <v>460</v>
      </c>
    </row>
    <row r="414" spans="2:51" s="13" customFormat="1" ht="12">
      <c r="B414" s="219"/>
      <c r="C414" s="220"/>
      <c r="D414" s="221" t="s">
        <v>152</v>
      </c>
      <c r="E414" s="222" t="s">
        <v>1</v>
      </c>
      <c r="F414" s="223" t="s">
        <v>461</v>
      </c>
      <c r="G414" s="220"/>
      <c r="H414" s="224">
        <v>260.796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152</v>
      </c>
      <c r="AU414" s="230" t="s">
        <v>82</v>
      </c>
      <c r="AV414" s="13" t="s">
        <v>82</v>
      </c>
      <c r="AW414" s="13" t="s">
        <v>29</v>
      </c>
      <c r="AX414" s="13" t="s">
        <v>72</v>
      </c>
      <c r="AY414" s="230" t="s">
        <v>145</v>
      </c>
    </row>
    <row r="415" spans="2:51" s="14" customFormat="1" ht="12">
      <c r="B415" s="231"/>
      <c r="C415" s="232"/>
      <c r="D415" s="221" t="s">
        <v>152</v>
      </c>
      <c r="E415" s="233" t="s">
        <v>1</v>
      </c>
      <c r="F415" s="234" t="s">
        <v>154</v>
      </c>
      <c r="G415" s="232"/>
      <c r="H415" s="235">
        <v>260.796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152</v>
      </c>
      <c r="AU415" s="241" t="s">
        <v>82</v>
      </c>
      <c r="AV415" s="14" t="s">
        <v>151</v>
      </c>
      <c r="AW415" s="14" t="s">
        <v>29</v>
      </c>
      <c r="AX415" s="14" t="s">
        <v>80</v>
      </c>
      <c r="AY415" s="241" t="s">
        <v>145</v>
      </c>
    </row>
    <row r="416" spans="1:65" s="2" customFormat="1" ht="21.75" customHeight="1">
      <c r="A416" s="35"/>
      <c r="B416" s="36"/>
      <c r="C416" s="205" t="s">
        <v>462</v>
      </c>
      <c r="D416" s="205" t="s">
        <v>147</v>
      </c>
      <c r="E416" s="206" t="s">
        <v>463</v>
      </c>
      <c r="F416" s="207" t="s">
        <v>464</v>
      </c>
      <c r="G416" s="208" t="s">
        <v>465</v>
      </c>
      <c r="H416" s="209">
        <v>1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37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0.034</v>
      </c>
      <c r="T416" s="216">
        <f>S416*H416</f>
        <v>0.034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151</v>
      </c>
      <c r="AT416" s="217" t="s">
        <v>147</v>
      </c>
      <c r="AU416" s="217" t="s">
        <v>82</v>
      </c>
      <c r="AY416" s="18" t="s">
        <v>145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80</v>
      </c>
      <c r="BK416" s="218">
        <f>ROUND(I416*H416,2)</f>
        <v>0</v>
      </c>
      <c r="BL416" s="18" t="s">
        <v>151</v>
      </c>
      <c r="BM416" s="217" t="s">
        <v>466</v>
      </c>
    </row>
    <row r="417" spans="2:51" s="13" customFormat="1" ht="12">
      <c r="B417" s="219"/>
      <c r="C417" s="220"/>
      <c r="D417" s="221" t="s">
        <v>152</v>
      </c>
      <c r="E417" s="222" t="s">
        <v>1</v>
      </c>
      <c r="F417" s="223" t="s">
        <v>80</v>
      </c>
      <c r="G417" s="220"/>
      <c r="H417" s="224">
        <v>1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152</v>
      </c>
      <c r="AU417" s="230" t="s">
        <v>82</v>
      </c>
      <c r="AV417" s="13" t="s">
        <v>82</v>
      </c>
      <c r="AW417" s="13" t="s">
        <v>29</v>
      </c>
      <c r="AX417" s="13" t="s">
        <v>72</v>
      </c>
      <c r="AY417" s="230" t="s">
        <v>145</v>
      </c>
    </row>
    <row r="418" spans="2:51" s="14" customFormat="1" ht="22.5">
      <c r="B418" s="231"/>
      <c r="C418" s="232"/>
      <c r="D418" s="221" t="s">
        <v>152</v>
      </c>
      <c r="E418" s="233" t="s">
        <v>1</v>
      </c>
      <c r="F418" s="234" t="s">
        <v>377</v>
      </c>
      <c r="G418" s="232"/>
      <c r="H418" s="235">
        <v>1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152</v>
      </c>
      <c r="AU418" s="241" t="s">
        <v>82</v>
      </c>
      <c r="AV418" s="14" t="s">
        <v>151</v>
      </c>
      <c r="AW418" s="14" t="s">
        <v>29</v>
      </c>
      <c r="AX418" s="14" t="s">
        <v>80</v>
      </c>
      <c r="AY418" s="241" t="s">
        <v>145</v>
      </c>
    </row>
    <row r="419" spans="2:63" s="12" customFormat="1" ht="20.85" customHeight="1">
      <c r="B419" s="189"/>
      <c r="C419" s="190"/>
      <c r="D419" s="191" t="s">
        <v>71</v>
      </c>
      <c r="E419" s="203" t="s">
        <v>467</v>
      </c>
      <c r="F419" s="203" t="s">
        <v>468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SUM(P420:P481)</f>
        <v>0</v>
      </c>
      <c r="Q419" s="197"/>
      <c r="R419" s="198">
        <f>SUM(R420:R481)</f>
        <v>0</v>
      </c>
      <c r="S419" s="197"/>
      <c r="T419" s="199">
        <f>SUM(T420:T481)</f>
        <v>0</v>
      </c>
      <c r="AR419" s="200" t="s">
        <v>80</v>
      </c>
      <c r="AT419" s="201" t="s">
        <v>71</v>
      </c>
      <c r="AU419" s="201" t="s">
        <v>82</v>
      </c>
      <c r="AY419" s="200" t="s">
        <v>145</v>
      </c>
      <c r="BK419" s="202">
        <f>SUM(BK420:BK481)</f>
        <v>0</v>
      </c>
    </row>
    <row r="420" spans="1:65" s="2" customFormat="1" ht="21.75" customHeight="1">
      <c r="A420" s="35"/>
      <c r="B420" s="36"/>
      <c r="C420" s="205" t="s">
        <v>359</v>
      </c>
      <c r="D420" s="205" t="s">
        <v>147</v>
      </c>
      <c r="E420" s="206" t="s">
        <v>469</v>
      </c>
      <c r="F420" s="207" t="s">
        <v>470</v>
      </c>
      <c r="G420" s="208" t="s">
        <v>471</v>
      </c>
      <c r="H420" s="209">
        <v>2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37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151</v>
      </c>
      <c r="AT420" s="217" t="s">
        <v>147</v>
      </c>
      <c r="AU420" s="217" t="s">
        <v>157</v>
      </c>
      <c r="AY420" s="18" t="s">
        <v>145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80</v>
      </c>
      <c r="BK420" s="218">
        <f>ROUND(I420*H420,2)</f>
        <v>0</v>
      </c>
      <c r="BL420" s="18" t="s">
        <v>151</v>
      </c>
      <c r="BM420" s="217" t="s">
        <v>472</v>
      </c>
    </row>
    <row r="421" spans="2:51" s="13" customFormat="1" ht="12">
      <c r="B421" s="219"/>
      <c r="C421" s="220"/>
      <c r="D421" s="221" t="s">
        <v>152</v>
      </c>
      <c r="E421" s="222" t="s">
        <v>1</v>
      </c>
      <c r="F421" s="223" t="s">
        <v>473</v>
      </c>
      <c r="G421" s="220"/>
      <c r="H421" s="224">
        <v>2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152</v>
      </c>
      <c r="AU421" s="230" t="s">
        <v>157</v>
      </c>
      <c r="AV421" s="13" t="s">
        <v>82</v>
      </c>
      <c r="AW421" s="13" t="s">
        <v>29</v>
      </c>
      <c r="AX421" s="13" t="s">
        <v>72</v>
      </c>
      <c r="AY421" s="230" t="s">
        <v>145</v>
      </c>
    </row>
    <row r="422" spans="2:51" s="14" customFormat="1" ht="12">
      <c r="B422" s="231"/>
      <c r="C422" s="232"/>
      <c r="D422" s="221" t="s">
        <v>152</v>
      </c>
      <c r="E422" s="233" t="s">
        <v>1</v>
      </c>
      <c r="F422" s="234" t="s">
        <v>154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152</v>
      </c>
      <c r="AU422" s="241" t="s">
        <v>157</v>
      </c>
      <c r="AV422" s="14" t="s">
        <v>151</v>
      </c>
      <c r="AW422" s="14" t="s">
        <v>29</v>
      </c>
      <c r="AX422" s="14" t="s">
        <v>80</v>
      </c>
      <c r="AY422" s="241" t="s">
        <v>145</v>
      </c>
    </row>
    <row r="423" spans="1:65" s="2" customFormat="1" ht="21.75" customHeight="1">
      <c r="A423" s="35"/>
      <c r="B423" s="36"/>
      <c r="C423" s="205" t="s">
        <v>474</v>
      </c>
      <c r="D423" s="205" t="s">
        <v>147</v>
      </c>
      <c r="E423" s="206" t="s">
        <v>475</v>
      </c>
      <c r="F423" s="207" t="s">
        <v>476</v>
      </c>
      <c r="G423" s="208" t="s">
        <v>471</v>
      </c>
      <c r="H423" s="209">
        <v>4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37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151</v>
      </c>
      <c r="AT423" s="217" t="s">
        <v>147</v>
      </c>
      <c r="AU423" s="217" t="s">
        <v>157</v>
      </c>
      <c r="AY423" s="18" t="s">
        <v>145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80</v>
      </c>
      <c r="BK423" s="218">
        <f>ROUND(I423*H423,2)</f>
        <v>0</v>
      </c>
      <c r="BL423" s="18" t="s">
        <v>151</v>
      </c>
      <c r="BM423" s="217" t="s">
        <v>477</v>
      </c>
    </row>
    <row r="424" spans="2:51" s="15" customFormat="1" ht="12">
      <c r="B424" s="242"/>
      <c r="C424" s="243"/>
      <c r="D424" s="221" t="s">
        <v>152</v>
      </c>
      <c r="E424" s="244" t="s">
        <v>1</v>
      </c>
      <c r="F424" s="245" t="s">
        <v>478</v>
      </c>
      <c r="G424" s="243"/>
      <c r="H424" s="244" t="s">
        <v>1</v>
      </c>
      <c r="I424" s="246"/>
      <c r="J424" s="243"/>
      <c r="K424" s="243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152</v>
      </c>
      <c r="AU424" s="251" t="s">
        <v>157</v>
      </c>
      <c r="AV424" s="15" t="s">
        <v>80</v>
      </c>
      <c r="AW424" s="15" t="s">
        <v>29</v>
      </c>
      <c r="AX424" s="15" t="s">
        <v>72</v>
      </c>
      <c r="AY424" s="251" t="s">
        <v>145</v>
      </c>
    </row>
    <row r="425" spans="2:51" s="13" customFormat="1" ht="12">
      <c r="B425" s="219"/>
      <c r="C425" s="220"/>
      <c r="D425" s="221" t="s">
        <v>152</v>
      </c>
      <c r="E425" s="222" t="s">
        <v>1</v>
      </c>
      <c r="F425" s="223" t="s">
        <v>479</v>
      </c>
      <c r="G425" s="220"/>
      <c r="H425" s="224">
        <v>1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152</v>
      </c>
      <c r="AU425" s="230" t="s">
        <v>157</v>
      </c>
      <c r="AV425" s="13" t="s">
        <v>82</v>
      </c>
      <c r="AW425" s="13" t="s">
        <v>29</v>
      </c>
      <c r="AX425" s="13" t="s">
        <v>72</v>
      </c>
      <c r="AY425" s="230" t="s">
        <v>145</v>
      </c>
    </row>
    <row r="426" spans="2:51" s="13" customFormat="1" ht="12">
      <c r="B426" s="219"/>
      <c r="C426" s="220"/>
      <c r="D426" s="221" t="s">
        <v>152</v>
      </c>
      <c r="E426" s="222" t="s">
        <v>1</v>
      </c>
      <c r="F426" s="223" t="s">
        <v>480</v>
      </c>
      <c r="G426" s="220"/>
      <c r="H426" s="224">
        <v>2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152</v>
      </c>
      <c r="AU426" s="230" t="s">
        <v>157</v>
      </c>
      <c r="AV426" s="13" t="s">
        <v>82</v>
      </c>
      <c r="AW426" s="13" t="s">
        <v>29</v>
      </c>
      <c r="AX426" s="13" t="s">
        <v>72</v>
      </c>
      <c r="AY426" s="230" t="s">
        <v>145</v>
      </c>
    </row>
    <row r="427" spans="2:51" s="13" customFormat="1" ht="12">
      <c r="B427" s="219"/>
      <c r="C427" s="220"/>
      <c r="D427" s="221" t="s">
        <v>152</v>
      </c>
      <c r="E427" s="222" t="s">
        <v>1</v>
      </c>
      <c r="F427" s="223" t="s">
        <v>481</v>
      </c>
      <c r="G427" s="220"/>
      <c r="H427" s="224">
        <v>1</v>
      </c>
      <c r="I427" s="225"/>
      <c r="J427" s="220"/>
      <c r="K427" s="220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152</v>
      </c>
      <c r="AU427" s="230" t="s">
        <v>157</v>
      </c>
      <c r="AV427" s="13" t="s">
        <v>82</v>
      </c>
      <c r="AW427" s="13" t="s">
        <v>29</v>
      </c>
      <c r="AX427" s="13" t="s">
        <v>72</v>
      </c>
      <c r="AY427" s="230" t="s">
        <v>145</v>
      </c>
    </row>
    <row r="428" spans="2:51" s="14" customFormat="1" ht="12">
      <c r="B428" s="231"/>
      <c r="C428" s="232"/>
      <c r="D428" s="221" t="s">
        <v>152</v>
      </c>
      <c r="E428" s="233" t="s">
        <v>1</v>
      </c>
      <c r="F428" s="234" t="s">
        <v>154</v>
      </c>
      <c r="G428" s="232"/>
      <c r="H428" s="235">
        <v>4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152</v>
      </c>
      <c r="AU428" s="241" t="s">
        <v>157</v>
      </c>
      <c r="AV428" s="14" t="s">
        <v>151</v>
      </c>
      <c r="AW428" s="14" t="s">
        <v>29</v>
      </c>
      <c r="AX428" s="14" t="s">
        <v>80</v>
      </c>
      <c r="AY428" s="241" t="s">
        <v>145</v>
      </c>
    </row>
    <row r="429" spans="1:65" s="2" customFormat="1" ht="16.5" customHeight="1">
      <c r="A429" s="35"/>
      <c r="B429" s="36"/>
      <c r="C429" s="205" t="s">
        <v>364</v>
      </c>
      <c r="D429" s="205" t="s">
        <v>147</v>
      </c>
      <c r="E429" s="206" t="s">
        <v>482</v>
      </c>
      <c r="F429" s="207" t="s">
        <v>483</v>
      </c>
      <c r="G429" s="208" t="s">
        <v>465</v>
      </c>
      <c r="H429" s="209">
        <v>15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37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151</v>
      </c>
      <c r="AT429" s="217" t="s">
        <v>147</v>
      </c>
      <c r="AU429" s="217" t="s">
        <v>157</v>
      </c>
      <c r="AY429" s="18" t="s">
        <v>145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80</v>
      </c>
      <c r="BK429" s="218">
        <f>ROUND(I429*H429,2)</f>
        <v>0</v>
      </c>
      <c r="BL429" s="18" t="s">
        <v>151</v>
      </c>
      <c r="BM429" s="217" t="s">
        <v>484</v>
      </c>
    </row>
    <row r="430" spans="2:51" s="13" customFormat="1" ht="12">
      <c r="B430" s="219"/>
      <c r="C430" s="220"/>
      <c r="D430" s="221" t="s">
        <v>152</v>
      </c>
      <c r="E430" s="222" t="s">
        <v>1</v>
      </c>
      <c r="F430" s="223" t="s">
        <v>8</v>
      </c>
      <c r="G430" s="220"/>
      <c r="H430" s="224">
        <v>15</v>
      </c>
      <c r="I430" s="225"/>
      <c r="J430" s="220"/>
      <c r="K430" s="220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152</v>
      </c>
      <c r="AU430" s="230" t="s">
        <v>157</v>
      </c>
      <c r="AV430" s="13" t="s">
        <v>82</v>
      </c>
      <c r="AW430" s="13" t="s">
        <v>29</v>
      </c>
      <c r="AX430" s="13" t="s">
        <v>72</v>
      </c>
      <c r="AY430" s="230" t="s">
        <v>145</v>
      </c>
    </row>
    <row r="431" spans="2:51" s="14" customFormat="1" ht="22.5">
      <c r="B431" s="231"/>
      <c r="C431" s="232"/>
      <c r="D431" s="221" t="s">
        <v>152</v>
      </c>
      <c r="E431" s="233" t="s">
        <v>1</v>
      </c>
      <c r="F431" s="234" t="s">
        <v>485</v>
      </c>
      <c r="G431" s="232"/>
      <c r="H431" s="235">
        <v>15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152</v>
      </c>
      <c r="AU431" s="241" t="s">
        <v>157</v>
      </c>
      <c r="AV431" s="14" t="s">
        <v>151</v>
      </c>
      <c r="AW431" s="14" t="s">
        <v>29</v>
      </c>
      <c r="AX431" s="14" t="s">
        <v>80</v>
      </c>
      <c r="AY431" s="241" t="s">
        <v>145</v>
      </c>
    </row>
    <row r="432" spans="1:65" s="2" customFormat="1" ht="21.75" customHeight="1">
      <c r="A432" s="35"/>
      <c r="B432" s="36"/>
      <c r="C432" s="205" t="s">
        <v>486</v>
      </c>
      <c r="D432" s="205" t="s">
        <v>147</v>
      </c>
      <c r="E432" s="206" t="s">
        <v>487</v>
      </c>
      <c r="F432" s="207" t="s">
        <v>488</v>
      </c>
      <c r="G432" s="208" t="s">
        <v>465</v>
      </c>
      <c r="H432" s="209">
        <v>1</v>
      </c>
      <c r="I432" s="210"/>
      <c r="J432" s="211">
        <f>ROUND(I432*H432,2)</f>
        <v>0</v>
      </c>
      <c r="K432" s="212"/>
      <c r="L432" s="40"/>
      <c r="M432" s="213" t="s">
        <v>1</v>
      </c>
      <c r="N432" s="214" t="s">
        <v>37</v>
      </c>
      <c r="O432" s="72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7" t="s">
        <v>151</v>
      </c>
      <c r="AT432" s="217" t="s">
        <v>147</v>
      </c>
      <c r="AU432" s="217" t="s">
        <v>157</v>
      </c>
      <c r="AY432" s="18" t="s">
        <v>145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80</v>
      </c>
      <c r="BK432" s="218">
        <f>ROUND(I432*H432,2)</f>
        <v>0</v>
      </c>
      <c r="BL432" s="18" t="s">
        <v>151</v>
      </c>
      <c r="BM432" s="217" t="s">
        <v>489</v>
      </c>
    </row>
    <row r="433" spans="2:51" s="13" customFormat="1" ht="12">
      <c r="B433" s="219"/>
      <c r="C433" s="220"/>
      <c r="D433" s="221" t="s">
        <v>152</v>
      </c>
      <c r="E433" s="222" t="s">
        <v>1</v>
      </c>
      <c r="F433" s="223" t="s">
        <v>490</v>
      </c>
      <c r="G433" s="220"/>
      <c r="H433" s="224">
        <v>1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152</v>
      </c>
      <c r="AU433" s="230" t="s">
        <v>157</v>
      </c>
      <c r="AV433" s="13" t="s">
        <v>82</v>
      </c>
      <c r="AW433" s="13" t="s">
        <v>29</v>
      </c>
      <c r="AX433" s="13" t="s">
        <v>72</v>
      </c>
      <c r="AY433" s="230" t="s">
        <v>145</v>
      </c>
    </row>
    <row r="434" spans="2:51" s="14" customFormat="1" ht="12">
      <c r="B434" s="231"/>
      <c r="C434" s="232"/>
      <c r="D434" s="221" t="s">
        <v>152</v>
      </c>
      <c r="E434" s="233" t="s">
        <v>1</v>
      </c>
      <c r="F434" s="234" t="s">
        <v>154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152</v>
      </c>
      <c r="AU434" s="241" t="s">
        <v>157</v>
      </c>
      <c r="AV434" s="14" t="s">
        <v>151</v>
      </c>
      <c r="AW434" s="14" t="s">
        <v>29</v>
      </c>
      <c r="AX434" s="14" t="s">
        <v>80</v>
      </c>
      <c r="AY434" s="241" t="s">
        <v>145</v>
      </c>
    </row>
    <row r="435" spans="1:65" s="2" customFormat="1" ht="21.75" customHeight="1">
      <c r="A435" s="35"/>
      <c r="B435" s="36"/>
      <c r="C435" s="205" t="s">
        <v>370</v>
      </c>
      <c r="D435" s="205" t="s">
        <v>147</v>
      </c>
      <c r="E435" s="206" t="s">
        <v>491</v>
      </c>
      <c r="F435" s="207" t="s">
        <v>492</v>
      </c>
      <c r="G435" s="208" t="s">
        <v>465</v>
      </c>
      <c r="H435" s="209">
        <v>1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37</v>
      </c>
      <c r="O435" s="72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151</v>
      </c>
      <c r="AT435" s="217" t="s">
        <v>147</v>
      </c>
      <c r="AU435" s="217" t="s">
        <v>157</v>
      </c>
      <c r="AY435" s="18" t="s">
        <v>145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80</v>
      </c>
      <c r="BK435" s="218">
        <f>ROUND(I435*H435,2)</f>
        <v>0</v>
      </c>
      <c r="BL435" s="18" t="s">
        <v>151</v>
      </c>
      <c r="BM435" s="217" t="s">
        <v>493</v>
      </c>
    </row>
    <row r="436" spans="2:51" s="13" customFormat="1" ht="12">
      <c r="B436" s="219"/>
      <c r="C436" s="220"/>
      <c r="D436" s="221" t="s">
        <v>152</v>
      </c>
      <c r="E436" s="222" t="s">
        <v>1</v>
      </c>
      <c r="F436" s="223" t="s">
        <v>494</v>
      </c>
      <c r="G436" s="220"/>
      <c r="H436" s="224">
        <v>1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152</v>
      </c>
      <c r="AU436" s="230" t="s">
        <v>157</v>
      </c>
      <c r="AV436" s="13" t="s">
        <v>82</v>
      </c>
      <c r="AW436" s="13" t="s">
        <v>29</v>
      </c>
      <c r="AX436" s="13" t="s">
        <v>72</v>
      </c>
      <c r="AY436" s="230" t="s">
        <v>145</v>
      </c>
    </row>
    <row r="437" spans="2:51" s="14" customFormat="1" ht="12">
      <c r="B437" s="231"/>
      <c r="C437" s="232"/>
      <c r="D437" s="221" t="s">
        <v>152</v>
      </c>
      <c r="E437" s="233" t="s">
        <v>1</v>
      </c>
      <c r="F437" s="234" t="s">
        <v>154</v>
      </c>
      <c r="G437" s="232"/>
      <c r="H437" s="235">
        <v>1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152</v>
      </c>
      <c r="AU437" s="241" t="s">
        <v>157</v>
      </c>
      <c r="AV437" s="14" t="s">
        <v>151</v>
      </c>
      <c r="AW437" s="14" t="s">
        <v>29</v>
      </c>
      <c r="AX437" s="14" t="s">
        <v>80</v>
      </c>
      <c r="AY437" s="241" t="s">
        <v>145</v>
      </c>
    </row>
    <row r="438" spans="1:65" s="2" customFormat="1" ht="21.75" customHeight="1">
      <c r="A438" s="35"/>
      <c r="B438" s="36"/>
      <c r="C438" s="205" t="s">
        <v>495</v>
      </c>
      <c r="D438" s="205" t="s">
        <v>147</v>
      </c>
      <c r="E438" s="206" t="s">
        <v>496</v>
      </c>
      <c r="F438" s="207" t="s">
        <v>497</v>
      </c>
      <c r="G438" s="208" t="s">
        <v>465</v>
      </c>
      <c r="H438" s="209">
        <v>1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37</v>
      </c>
      <c r="O438" s="72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151</v>
      </c>
      <c r="AT438" s="217" t="s">
        <v>147</v>
      </c>
      <c r="AU438" s="217" t="s">
        <v>157</v>
      </c>
      <c r="AY438" s="18" t="s">
        <v>145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80</v>
      </c>
      <c r="BK438" s="218">
        <f>ROUND(I438*H438,2)</f>
        <v>0</v>
      </c>
      <c r="BL438" s="18" t="s">
        <v>151</v>
      </c>
      <c r="BM438" s="217" t="s">
        <v>498</v>
      </c>
    </row>
    <row r="439" spans="2:51" s="13" customFormat="1" ht="12">
      <c r="B439" s="219"/>
      <c r="C439" s="220"/>
      <c r="D439" s="221" t="s">
        <v>152</v>
      </c>
      <c r="E439" s="222" t="s">
        <v>1</v>
      </c>
      <c r="F439" s="223" t="s">
        <v>499</v>
      </c>
      <c r="G439" s="220"/>
      <c r="H439" s="224">
        <v>1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152</v>
      </c>
      <c r="AU439" s="230" t="s">
        <v>157</v>
      </c>
      <c r="AV439" s="13" t="s">
        <v>82</v>
      </c>
      <c r="AW439" s="13" t="s">
        <v>29</v>
      </c>
      <c r="AX439" s="13" t="s">
        <v>72</v>
      </c>
      <c r="AY439" s="230" t="s">
        <v>145</v>
      </c>
    </row>
    <row r="440" spans="2:51" s="14" customFormat="1" ht="12">
      <c r="B440" s="231"/>
      <c r="C440" s="232"/>
      <c r="D440" s="221" t="s">
        <v>152</v>
      </c>
      <c r="E440" s="233" t="s">
        <v>1</v>
      </c>
      <c r="F440" s="234" t="s">
        <v>154</v>
      </c>
      <c r="G440" s="232"/>
      <c r="H440" s="235">
        <v>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152</v>
      </c>
      <c r="AU440" s="241" t="s">
        <v>157</v>
      </c>
      <c r="AV440" s="14" t="s">
        <v>151</v>
      </c>
      <c r="AW440" s="14" t="s">
        <v>29</v>
      </c>
      <c r="AX440" s="14" t="s">
        <v>80</v>
      </c>
      <c r="AY440" s="241" t="s">
        <v>145</v>
      </c>
    </row>
    <row r="441" spans="1:65" s="2" customFormat="1" ht="21.75" customHeight="1">
      <c r="A441" s="35"/>
      <c r="B441" s="36"/>
      <c r="C441" s="205" t="s">
        <v>376</v>
      </c>
      <c r="D441" s="205" t="s">
        <v>147</v>
      </c>
      <c r="E441" s="206" t="s">
        <v>500</v>
      </c>
      <c r="F441" s="207" t="s">
        <v>501</v>
      </c>
      <c r="G441" s="208" t="s">
        <v>465</v>
      </c>
      <c r="H441" s="209">
        <v>1</v>
      </c>
      <c r="I441" s="210"/>
      <c r="J441" s="211">
        <f>ROUND(I441*H441,2)</f>
        <v>0</v>
      </c>
      <c r="K441" s="212"/>
      <c r="L441" s="40"/>
      <c r="M441" s="213" t="s">
        <v>1</v>
      </c>
      <c r="N441" s="214" t="s">
        <v>37</v>
      </c>
      <c r="O441" s="72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151</v>
      </c>
      <c r="AT441" s="217" t="s">
        <v>147</v>
      </c>
      <c r="AU441" s="217" t="s">
        <v>157</v>
      </c>
      <c r="AY441" s="18" t="s">
        <v>145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80</v>
      </c>
      <c r="BK441" s="218">
        <f>ROUND(I441*H441,2)</f>
        <v>0</v>
      </c>
      <c r="BL441" s="18" t="s">
        <v>151</v>
      </c>
      <c r="BM441" s="217" t="s">
        <v>502</v>
      </c>
    </row>
    <row r="442" spans="2:51" s="13" customFormat="1" ht="12">
      <c r="B442" s="219"/>
      <c r="C442" s="220"/>
      <c r="D442" s="221" t="s">
        <v>152</v>
      </c>
      <c r="E442" s="222" t="s">
        <v>1</v>
      </c>
      <c r="F442" s="223" t="s">
        <v>503</v>
      </c>
      <c r="G442" s="220"/>
      <c r="H442" s="224">
        <v>1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152</v>
      </c>
      <c r="AU442" s="230" t="s">
        <v>157</v>
      </c>
      <c r="AV442" s="13" t="s">
        <v>82</v>
      </c>
      <c r="AW442" s="13" t="s">
        <v>29</v>
      </c>
      <c r="AX442" s="13" t="s">
        <v>72</v>
      </c>
      <c r="AY442" s="230" t="s">
        <v>145</v>
      </c>
    </row>
    <row r="443" spans="2:51" s="14" customFormat="1" ht="12">
      <c r="B443" s="231"/>
      <c r="C443" s="232"/>
      <c r="D443" s="221" t="s">
        <v>152</v>
      </c>
      <c r="E443" s="233" t="s">
        <v>1</v>
      </c>
      <c r="F443" s="234" t="s">
        <v>154</v>
      </c>
      <c r="G443" s="232"/>
      <c r="H443" s="235">
        <v>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152</v>
      </c>
      <c r="AU443" s="241" t="s">
        <v>157</v>
      </c>
      <c r="AV443" s="14" t="s">
        <v>151</v>
      </c>
      <c r="AW443" s="14" t="s">
        <v>29</v>
      </c>
      <c r="AX443" s="14" t="s">
        <v>80</v>
      </c>
      <c r="AY443" s="241" t="s">
        <v>145</v>
      </c>
    </row>
    <row r="444" spans="1:65" s="2" customFormat="1" ht="16.5" customHeight="1">
      <c r="A444" s="35"/>
      <c r="B444" s="36"/>
      <c r="C444" s="205" t="s">
        <v>504</v>
      </c>
      <c r="D444" s="205" t="s">
        <v>147</v>
      </c>
      <c r="E444" s="206" t="s">
        <v>505</v>
      </c>
      <c r="F444" s="207" t="s">
        <v>506</v>
      </c>
      <c r="G444" s="208" t="s">
        <v>465</v>
      </c>
      <c r="H444" s="209">
        <v>3</v>
      </c>
      <c r="I444" s="210"/>
      <c r="J444" s="211">
        <f>ROUND(I444*H444,2)</f>
        <v>0</v>
      </c>
      <c r="K444" s="212"/>
      <c r="L444" s="40"/>
      <c r="M444" s="213" t="s">
        <v>1</v>
      </c>
      <c r="N444" s="214" t="s">
        <v>37</v>
      </c>
      <c r="O444" s="72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7" t="s">
        <v>151</v>
      </c>
      <c r="AT444" s="217" t="s">
        <v>147</v>
      </c>
      <c r="AU444" s="217" t="s">
        <v>157</v>
      </c>
      <c r="AY444" s="18" t="s">
        <v>145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80</v>
      </c>
      <c r="BK444" s="218">
        <f>ROUND(I444*H444,2)</f>
        <v>0</v>
      </c>
      <c r="BL444" s="18" t="s">
        <v>151</v>
      </c>
      <c r="BM444" s="217" t="s">
        <v>507</v>
      </c>
    </row>
    <row r="445" spans="2:51" s="13" customFormat="1" ht="12">
      <c r="B445" s="219"/>
      <c r="C445" s="220"/>
      <c r="D445" s="221" t="s">
        <v>152</v>
      </c>
      <c r="E445" s="222" t="s">
        <v>1</v>
      </c>
      <c r="F445" s="223" t="s">
        <v>508</v>
      </c>
      <c r="G445" s="220"/>
      <c r="H445" s="224">
        <v>3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152</v>
      </c>
      <c r="AU445" s="230" t="s">
        <v>157</v>
      </c>
      <c r="AV445" s="13" t="s">
        <v>82</v>
      </c>
      <c r="AW445" s="13" t="s">
        <v>29</v>
      </c>
      <c r="AX445" s="13" t="s">
        <v>72</v>
      </c>
      <c r="AY445" s="230" t="s">
        <v>145</v>
      </c>
    </row>
    <row r="446" spans="2:51" s="14" customFormat="1" ht="12">
      <c r="B446" s="231"/>
      <c r="C446" s="232"/>
      <c r="D446" s="221" t="s">
        <v>152</v>
      </c>
      <c r="E446" s="233" t="s">
        <v>1</v>
      </c>
      <c r="F446" s="234" t="s">
        <v>154</v>
      </c>
      <c r="G446" s="232"/>
      <c r="H446" s="235">
        <v>3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152</v>
      </c>
      <c r="AU446" s="241" t="s">
        <v>157</v>
      </c>
      <c r="AV446" s="14" t="s">
        <v>151</v>
      </c>
      <c r="AW446" s="14" t="s">
        <v>29</v>
      </c>
      <c r="AX446" s="14" t="s">
        <v>80</v>
      </c>
      <c r="AY446" s="241" t="s">
        <v>145</v>
      </c>
    </row>
    <row r="447" spans="1:65" s="2" customFormat="1" ht="21.75" customHeight="1">
      <c r="A447" s="35"/>
      <c r="B447" s="36"/>
      <c r="C447" s="205" t="s">
        <v>380</v>
      </c>
      <c r="D447" s="205" t="s">
        <v>147</v>
      </c>
      <c r="E447" s="206" t="s">
        <v>509</v>
      </c>
      <c r="F447" s="207" t="s">
        <v>510</v>
      </c>
      <c r="G447" s="208" t="s">
        <v>465</v>
      </c>
      <c r="H447" s="209">
        <v>1</v>
      </c>
      <c r="I447" s="210"/>
      <c r="J447" s="211">
        <f>ROUND(I447*H447,2)</f>
        <v>0</v>
      </c>
      <c r="K447" s="212"/>
      <c r="L447" s="40"/>
      <c r="M447" s="213" t="s">
        <v>1</v>
      </c>
      <c r="N447" s="214" t="s">
        <v>37</v>
      </c>
      <c r="O447" s="72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7" t="s">
        <v>151</v>
      </c>
      <c r="AT447" s="217" t="s">
        <v>147</v>
      </c>
      <c r="AU447" s="217" t="s">
        <v>157</v>
      </c>
      <c r="AY447" s="18" t="s">
        <v>145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80</v>
      </c>
      <c r="BK447" s="218">
        <f>ROUND(I447*H447,2)</f>
        <v>0</v>
      </c>
      <c r="BL447" s="18" t="s">
        <v>151</v>
      </c>
      <c r="BM447" s="217" t="s">
        <v>511</v>
      </c>
    </row>
    <row r="448" spans="2:51" s="13" customFormat="1" ht="12">
      <c r="B448" s="219"/>
      <c r="C448" s="220"/>
      <c r="D448" s="221" t="s">
        <v>152</v>
      </c>
      <c r="E448" s="222" t="s">
        <v>1</v>
      </c>
      <c r="F448" s="223" t="s">
        <v>512</v>
      </c>
      <c r="G448" s="220"/>
      <c r="H448" s="224">
        <v>1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152</v>
      </c>
      <c r="AU448" s="230" t="s">
        <v>157</v>
      </c>
      <c r="AV448" s="13" t="s">
        <v>82</v>
      </c>
      <c r="AW448" s="13" t="s">
        <v>29</v>
      </c>
      <c r="AX448" s="13" t="s">
        <v>72</v>
      </c>
      <c r="AY448" s="230" t="s">
        <v>145</v>
      </c>
    </row>
    <row r="449" spans="2:51" s="14" customFormat="1" ht="12">
      <c r="B449" s="231"/>
      <c r="C449" s="232"/>
      <c r="D449" s="221" t="s">
        <v>152</v>
      </c>
      <c r="E449" s="233" t="s">
        <v>1</v>
      </c>
      <c r="F449" s="234" t="s">
        <v>154</v>
      </c>
      <c r="G449" s="232"/>
      <c r="H449" s="235">
        <v>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152</v>
      </c>
      <c r="AU449" s="241" t="s">
        <v>157</v>
      </c>
      <c r="AV449" s="14" t="s">
        <v>151</v>
      </c>
      <c r="AW449" s="14" t="s">
        <v>29</v>
      </c>
      <c r="AX449" s="14" t="s">
        <v>80</v>
      </c>
      <c r="AY449" s="241" t="s">
        <v>145</v>
      </c>
    </row>
    <row r="450" spans="1:65" s="2" customFormat="1" ht="21.75" customHeight="1">
      <c r="A450" s="35"/>
      <c r="B450" s="36"/>
      <c r="C450" s="205" t="s">
        <v>513</v>
      </c>
      <c r="D450" s="205" t="s">
        <v>147</v>
      </c>
      <c r="E450" s="206" t="s">
        <v>514</v>
      </c>
      <c r="F450" s="207" t="s">
        <v>515</v>
      </c>
      <c r="G450" s="208" t="s">
        <v>465</v>
      </c>
      <c r="H450" s="209">
        <v>1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37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151</v>
      </c>
      <c r="AT450" s="217" t="s">
        <v>147</v>
      </c>
      <c r="AU450" s="217" t="s">
        <v>157</v>
      </c>
      <c r="AY450" s="18" t="s">
        <v>145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80</v>
      </c>
      <c r="BK450" s="218">
        <f>ROUND(I450*H450,2)</f>
        <v>0</v>
      </c>
      <c r="BL450" s="18" t="s">
        <v>151</v>
      </c>
      <c r="BM450" s="217" t="s">
        <v>516</v>
      </c>
    </row>
    <row r="451" spans="2:51" s="13" customFormat="1" ht="12">
      <c r="B451" s="219"/>
      <c r="C451" s="220"/>
      <c r="D451" s="221" t="s">
        <v>152</v>
      </c>
      <c r="E451" s="222" t="s">
        <v>1</v>
      </c>
      <c r="F451" s="223" t="s">
        <v>517</v>
      </c>
      <c r="G451" s="220"/>
      <c r="H451" s="224">
        <v>1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152</v>
      </c>
      <c r="AU451" s="230" t="s">
        <v>157</v>
      </c>
      <c r="AV451" s="13" t="s">
        <v>82</v>
      </c>
      <c r="AW451" s="13" t="s">
        <v>29</v>
      </c>
      <c r="AX451" s="13" t="s">
        <v>72</v>
      </c>
      <c r="AY451" s="230" t="s">
        <v>145</v>
      </c>
    </row>
    <row r="452" spans="2:51" s="14" customFormat="1" ht="12">
      <c r="B452" s="231"/>
      <c r="C452" s="232"/>
      <c r="D452" s="221" t="s">
        <v>152</v>
      </c>
      <c r="E452" s="233" t="s">
        <v>1</v>
      </c>
      <c r="F452" s="234" t="s">
        <v>154</v>
      </c>
      <c r="G452" s="232"/>
      <c r="H452" s="235">
        <v>1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152</v>
      </c>
      <c r="AU452" s="241" t="s">
        <v>157</v>
      </c>
      <c r="AV452" s="14" t="s">
        <v>151</v>
      </c>
      <c r="AW452" s="14" t="s">
        <v>29</v>
      </c>
      <c r="AX452" s="14" t="s">
        <v>80</v>
      </c>
      <c r="AY452" s="241" t="s">
        <v>145</v>
      </c>
    </row>
    <row r="453" spans="1:65" s="2" customFormat="1" ht="33" customHeight="1">
      <c r="A453" s="35"/>
      <c r="B453" s="36"/>
      <c r="C453" s="205" t="s">
        <v>385</v>
      </c>
      <c r="D453" s="205" t="s">
        <v>147</v>
      </c>
      <c r="E453" s="206" t="s">
        <v>518</v>
      </c>
      <c r="F453" s="207" t="s">
        <v>519</v>
      </c>
      <c r="G453" s="208" t="s">
        <v>465</v>
      </c>
      <c r="H453" s="209">
        <v>1</v>
      </c>
      <c r="I453" s="210"/>
      <c r="J453" s="211">
        <f>ROUND(I453*H453,2)</f>
        <v>0</v>
      </c>
      <c r="K453" s="212"/>
      <c r="L453" s="40"/>
      <c r="M453" s="213" t="s">
        <v>1</v>
      </c>
      <c r="N453" s="214" t="s">
        <v>37</v>
      </c>
      <c r="O453" s="72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7" t="s">
        <v>151</v>
      </c>
      <c r="AT453" s="217" t="s">
        <v>147</v>
      </c>
      <c r="AU453" s="217" t="s">
        <v>157</v>
      </c>
      <c r="AY453" s="18" t="s">
        <v>145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80</v>
      </c>
      <c r="BK453" s="218">
        <f>ROUND(I453*H453,2)</f>
        <v>0</v>
      </c>
      <c r="BL453" s="18" t="s">
        <v>151</v>
      </c>
      <c r="BM453" s="217" t="s">
        <v>520</v>
      </c>
    </row>
    <row r="454" spans="2:51" s="13" customFormat="1" ht="12">
      <c r="B454" s="219"/>
      <c r="C454" s="220"/>
      <c r="D454" s="221" t="s">
        <v>152</v>
      </c>
      <c r="E454" s="222" t="s">
        <v>1</v>
      </c>
      <c r="F454" s="223" t="s">
        <v>521</v>
      </c>
      <c r="G454" s="220"/>
      <c r="H454" s="224">
        <v>1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152</v>
      </c>
      <c r="AU454" s="230" t="s">
        <v>157</v>
      </c>
      <c r="AV454" s="13" t="s">
        <v>82</v>
      </c>
      <c r="AW454" s="13" t="s">
        <v>29</v>
      </c>
      <c r="AX454" s="13" t="s">
        <v>72</v>
      </c>
      <c r="AY454" s="230" t="s">
        <v>145</v>
      </c>
    </row>
    <row r="455" spans="2:51" s="14" customFormat="1" ht="12">
      <c r="B455" s="231"/>
      <c r="C455" s="232"/>
      <c r="D455" s="221" t="s">
        <v>152</v>
      </c>
      <c r="E455" s="233" t="s">
        <v>1</v>
      </c>
      <c r="F455" s="234" t="s">
        <v>154</v>
      </c>
      <c r="G455" s="232"/>
      <c r="H455" s="235">
        <v>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152</v>
      </c>
      <c r="AU455" s="241" t="s">
        <v>157</v>
      </c>
      <c r="AV455" s="14" t="s">
        <v>151</v>
      </c>
      <c r="AW455" s="14" t="s">
        <v>29</v>
      </c>
      <c r="AX455" s="14" t="s">
        <v>80</v>
      </c>
      <c r="AY455" s="241" t="s">
        <v>145</v>
      </c>
    </row>
    <row r="456" spans="1:65" s="2" customFormat="1" ht="21.75" customHeight="1">
      <c r="A456" s="35"/>
      <c r="B456" s="36"/>
      <c r="C456" s="205" t="s">
        <v>522</v>
      </c>
      <c r="D456" s="205" t="s">
        <v>147</v>
      </c>
      <c r="E456" s="206" t="s">
        <v>523</v>
      </c>
      <c r="F456" s="207" t="s">
        <v>524</v>
      </c>
      <c r="G456" s="208" t="s">
        <v>465</v>
      </c>
      <c r="H456" s="209">
        <v>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37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151</v>
      </c>
      <c r="AT456" s="217" t="s">
        <v>147</v>
      </c>
      <c r="AU456" s="217" t="s">
        <v>157</v>
      </c>
      <c r="AY456" s="18" t="s">
        <v>145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80</v>
      </c>
      <c r="BK456" s="218">
        <f>ROUND(I456*H456,2)</f>
        <v>0</v>
      </c>
      <c r="BL456" s="18" t="s">
        <v>151</v>
      </c>
      <c r="BM456" s="217" t="s">
        <v>525</v>
      </c>
    </row>
    <row r="457" spans="2:51" s="13" customFormat="1" ht="12">
      <c r="B457" s="219"/>
      <c r="C457" s="220"/>
      <c r="D457" s="221" t="s">
        <v>152</v>
      </c>
      <c r="E457" s="222" t="s">
        <v>1</v>
      </c>
      <c r="F457" s="223" t="s">
        <v>526</v>
      </c>
      <c r="G457" s="220"/>
      <c r="H457" s="224">
        <v>1</v>
      </c>
      <c r="I457" s="225"/>
      <c r="J457" s="220"/>
      <c r="K457" s="220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152</v>
      </c>
      <c r="AU457" s="230" t="s">
        <v>157</v>
      </c>
      <c r="AV457" s="13" t="s">
        <v>82</v>
      </c>
      <c r="AW457" s="13" t="s">
        <v>29</v>
      </c>
      <c r="AX457" s="13" t="s">
        <v>72</v>
      </c>
      <c r="AY457" s="230" t="s">
        <v>145</v>
      </c>
    </row>
    <row r="458" spans="2:51" s="14" customFormat="1" ht="12">
      <c r="B458" s="231"/>
      <c r="C458" s="232"/>
      <c r="D458" s="221" t="s">
        <v>152</v>
      </c>
      <c r="E458" s="233" t="s">
        <v>1</v>
      </c>
      <c r="F458" s="234" t="s">
        <v>154</v>
      </c>
      <c r="G458" s="232"/>
      <c r="H458" s="235">
        <v>1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152</v>
      </c>
      <c r="AU458" s="241" t="s">
        <v>157</v>
      </c>
      <c r="AV458" s="14" t="s">
        <v>151</v>
      </c>
      <c r="AW458" s="14" t="s">
        <v>29</v>
      </c>
      <c r="AX458" s="14" t="s">
        <v>80</v>
      </c>
      <c r="AY458" s="241" t="s">
        <v>145</v>
      </c>
    </row>
    <row r="459" spans="1:65" s="2" customFormat="1" ht="21.75" customHeight="1">
      <c r="A459" s="35"/>
      <c r="B459" s="36"/>
      <c r="C459" s="205" t="s">
        <v>390</v>
      </c>
      <c r="D459" s="205" t="s">
        <v>147</v>
      </c>
      <c r="E459" s="206" t="s">
        <v>527</v>
      </c>
      <c r="F459" s="207" t="s">
        <v>528</v>
      </c>
      <c r="G459" s="208" t="s">
        <v>465</v>
      </c>
      <c r="H459" s="209">
        <v>1</v>
      </c>
      <c r="I459" s="210"/>
      <c r="J459" s="211">
        <f>ROUND(I459*H459,2)</f>
        <v>0</v>
      </c>
      <c r="K459" s="212"/>
      <c r="L459" s="40"/>
      <c r="M459" s="213" t="s">
        <v>1</v>
      </c>
      <c r="N459" s="214" t="s">
        <v>37</v>
      </c>
      <c r="O459" s="72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7" t="s">
        <v>151</v>
      </c>
      <c r="AT459" s="217" t="s">
        <v>147</v>
      </c>
      <c r="AU459" s="217" t="s">
        <v>157</v>
      </c>
      <c r="AY459" s="18" t="s">
        <v>145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80</v>
      </c>
      <c r="BK459" s="218">
        <f>ROUND(I459*H459,2)</f>
        <v>0</v>
      </c>
      <c r="BL459" s="18" t="s">
        <v>151</v>
      </c>
      <c r="BM459" s="217" t="s">
        <v>529</v>
      </c>
    </row>
    <row r="460" spans="2:51" s="13" customFormat="1" ht="12">
      <c r="B460" s="219"/>
      <c r="C460" s="220"/>
      <c r="D460" s="221" t="s">
        <v>152</v>
      </c>
      <c r="E460" s="222" t="s">
        <v>1</v>
      </c>
      <c r="F460" s="223" t="s">
        <v>530</v>
      </c>
      <c r="G460" s="220"/>
      <c r="H460" s="224">
        <v>1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152</v>
      </c>
      <c r="AU460" s="230" t="s">
        <v>157</v>
      </c>
      <c r="AV460" s="13" t="s">
        <v>82</v>
      </c>
      <c r="AW460" s="13" t="s">
        <v>29</v>
      </c>
      <c r="AX460" s="13" t="s">
        <v>72</v>
      </c>
      <c r="AY460" s="230" t="s">
        <v>145</v>
      </c>
    </row>
    <row r="461" spans="2:51" s="14" customFormat="1" ht="12">
      <c r="B461" s="231"/>
      <c r="C461" s="232"/>
      <c r="D461" s="221" t="s">
        <v>152</v>
      </c>
      <c r="E461" s="233" t="s">
        <v>1</v>
      </c>
      <c r="F461" s="234" t="s">
        <v>154</v>
      </c>
      <c r="G461" s="232"/>
      <c r="H461" s="235">
        <v>1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152</v>
      </c>
      <c r="AU461" s="241" t="s">
        <v>157</v>
      </c>
      <c r="AV461" s="14" t="s">
        <v>151</v>
      </c>
      <c r="AW461" s="14" t="s">
        <v>29</v>
      </c>
      <c r="AX461" s="14" t="s">
        <v>80</v>
      </c>
      <c r="AY461" s="241" t="s">
        <v>145</v>
      </c>
    </row>
    <row r="462" spans="1:65" s="2" customFormat="1" ht="21.75" customHeight="1">
      <c r="A462" s="35"/>
      <c r="B462" s="36"/>
      <c r="C462" s="205" t="s">
        <v>531</v>
      </c>
      <c r="D462" s="205" t="s">
        <v>147</v>
      </c>
      <c r="E462" s="206" t="s">
        <v>532</v>
      </c>
      <c r="F462" s="207" t="s">
        <v>533</v>
      </c>
      <c r="G462" s="208" t="s">
        <v>465</v>
      </c>
      <c r="H462" s="209">
        <v>1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37</v>
      </c>
      <c r="O462" s="72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151</v>
      </c>
      <c r="AT462" s="217" t="s">
        <v>147</v>
      </c>
      <c r="AU462" s="217" t="s">
        <v>157</v>
      </c>
      <c r="AY462" s="18" t="s">
        <v>145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80</v>
      </c>
      <c r="BK462" s="218">
        <f>ROUND(I462*H462,2)</f>
        <v>0</v>
      </c>
      <c r="BL462" s="18" t="s">
        <v>151</v>
      </c>
      <c r="BM462" s="217" t="s">
        <v>534</v>
      </c>
    </row>
    <row r="463" spans="2:51" s="13" customFormat="1" ht="12">
      <c r="B463" s="219"/>
      <c r="C463" s="220"/>
      <c r="D463" s="221" t="s">
        <v>152</v>
      </c>
      <c r="E463" s="222" t="s">
        <v>1</v>
      </c>
      <c r="F463" s="223" t="s">
        <v>535</v>
      </c>
      <c r="G463" s="220"/>
      <c r="H463" s="224">
        <v>1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152</v>
      </c>
      <c r="AU463" s="230" t="s">
        <v>157</v>
      </c>
      <c r="AV463" s="13" t="s">
        <v>82</v>
      </c>
      <c r="AW463" s="13" t="s">
        <v>29</v>
      </c>
      <c r="AX463" s="13" t="s">
        <v>72</v>
      </c>
      <c r="AY463" s="230" t="s">
        <v>145</v>
      </c>
    </row>
    <row r="464" spans="2:51" s="14" customFormat="1" ht="12">
      <c r="B464" s="231"/>
      <c r="C464" s="232"/>
      <c r="D464" s="221" t="s">
        <v>152</v>
      </c>
      <c r="E464" s="233" t="s">
        <v>1</v>
      </c>
      <c r="F464" s="234" t="s">
        <v>154</v>
      </c>
      <c r="G464" s="232"/>
      <c r="H464" s="235">
        <v>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152</v>
      </c>
      <c r="AU464" s="241" t="s">
        <v>157</v>
      </c>
      <c r="AV464" s="14" t="s">
        <v>151</v>
      </c>
      <c r="AW464" s="14" t="s">
        <v>29</v>
      </c>
      <c r="AX464" s="14" t="s">
        <v>80</v>
      </c>
      <c r="AY464" s="241" t="s">
        <v>145</v>
      </c>
    </row>
    <row r="465" spans="1:65" s="2" customFormat="1" ht="33" customHeight="1">
      <c r="A465" s="35"/>
      <c r="B465" s="36"/>
      <c r="C465" s="205" t="s">
        <v>396</v>
      </c>
      <c r="D465" s="205" t="s">
        <v>147</v>
      </c>
      <c r="E465" s="206" t="s">
        <v>536</v>
      </c>
      <c r="F465" s="207" t="s">
        <v>537</v>
      </c>
      <c r="G465" s="208" t="s">
        <v>538</v>
      </c>
      <c r="H465" s="209">
        <v>173</v>
      </c>
      <c r="I465" s="210"/>
      <c r="J465" s="211">
        <f>ROUND(I465*H465,2)</f>
        <v>0</v>
      </c>
      <c r="K465" s="212"/>
      <c r="L465" s="40"/>
      <c r="M465" s="213" t="s">
        <v>1</v>
      </c>
      <c r="N465" s="214" t="s">
        <v>37</v>
      </c>
      <c r="O465" s="72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7" t="s">
        <v>151</v>
      </c>
      <c r="AT465" s="217" t="s">
        <v>147</v>
      </c>
      <c r="AU465" s="217" t="s">
        <v>157</v>
      </c>
      <c r="AY465" s="18" t="s">
        <v>145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80</v>
      </c>
      <c r="BK465" s="218">
        <f>ROUND(I465*H465,2)</f>
        <v>0</v>
      </c>
      <c r="BL465" s="18" t="s">
        <v>151</v>
      </c>
      <c r="BM465" s="217" t="s">
        <v>539</v>
      </c>
    </row>
    <row r="466" spans="1:65" s="2" customFormat="1" ht="21.75" customHeight="1">
      <c r="A466" s="35"/>
      <c r="B466" s="36"/>
      <c r="C466" s="205" t="s">
        <v>540</v>
      </c>
      <c r="D466" s="205" t="s">
        <v>147</v>
      </c>
      <c r="E466" s="206" t="s">
        <v>541</v>
      </c>
      <c r="F466" s="207" t="s">
        <v>542</v>
      </c>
      <c r="G466" s="208" t="s">
        <v>465</v>
      </c>
      <c r="H466" s="209">
        <v>1</v>
      </c>
      <c r="I466" s="210"/>
      <c r="J466" s="211">
        <f>ROUND(I466*H466,2)</f>
        <v>0</v>
      </c>
      <c r="K466" s="212"/>
      <c r="L466" s="40"/>
      <c r="M466" s="213" t="s">
        <v>1</v>
      </c>
      <c r="N466" s="214" t="s">
        <v>37</v>
      </c>
      <c r="O466" s="72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7" t="s">
        <v>151</v>
      </c>
      <c r="AT466" s="217" t="s">
        <v>147</v>
      </c>
      <c r="AU466" s="217" t="s">
        <v>157</v>
      </c>
      <c r="AY466" s="18" t="s">
        <v>145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80</v>
      </c>
      <c r="BK466" s="218">
        <f>ROUND(I466*H466,2)</f>
        <v>0</v>
      </c>
      <c r="BL466" s="18" t="s">
        <v>151</v>
      </c>
      <c r="BM466" s="217" t="s">
        <v>543</v>
      </c>
    </row>
    <row r="467" spans="2:51" s="13" customFormat="1" ht="12">
      <c r="B467" s="219"/>
      <c r="C467" s="220"/>
      <c r="D467" s="221" t="s">
        <v>152</v>
      </c>
      <c r="E467" s="222" t="s">
        <v>1</v>
      </c>
      <c r="F467" s="223" t="s">
        <v>544</v>
      </c>
      <c r="G467" s="220"/>
      <c r="H467" s="224">
        <v>1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152</v>
      </c>
      <c r="AU467" s="230" t="s">
        <v>157</v>
      </c>
      <c r="AV467" s="13" t="s">
        <v>82</v>
      </c>
      <c r="AW467" s="13" t="s">
        <v>29</v>
      </c>
      <c r="AX467" s="13" t="s">
        <v>72</v>
      </c>
      <c r="AY467" s="230" t="s">
        <v>145</v>
      </c>
    </row>
    <row r="468" spans="2:51" s="14" customFormat="1" ht="12">
      <c r="B468" s="231"/>
      <c r="C468" s="232"/>
      <c r="D468" s="221" t="s">
        <v>152</v>
      </c>
      <c r="E468" s="233" t="s">
        <v>1</v>
      </c>
      <c r="F468" s="234" t="s">
        <v>154</v>
      </c>
      <c r="G468" s="232"/>
      <c r="H468" s="235">
        <v>1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152</v>
      </c>
      <c r="AU468" s="241" t="s">
        <v>157</v>
      </c>
      <c r="AV468" s="14" t="s">
        <v>151</v>
      </c>
      <c r="AW468" s="14" t="s">
        <v>29</v>
      </c>
      <c r="AX468" s="14" t="s">
        <v>80</v>
      </c>
      <c r="AY468" s="241" t="s">
        <v>145</v>
      </c>
    </row>
    <row r="469" spans="1:65" s="2" customFormat="1" ht="21.75" customHeight="1">
      <c r="A469" s="35"/>
      <c r="B469" s="36"/>
      <c r="C469" s="205" t="s">
        <v>401</v>
      </c>
      <c r="D469" s="205" t="s">
        <v>147</v>
      </c>
      <c r="E469" s="206" t="s">
        <v>545</v>
      </c>
      <c r="F469" s="207" t="s">
        <v>546</v>
      </c>
      <c r="G469" s="208" t="s">
        <v>465</v>
      </c>
      <c r="H469" s="209">
        <v>1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37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151</v>
      </c>
      <c r="AT469" s="217" t="s">
        <v>147</v>
      </c>
      <c r="AU469" s="217" t="s">
        <v>157</v>
      </c>
      <c r="AY469" s="18" t="s">
        <v>145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80</v>
      </c>
      <c r="BK469" s="218">
        <f>ROUND(I469*H469,2)</f>
        <v>0</v>
      </c>
      <c r="BL469" s="18" t="s">
        <v>151</v>
      </c>
      <c r="BM469" s="217" t="s">
        <v>547</v>
      </c>
    </row>
    <row r="470" spans="2:51" s="13" customFormat="1" ht="12">
      <c r="B470" s="219"/>
      <c r="C470" s="220"/>
      <c r="D470" s="221" t="s">
        <v>152</v>
      </c>
      <c r="E470" s="222" t="s">
        <v>1</v>
      </c>
      <c r="F470" s="223" t="s">
        <v>548</v>
      </c>
      <c r="G470" s="220"/>
      <c r="H470" s="224">
        <v>1</v>
      </c>
      <c r="I470" s="225"/>
      <c r="J470" s="220"/>
      <c r="K470" s="220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152</v>
      </c>
      <c r="AU470" s="230" t="s">
        <v>157</v>
      </c>
      <c r="AV470" s="13" t="s">
        <v>82</v>
      </c>
      <c r="AW470" s="13" t="s">
        <v>29</v>
      </c>
      <c r="AX470" s="13" t="s">
        <v>72</v>
      </c>
      <c r="AY470" s="230" t="s">
        <v>145</v>
      </c>
    </row>
    <row r="471" spans="2:51" s="14" customFormat="1" ht="12">
      <c r="B471" s="231"/>
      <c r="C471" s="232"/>
      <c r="D471" s="221" t="s">
        <v>152</v>
      </c>
      <c r="E471" s="233" t="s">
        <v>1</v>
      </c>
      <c r="F471" s="234" t="s">
        <v>154</v>
      </c>
      <c r="G471" s="232"/>
      <c r="H471" s="235">
        <v>1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152</v>
      </c>
      <c r="AU471" s="241" t="s">
        <v>157</v>
      </c>
      <c r="AV471" s="14" t="s">
        <v>151</v>
      </c>
      <c r="AW471" s="14" t="s">
        <v>29</v>
      </c>
      <c r="AX471" s="14" t="s">
        <v>80</v>
      </c>
      <c r="AY471" s="241" t="s">
        <v>145</v>
      </c>
    </row>
    <row r="472" spans="1:65" s="2" customFormat="1" ht="44.25" customHeight="1">
      <c r="A472" s="35"/>
      <c r="B472" s="36"/>
      <c r="C472" s="205" t="s">
        <v>549</v>
      </c>
      <c r="D472" s="205" t="s">
        <v>147</v>
      </c>
      <c r="E472" s="206" t="s">
        <v>550</v>
      </c>
      <c r="F472" s="207" t="s">
        <v>551</v>
      </c>
      <c r="G472" s="208" t="s">
        <v>465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37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151</v>
      </c>
      <c r="AT472" s="217" t="s">
        <v>147</v>
      </c>
      <c r="AU472" s="217" t="s">
        <v>157</v>
      </c>
      <c r="AY472" s="18" t="s">
        <v>145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80</v>
      </c>
      <c r="BK472" s="218">
        <f>ROUND(I472*H472,2)</f>
        <v>0</v>
      </c>
      <c r="BL472" s="18" t="s">
        <v>151</v>
      </c>
      <c r="BM472" s="217" t="s">
        <v>552</v>
      </c>
    </row>
    <row r="473" spans="2:51" s="13" customFormat="1" ht="12">
      <c r="B473" s="219"/>
      <c r="C473" s="220"/>
      <c r="D473" s="221" t="s">
        <v>152</v>
      </c>
      <c r="E473" s="222" t="s">
        <v>1</v>
      </c>
      <c r="F473" s="223" t="s">
        <v>553</v>
      </c>
      <c r="G473" s="220"/>
      <c r="H473" s="224">
        <v>1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152</v>
      </c>
      <c r="AU473" s="230" t="s">
        <v>157</v>
      </c>
      <c r="AV473" s="13" t="s">
        <v>82</v>
      </c>
      <c r="AW473" s="13" t="s">
        <v>29</v>
      </c>
      <c r="AX473" s="13" t="s">
        <v>72</v>
      </c>
      <c r="AY473" s="230" t="s">
        <v>145</v>
      </c>
    </row>
    <row r="474" spans="2:51" s="14" customFormat="1" ht="12">
      <c r="B474" s="231"/>
      <c r="C474" s="232"/>
      <c r="D474" s="221" t="s">
        <v>152</v>
      </c>
      <c r="E474" s="233" t="s">
        <v>1</v>
      </c>
      <c r="F474" s="234" t="s">
        <v>154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152</v>
      </c>
      <c r="AU474" s="241" t="s">
        <v>157</v>
      </c>
      <c r="AV474" s="14" t="s">
        <v>151</v>
      </c>
      <c r="AW474" s="14" t="s">
        <v>29</v>
      </c>
      <c r="AX474" s="14" t="s">
        <v>80</v>
      </c>
      <c r="AY474" s="241" t="s">
        <v>145</v>
      </c>
    </row>
    <row r="475" spans="1:65" s="2" customFormat="1" ht="33" customHeight="1">
      <c r="A475" s="35"/>
      <c r="B475" s="36"/>
      <c r="C475" s="205" t="s">
        <v>406</v>
      </c>
      <c r="D475" s="205" t="s">
        <v>147</v>
      </c>
      <c r="E475" s="206" t="s">
        <v>554</v>
      </c>
      <c r="F475" s="207" t="s">
        <v>555</v>
      </c>
      <c r="G475" s="208" t="s">
        <v>465</v>
      </c>
      <c r="H475" s="209">
        <v>2</v>
      </c>
      <c r="I475" s="210"/>
      <c r="J475" s="211">
        <f aca="true" t="shared" si="0" ref="J475:J481">ROUND(I475*H475,2)</f>
        <v>0</v>
      </c>
      <c r="K475" s="212"/>
      <c r="L475" s="40"/>
      <c r="M475" s="213" t="s">
        <v>1</v>
      </c>
      <c r="N475" s="214" t="s">
        <v>37</v>
      </c>
      <c r="O475" s="72"/>
      <c r="P475" s="215">
        <f aca="true" t="shared" si="1" ref="P475:P481">O475*H475</f>
        <v>0</v>
      </c>
      <c r="Q475" s="215">
        <v>0</v>
      </c>
      <c r="R475" s="215">
        <f aca="true" t="shared" si="2" ref="R475:R481">Q475*H475</f>
        <v>0</v>
      </c>
      <c r="S475" s="215">
        <v>0</v>
      </c>
      <c r="T475" s="216">
        <f aca="true" t="shared" si="3" ref="T475:T481"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7" t="s">
        <v>151</v>
      </c>
      <c r="AT475" s="217" t="s">
        <v>147</v>
      </c>
      <c r="AU475" s="217" t="s">
        <v>157</v>
      </c>
      <c r="AY475" s="18" t="s">
        <v>145</v>
      </c>
      <c r="BE475" s="218">
        <f aca="true" t="shared" si="4" ref="BE475:BE481">IF(N475="základní",J475,0)</f>
        <v>0</v>
      </c>
      <c r="BF475" s="218">
        <f aca="true" t="shared" si="5" ref="BF475:BF481">IF(N475="snížená",J475,0)</f>
        <v>0</v>
      </c>
      <c r="BG475" s="218">
        <f aca="true" t="shared" si="6" ref="BG475:BG481">IF(N475="zákl. přenesená",J475,0)</f>
        <v>0</v>
      </c>
      <c r="BH475" s="218">
        <f aca="true" t="shared" si="7" ref="BH475:BH481">IF(N475="sníž. přenesená",J475,0)</f>
        <v>0</v>
      </c>
      <c r="BI475" s="218">
        <f aca="true" t="shared" si="8" ref="BI475:BI481">IF(N475="nulová",J475,0)</f>
        <v>0</v>
      </c>
      <c r="BJ475" s="18" t="s">
        <v>80</v>
      </c>
      <c r="BK475" s="218">
        <f aca="true" t="shared" si="9" ref="BK475:BK481">ROUND(I475*H475,2)</f>
        <v>0</v>
      </c>
      <c r="BL475" s="18" t="s">
        <v>151</v>
      </c>
      <c r="BM475" s="217" t="s">
        <v>556</v>
      </c>
    </row>
    <row r="476" spans="1:65" s="2" customFormat="1" ht="33" customHeight="1">
      <c r="A476" s="35"/>
      <c r="B476" s="36"/>
      <c r="C476" s="205" t="s">
        <v>557</v>
      </c>
      <c r="D476" s="205" t="s">
        <v>147</v>
      </c>
      <c r="E476" s="206" t="s">
        <v>558</v>
      </c>
      <c r="F476" s="207" t="s">
        <v>559</v>
      </c>
      <c r="G476" s="208" t="s">
        <v>465</v>
      </c>
      <c r="H476" s="209">
        <v>7</v>
      </c>
      <c r="I476" s="210"/>
      <c r="J476" s="211">
        <f t="shared" si="0"/>
        <v>0</v>
      </c>
      <c r="K476" s="212"/>
      <c r="L476" s="40"/>
      <c r="M476" s="213" t="s">
        <v>1</v>
      </c>
      <c r="N476" s="214" t="s">
        <v>37</v>
      </c>
      <c r="O476" s="72"/>
      <c r="P476" s="215">
        <f t="shared" si="1"/>
        <v>0</v>
      </c>
      <c r="Q476" s="215">
        <v>0</v>
      </c>
      <c r="R476" s="215">
        <f t="shared" si="2"/>
        <v>0</v>
      </c>
      <c r="S476" s="215">
        <v>0</v>
      </c>
      <c r="T476" s="216">
        <f t="shared" si="3"/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7" t="s">
        <v>151</v>
      </c>
      <c r="AT476" s="217" t="s">
        <v>147</v>
      </c>
      <c r="AU476" s="217" t="s">
        <v>157</v>
      </c>
      <c r="AY476" s="18" t="s">
        <v>145</v>
      </c>
      <c r="BE476" s="218">
        <f t="shared" si="4"/>
        <v>0</v>
      </c>
      <c r="BF476" s="218">
        <f t="shared" si="5"/>
        <v>0</v>
      </c>
      <c r="BG476" s="218">
        <f t="shared" si="6"/>
        <v>0</v>
      </c>
      <c r="BH476" s="218">
        <f t="shared" si="7"/>
        <v>0</v>
      </c>
      <c r="BI476" s="218">
        <f t="shared" si="8"/>
        <v>0</v>
      </c>
      <c r="BJ476" s="18" t="s">
        <v>80</v>
      </c>
      <c r="BK476" s="218">
        <f t="shared" si="9"/>
        <v>0</v>
      </c>
      <c r="BL476" s="18" t="s">
        <v>151</v>
      </c>
      <c r="BM476" s="217" t="s">
        <v>560</v>
      </c>
    </row>
    <row r="477" spans="1:65" s="2" customFormat="1" ht="21.75" customHeight="1">
      <c r="A477" s="35"/>
      <c r="B477" s="36"/>
      <c r="C477" s="205" t="s">
        <v>410</v>
      </c>
      <c r="D477" s="205" t="s">
        <v>147</v>
      </c>
      <c r="E477" s="206" t="s">
        <v>561</v>
      </c>
      <c r="F477" s="207" t="s">
        <v>562</v>
      </c>
      <c r="G477" s="208" t="s">
        <v>471</v>
      </c>
      <c r="H477" s="209">
        <v>10</v>
      </c>
      <c r="I477" s="210"/>
      <c r="J477" s="211">
        <f t="shared" si="0"/>
        <v>0</v>
      </c>
      <c r="K477" s="212"/>
      <c r="L477" s="40"/>
      <c r="M477" s="213" t="s">
        <v>1</v>
      </c>
      <c r="N477" s="214" t="s">
        <v>37</v>
      </c>
      <c r="O477" s="72"/>
      <c r="P477" s="215">
        <f t="shared" si="1"/>
        <v>0</v>
      </c>
      <c r="Q477" s="215">
        <v>0</v>
      </c>
      <c r="R477" s="215">
        <f t="shared" si="2"/>
        <v>0</v>
      </c>
      <c r="S477" s="215">
        <v>0</v>
      </c>
      <c r="T477" s="216">
        <f t="shared" si="3"/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7" t="s">
        <v>151</v>
      </c>
      <c r="AT477" s="217" t="s">
        <v>147</v>
      </c>
      <c r="AU477" s="217" t="s">
        <v>157</v>
      </c>
      <c r="AY477" s="18" t="s">
        <v>145</v>
      </c>
      <c r="BE477" s="218">
        <f t="shared" si="4"/>
        <v>0</v>
      </c>
      <c r="BF477" s="218">
        <f t="shared" si="5"/>
        <v>0</v>
      </c>
      <c r="BG477" s="218">
        <f t="shared" si="6"/>
        <v>0</v>
      </c>
      <c r="BH477" s="218">
        <f t="shared" si="7"/>
        <v>0</v>
      </c>
      <c r="BI477" s="218">
        <f t="shared" si="8"/>
        <v>0</v>
      </c>
      <c r="BJ477" s="18" t="s">
        <v>80</v>
      </c>
      <c r="BK477" s="218">
        <f t="shared" si="9"/>
        <v>0</v>
      </c>
      <c r="BL477" s="18" t="s">
        <v>151</v>
      </c>
      <c r="BM477" s="217" t="s">
        <v>563</v>
      </c>
    </row>
    <row r="478" spans="1:65" s="2" customFormat="1" ht="21.75" customHeight="1">
      <c r="A478" s="35"/>
      <c r="B478" s="36"/>
      <c r="C478" s="205" t="s">
        <v>564</v>
      </c>
      <c r="D478" s="205" t="s">
        <v>147</v>
      </c>
      <c r="E478" s="206" t="s">
        <v>565</v>
      </c>
      <c r="F478" s="207" t="s">
        <v>566</v>
      </c>
      <c r="G478" s="208" t="s">
        <v>471</v>
      </c>
      <c r="H478" s="209">
        <v>50</v>
      </c>
      <c r="I478" s="210"/>
      <c r="J478" s="211">
        <f t="shared" si="0"/>
        <v>0</v>
      </c>
      <c r="K478" s="212"/>
      <c r="L478" s="40"/>
      <c r="M478" s="213" t="s">
        <v>1</v>
      </c>
      <c r="N478" s="214" t="s">
        <v>37</v>
      </c>
      <c r="O478" s="72"/>
      <c r="P478" s="215">
        <f t="shared" si="1"/>
        <v>0</v>
      </c>
      <c r="Q478" s="215">
        <v>0</v>
      </c>
      <c r="R478" s="215">
        <f t="shared" si="2"/>
        <v>0</v>
      </c>
      <c r="S478" s="215">
        <v>0</v>
      </c>
      <c r="T478" s="216">
        <f t="shared" si="3"/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7" t="s">
        <v>151</v>
      </c>
      <c r="AT478" s="217" t="s">
        <v>147</v>
      </c>
      <c r="AU478" s="217" t="s">
        <v>157</v>
      </c>
      <c r="AY478" s="18" t="s">
        <v>145</v>
      </c>
      <c r="BE478" s="218">
        <f t="shared" si="4"/>
        <v>0</v>
      </c>
      <c r="BF478" s="218">
        <f t="shared" si="5"/>
        <v>0</v>
      </c>
      <c r="BG478" s="218">
        <f t="shared" si="6"/>
        <v>0</v>
      </c>
      <c r="BH478" s="218">
        <f t="shared" si="7"/>
        <v>0</v>
      </c>
      <c r="BI478" s="218">
        <f t="shared" si="8"/>
        <v>0</v>
      </c>
      <c r="BJ478" s="18" t="s">
        <v>80</v>
      </c>
      <c r="BK478" s="218">
        <f t="shared" si="9"/>
        <v>0</v>
      </c>
      <c r="BL478" s="18" t="s">
        <v>151</v>
      </c>
      <c r="BM478" s="217" t="s">
        <v>567</v>
      </c>
    </row>
    <row r="479" spans="1:65" s="2" customFormat="1" ht="21.75" customHeight="1">
      <c r="A479" s="35"/>
      <c r="B479" s="36"/>
      <c r="C479" s="205" t="s">
        <v>414</v>
      </c>
      <c r="D479" s="205" t="s">
        <v>147</v>
      </c>
      <c r="E479" s="206" t="s">
        <v>568</v>
      </c>
      <c r="F479" s="207" t="s">
        <v>569</v>
      </c>
      <c r="G479" s="208" t="s">
        <v>465</v>
      </c>
      <c r="H479" s="209">
        <v>1</v>
      </c>
      <c r="I479" s="210"/>
      <c r="J479" s="211">
        <f t="shared" si="0"/>
        <v>0</v>
      </c>
      <c r="K479" s="212"/>
      <c r="L479" s="40"/>
      <c r="M479" s="213" t="s">
        <v>1</v>
      </c>
      <c r="N479" s="214" t="s">
        <v>37</v>
      </c>
      <c r="O479" s="72"/>
      <c r="P479" s="215">
        <f t="shared" si="1"/>
        <v>0</v>
      </c>
      <c r="Q479" s="215">
        <v>0</v>
      </c>
      <c r="R479" s="215">
        <f t="shared" si="2"/>
        <v>0</v>
      </c>
      <c r="S479" s="215">
        <v>0</v>
      </c>
      <c r="T479" s="216">
        <f t="shared" si="3"/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7" t="s">
        <v>151</v>
      </c>
      <c r="AT479" s="217" t="s">
        <v>147</v>
      </c>
      <c r="AU479" s="217" t="s">
        <v>157</v>
      </c>
      <c r="AY479" s="18" t="s">
        <v>145</v>
      </c>
      <c r="BE479" s="218">
        <f t="shared" si="4"/>
        <v>0</v>
      </c>
      <c r="BF479" s="218">
        <f t="shared" si="5"/>
        <v>0</v>
      </c>
      <c r="BG479" s="218">
        <f t="shared" si="6"/>
        <v>0</v>
      </c>
      <c r="BH479" s="218">
        <f t="shared" si="7"/>
        <v>0</v>
      </c>
      <c r="BI479" s="218">
        <f t="shared" si="8"/>
        <v>0</v>
      </c>
      <c r="BJ479" s="18" t="s">
        <v>80</v>
      </c>
      <c r="BK479" s="218">
        <f t="shared" si="9"/>
        <v>0</v>
      </c>
      <c r="BL479" s="18" t="s">
        <v>151</v>
      </c>
      <c r="BM479" s="217" t="s">
        <v>570</v>
      </c>
    </row>
    <row r="480" spans="1:65" s="2" customFormat="1" ht="21.75" customHeight="1">
      <c r="A480" s="35"/>
      <c r="B480" s="36"/>
      <c r="C480" s="205" t="s">
        <v>571</v>
      </c>
      <c r="D480" s="205" t="s">
        <v>147</v>
      </c>
      <c r="E480" s="206" t="s">
        <v>572</v>
      </c>
      <c r="F480" s="207" t="s">
        <v>573</v>
      </c>
      <c r="G480" s="208" t="s">
        <v>574</v>
      </c>
      <c r="H480" s="209">
        <v>26</v>
      </c>
      <c r="I480" s="210"/>
      <c r="J480" s="211">
        <f t="shared" si="0"/>
        <v>0</v>
      </c>
      <c r="K480" s="212"/>
      <c r="L480" s="40"/>
      <c r="M480" s="213" t="s">
        <v>1</v>
      </c>
      <c r="N480" s="214" t="s">
        <v>37</v>
      </c>
      <c r="O480" s="72"/>
      <c r="P480" s="215">
        <f t="shared" si="1"/>
        <v>0</v>
      </c>
      <c r="Q480" s="215">
        <v>0</v>
      </c>
      <c r="R480" s="215">
        <f t="shared" si="2"/>
        <v>0</v>
      </c>
      <c r="S480" s="215">
        <v>0</v>
      </c>
      <c r="T480" s="216">
        <f t="shared" si="3"/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7" t="s">
        <v>151</v>
      </c>
      <c r="AT480" s="217" t="s">
        <v>147</v>
      </c>
      <c r="AU480" s="217" t="s">
        <v>157</v>
      </c>
      <c r="AY480" s="18" t="s">
        <v>145</v>
      </c>
      <c r="BE480" s="218">
        <f t="shared" si="4"/>
        <v>0</v>
      </c>
      <c r="BF480" s="218">
        <f t="shared" si="5"/>
        <v>0</v>
      </c>
      <c r="BG480" s="218">
        <f t="shared" si="6"/>
        <v>0</v>
      </c>
      <c r="BH480" s="218">
        <f t="shared" si="7"/>
        <v>0</v>
      </c>
      <c r="BI480" s="218">
        <f t="shared" si="8"/>
        <v>0</v>
      </c>
      <c r="BJ480" s="18" t="s">
        <v>80</v>
      </c>
      <c r="BK480" s="218">
        <f t="shared" si="9"/>
        <v>0</v>
      </c>
      <c r="BL480" s="18" t="s">
        <v>151</v>
      </c>
      <c r="BM480" s="217" t="s">
        <v>575</v>
      </c>
    </row>
    <row r="481" spans="1:65" s="2" customFormat="1" ht="16.5" customHeight="1">
      <c r="A481" s="35"/>
      <c r="B481" s="36"/>
      <c r="C481" s="205" t="s">
        <v>417</v>
      </c>
      <c r="D481" s="205" t="s">
        <v>147</v>
      </c>
      <c r="E481" s="206" t="s">
        <v>576</v>
      </c>
      <c r="F481" s="207" t="s">
        <v>577</v>
      </c>
      <c r="G481" s="208" t="s">
        <v>465</v>
      </c>
      <c r="H481" s="209">
        <v>1</v>
      </c>
      <c r="I481" s="210"/>
      <c r="J481" s="211">
        <f t="shared" si="0"/>
        <v>0</v>
      </c>
      <c r="K481" s="212"/>
      <c r="L481" s="40"/>
      <c r="M481" s="213" t="s">
        <v>1</v>
      </c>
      <c r="N481" s="214" t="s">
        <v>37</v>
      </c>
      <c r="O481" s="72"/>
      <c r="P481" s="215">
        <f t="shared" si="1"/>
        <v>0</v>
      </c>
      <c r="Q481" s="215">
        <v>0</v>
      </c>
      <c r="R481" s="215">
        <f t="shared" si="2"/>
        <v>0</v>
      </c>
      <c r="S481" s="215">
        <v>0</v>
      </c>
      <c r="T481" s="216">
        <f t="shared" si="3"/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151</v>
      </c>
      <c r="AT481" s="217" t="s">
        <v>147</v>
      </c>
      <c r="AU481" s="217" t="s">
        <v>157</v>
      </c>
      <c r="AY481" s="18" t="s">
        <v>145</v>
      </c>
      <c r="BE481" s="218">
        <f t="shared" si="4"/>
        <v>0</v>
      </c>
      <c r="BF481" s="218">
        <f t="shared" si="5"/>
        <v>0</v>
      </c>
      <c r="BG481" s="218">
        <f t="shared" si="6"/>
        <v>0</v>
      </c>
      <c r="BH481" s="218">
        <f t="shared" si="7"/>
        <v>0</v>
      </c>
      <c r="BI481" s="218">
        <f t="shared" si="8"/>
        <v>0</v>
      </c>
      <c r="BJ481" s="18" t="s">
        <v>80</v>
      </c>
      <c r="BK481" s="218">
        <f t="shared" si="9"/>
        <v>0</v>
      </c>
      <c r="BL481" s="18" t="s">
        <v>151</v>
      </c>
      <c r="BM481" s="217" t="s">
        <v>578</v>
      </c>
    </row>
    <row r="482" spans="2:63" s="12" customFormat="1" ht="22.9" customHeight="1">
      <c r="B482" s="189"/>
      <c r="C482" s="190"/>
      <c r="D482" s="191" t="s">
        <v>71</v>
      </c>
      <c r="E482" s="203" t="s">
        <v>579</v>
      </c>
      <c r="F482" s="203" t="s">
        <v>580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</v>
      </c>
      <c r="S482" s="197"/>
      <c r="T482" s="199">
        <f>SUM(T483:T488)</f>
        <v>0</v>
      </c>
      <c r="AR482" s="200" t="s">
        <v>80</v>
      </c>
      <c r="AT482" s="201" t="s">
        <v>71</v>
      </c>
      <c r="AU482" s="201" t="s">
        <v>80</v>
      </c>
      <c r="AY482" s="200" t="s">
        <v>145</v>
      </c>
      <c r="BK482" s="202">
        <f>SUM(BK483:BK488)</f>
        <v>0</v>
      </c>
    </row>
    <row r="483" spans="1:65" s="2" customFormat="1" ht="21.75" customHeight="1">
      <c r="A483" s="35"/>
      <c r="B483" s="36"/>
      <c r="C483" s="205" t="s">
        <v>581</v>
      </c>
      <c r="D483" s="205" t="s">
        <v>147</v>
      </c>
      <c r="E483" s="206" t="s">
        <v>582</v>
      </c>
      <c r="F483" s="207" t="s">
        <v>583</v>
      </c>
      <c r="G483" s="208" t="s">
        <v>175</v>
      </c>
      <c r="H483" s="209">
        <v>63.943</v>
      </c>
      <c r="I483" s="210"/>
      <c r="J483" s="211">
        <f>ROUND(I483*H483,2)</f>
        <v>0</v>
      </c>
      <c r="K483" s="212"/>
      <c r="L483" s="40"/>
      <c r="M483" s="213" t="s">
        <v>1</v>
      </c>
      <c r="N483" s="214" t="s">
        <v>37</v>
      </c>
      <c r="O483" s="72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7" t="s">
        <v>151</v>
      </c>
      <c r="AT483" s="217" t="s">
        <v>147</v>
      </c>
      <c r="AU483" s="217" t="s">
        <v>82</v>
      </c>
      <c r="AY483" s="18" t="s">
        <v>145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80</v>
      </c>
      <c r="BK483" s="218">
        <f>ROUND(I483*H483,2)</f>
        <v>0</v>
      </c>
      <c r="BL483" s="18" t="s">
        <v>151</v>
      </c>
      <c r="BM483" s="217" t="s">
        <v>584</v>
      </c>
    </row>
    <row r="484" spans="1:65" s="2" customFormat="1" ht="21.75" customHeight="1">
      <c r="A484" s="35"/>
      <c r="B484" s="36"/>
      <c r="C484" s="205" t="s">
        <v>421</v>
      </c>
      <c r="D484" s="205" t="s">
        <v>147</v>
      </c>
      <c r="E484" s="206" t="s">
        <v>585</v>
      </c>
      <c r="F484" s="207" t="s">
        <v>586</v>
      </c>
      <c r="G484" s="208" t="s">
        <v>175</v>
      </c>
      <c r="H484" s="209">
        <v>63.943</v>
      </c>
      <c r="I484" s="210"/>
      <c r="J484" s="211">
        <f>ROUND(I484*H484,2)</f>
        <v>0</v>
      </c>
      <c r="K484" s="212"/>
      <c r="L484" s="40"/>
      <c r="M484" s="213" t="s">
        <v>1</v>
      </c>
      <c r="N484" s="214" t="s">
        <v>37</v>
      </c>
      <c r="O484" s="72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7" t="s">
        <v>151</v>
      </c>
      <c r="AT484" s="217" t="s">
        <v>147</v>
      </c>
      <c r="AU484" s="217" t="s">
        <v>82</v>
      </c>
      <c r="AY484" s="18" t="s">
        <v>145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80</v>
      </c>
      <c r="BK484" s="218">
        <f>ROUND(I484*H484,2)</f>
        <v>0</v>
      </c>
      <c r="BL484" s="18" t="s">
        <v>151</v>
      </c>
      <c r="BM484" s="217" t="s">
        <v>587</v>
      </c>
    </row>
    <row r="485" spans="1:65" s="2" customFormat="1" ht="21.75" customHeight="1">
      <c r="A485" s="35"/>
      <c r="B485" s="36"/>
      <c r="C485" s="205" t="s">
        <v>588</v>
      </c>
      <c r="D485" s="205" t="s">
        <v>147</v>
      </c>
      <c r="E485" s="206" t="s">
        <v>589</v>
      </c>
      <c r="F485" s="207" t="s">
        <v>590</v>
      </c>
      <c r="G485" s="208" t="s">
        <v>175</v>
      </c>
      <c r="H485" s="209">
        <v>55.765</v>
      </c>
      <c r="I485" s="210"/>
      <c r="J485" s="211">
        <f>ROUND(I485*H485,2)</f>
        <v>0</v>
      </c>
      <c r="K485" s="212"/>
      <c r="L485" s="40"/>
      <c r="M485" s="213" t="s">
        <v>1</v>
      </c>
      <c r="N485" s="214" t="s">
        <v>37</v>
      </c>
      <c r="O485" s="72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7" t="s">
        <v>151</v>
      </c>
      <c r="AT485" s="217" t="s">
        <v>147</v>
      </c>
      <c r="AU485" s="217" t="s">
        <v>82</v>
      </c>
      <c r="AY485" s="18" t="s">
        <v>145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80</v>
      </c>
      <c r="BK485" s="218">
        <f>ROUND(I485*H485,2)</f>
        <v>0</v>
      </c>
      <c r="BL485" s="18" t="s">
        <v>151</v>
      </c>
      <c r="BM485" s="217" t="s">
        <v>591</v>
      </c>
    </row>
    <row r="486" spans="2:51" s="13" customFormat="1" ht="12">
      <c r="B486" s="219"/>
      <c r="C486" s="220"/>
      <c r="D486" s="221" t="s">
        <v>152</v>
      </c>
      <c r="E486" s="222" t="s">
        <v>1</v>
      </c>
      <c r="F486" s="223" t="s">
        <v>592</v>
      </c>
      <c r="G486" s="220"/>
      <c r="H486" s="224">
        <v>55.765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152</v>
      </c>
      <c r="AU486" s="230" t="s">
        <v>82</v>
      </c>
      <c r="AV486" s="13" t="s">
        <v>82</v>
      </c>
      <c r="AW486" s="13" t="s">
        <v>29</v>
      </c>
      <c r="AX486" s="13" t="s">
        <v>72</v>
      </c>
      <c r="AY486" s="230" t="s">
        <v>145</v>
      </c>
    </row>
    <row r="487" spans="2:51" s="14" customFormat="1" ht="12">
      <c r="B487" s="231"/>
      <c r="C487" s="232"/>
      <c r="D487" s="221" t="s">
        <v>152</v>
      </c>
      <c r="E487" s="233" t="s">
        <v>1</v>
      </c>
      <c r="F487" s="234" t="s">
        <v>154</v>
      </c>
      <c r="G487" s="232"/>
      <c r="H487" s="235">
        <v>55.765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152</v>
      </c>
      <c r="AU487" s="241" t="s">
        <v>82</v>
      </c>
      <c r="AV487" s="14" t="s">
        <v>151</v>
      </c>
      <c r="AW487" s="14" t="s">
        <v>29</v>
      </c>
      <c r="AX487" s="14" t="s">
        <v>80</v>
      </c>
      <c r="AY487" s="241" t="s">
        <v>145</v>
      </c>
    </row>
    <row r="488" spans="1:65" s="2" customFormat="1" ht="21.75" customHeight="1">
      <c r="A488" s="35"/>
      <c r="B488" s="36"/>
      <c r="C488" s="205" t="s">
        <v>424</v>
      </c>
      <c r="D488" s="205" t="s">
        <v>147</v>
      </c>
      <c r="E488" s="206" t="s">
        <v>593</v>
      </c>
      <c r="F488" s="207" t="s">
        <v>594</v>
      </c>
      <c r="G488" s="208" t="s">
        <v>175</v>
      </c>
      <c r="H488" s="209">
        <v>63.943</v>
      </c>
      <c r="I488" s="210"/>
      <c r="J488" s="211">
        <f>ROUND(I488*H488,2)</f>
        <v>0</v>
      </c>
      <c r="K488" s="212"/>
      <c r="L488" s="40"/>
      <c r="M488" s="213" t="s">
        <v>1</v>
      </c>
      <c r="N488" s="214" t="s">
        <v>37</v>
      </c>
      <c r="O488" s="72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7" t="s">
        <v>151</v>
      </c>
      <c r="AT488" s="217" t="s">
        <v>147</v>
      </c>
      <c r="AU488" s="217" t="s">
        <v>82</v>
      </c>
      <c r="AY488" s="18" t="s">
        <v>145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80</v>
      </c>
      <c r="BK488" s="218">
        <f>ROUND(I488*H488,2)</f>
        <v>0</v>
      </c>
      <c r="BL488" s="18" t="s">
        <v>151</v>
      </c>
      <c r="BM488" s="217" t="s">
        <v>595</v>
      </c>
    </row>
    <row r="489" spans="2:63" s="12" customFormat="1" ht="22.9" customHeight="1">
      <c r="B489" s="189"/>
      <c r="C489" s="190"/>
      <c r="D489" s="191" t="s">
        <v>71</v>
      </c>
      <c r="E489" s="203" t="s">
        <v>596</v>
      </c>
      <c r="F489" s="203" t="s">
        <v>597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SUM(P490:P491)</f>
        <v>0</v>
      </c>
      <c r="Q489" s="197"/>
      <c r="R489" s="198">
        <f>SUM(R490:R491)</f>
        <v>0</v>
      </c>
      <c r="S489" s="197"/>
      <c r="T489" s="199">
        <f>SUM(T490:T491)</f>
        <v>0</v>
      </c>
      <c r="AR489" s="200" t="s">
        <v>80</v>
      </c>
      <c r="AT489" s="201" t="s">
        <v>71</v>
      </c>
      <c r="AU489" s="201" t="s">
        <v>80</v>
      </c>
      <c r="AY489" s="200" t="s">
        <v>145</v>
      </c>
      <c r="BK489" s="202">
        <f>SUM(BK490:BK491)</f>
        <v>0</v>
      </c>
    </row>
    <row r="490" spans="1:65" s="2" customFormat="1" ht="16.5" customHeight="1">
      <c r="A490" s="35"/>
      <c r="B490" s="36"/>
      <c r="C490" s="205" t="s">
        <v>598</v>
      </c>
      <c r="D490" s="205" t="s">
        <v>147</v>
      </c>
      <c r="E490" s="206" t="s">
        <v>599</v>
      </c>
      <c r="F490" s="207" t="s">
        <v>600</v>
      </c>
      <c r="G490" s="208" t="s">
        <v>175</v>
      </c>
      <c r="H490" s="209">
        <v>254.461</v>
      </c>
      <c r="I490" s="210"/>
      <c r="J490" s="211">
        <f>ROUND(I490*H490,2)</f>
        <v>0</v>
      </c>
      <c r="K490" s="212"/>
      <c r="L490" s="40"/>
      <c r="M490" s="213" t="s">
        <v>1</v>
      </c>
      <c r="N490" s="214" t="s">
        <v>37</v>
      </c>
      <c r="O490" s="72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7" t="s">
        <v>151</v>
      </c>
      <c r="AT490" s="217" t="s">
        <v>147</v>
      </c>
      <c r="AU490" s="217" t="s">
        <v>82</v>
      </c>
      <c r="AY490" s="18" t="s">
        <v>145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80</v>
      </c>
      <c r="BK490" s="218">
        <f>ROUND(I490*H490,2)</f>
        <v>0</v>
      </c>
      <c r="BL490" s="18" t="s">
        <v>151</v>
      </c>
      <c r="BM490" s="217" t="s">
        <v>601</v>
      </c>
    </row>
    <row r="491" spans="1:65" s="2" customFormat="1" ht="16.5" customHeight="1">
      <c r="A491" s="35"/>
      <c r="B491" s="36"/>
      <c r="C491" s="205" t="s">
        <v>429</v>
      </c>
      <c r="D491" s="205" t="s">
        <v>147</v>
      </c>
      <c r="E491" s="206" t="s">
        <v>602</v>
      </c>
      <c r="F491" s="207" t="s">
        <v>603</v>
      </c>
      <c r="G491" s="208" t="s">
        <v>175</v>
      </c>
      <c r="H491" s="209">
        <v>254.461</v>
      </c>
      <c r="I491" s="210"/>
      <c r="J491" s="211">
        <f>ROUND(I491*H491,2)</f>
        <v>0</v>
      </c>
      <c r="K491" s="212"/>
      <c r="L491" s="40"/>
      <c r="M491" s="213" t="s">
        <v>1</v>
      </c>
      <c r="N491" s="214" t="s">
        <v>37</v>
      </c>
      <c r="O491" s="72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7" t="s">
        <v>151</v>
      </c>
      <c r="AT491" s="217" t="s">
        <v>147</v>
      </c>
      <c r="AU491" s="217" t="s">
        <v>82</v>
      </c>
      <c r="AY491" s="18" t="s">
        <v>145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80</v>
      </c>
      <c r="BK491" s="218">
        <f>ROUND(I491*H491,2)</f>
        <v>0</v>
      </c>
      <c r="BL491" s="18" t="s">
        <v>151</v>
      </c>
      <c r="BM491" s="217" t="s">
        <v>604</v>
      </c>
    </row>
    <row r="492" spans="2:63" s="12" customFormat="1" ht="25.9" customHeight="1">
      <c r="B492" s="189"/>
      <c r="C492" s="190"/>
      <c r="D492" s="191" t="s">
        <v>71</v>
      </c>
      <c r="E492" s="192" t="s">
        <v>605</v>
      </c>
      <c r="F492" s="192" t="s">
        <v>606</v>
      </c>
      <c r="G492" s="190"/>
      <c r="H492" s="190"/>
      <c r="I492" s="193"/>
      <c r="J492" s="194">
        <f>BK492</f>
        <v>0</v>
      </c>
      <c r="K492" s="190"/>
      <c r="L492" s="195"/>
      <c r="M492" s="196"/>
      <c r="N492" s="197"/>
      <c r="O492" s="197"/>
      <c r="P492" s="198">
        <f>P493+P514+P579+P601+P623+P758+P925+P1055+P1099+P1117+P1121</f>
        <v>0</v>
      </c>
      <c r="Q492" s="197"/>
      <c r="R492" s="198">
        <f>R493+R514+R579+R601+R623+R758+R925+R1055+R1099+R1117+R1121</f>
        <v>0.87077944</v>
      </c>
      <c r="S492" s="197"/>
      <c r="T492" s="199">
        <f>T493+T514+T579+T601+T623+T758+T925+T1055+T1099+T1117+T1121</f>
        <v>0</v>
      </c>
      <c r="AR492" s="200" t="s">
        <v>82</v>
      </c>
      <c r="AT492" s="201" t="s">
        <v>71</v>
      </c>
      <c r="AU492" s="201" t="s">
        <v>72</v>
      </c>
      <c r="AY492" s="200" t="s">
        <v>145</v>
      </c>
      <c r="BK492" s="202">
        <f>BK493+BK514+BK579+BK601+BK623+BK758+BK925+BK1055+BK1099+BK1117+BK1121</f>
        <v>0</v>
      </c>
    </row>
    <row r="493" spans="2:63" s="12" customFormat="1" ht="22.9" customHeight="1">
      <c r="B493" s="189"/>
      <c r="C493" s="190"/>
      <c r="D493" s="191" t="s">
        <v>71</v>
      </c>
      <c r="E493" s="203" t="s">
        <v>607</v>
      </c>
      <c r="F493" s="203" t="s">
        <v>608</v>
      </c>
      <c r="G493" s="190"/>
      <c r="H493" s="190"/>
      <c r="I493" s="193"/>
      <c r="J493" s="204">
        <f>BK493</f>
        <v>0</v>
      </c>
      <c r="K493" s="190"/>
      <c r="L493" s="195"/>
      <c r="M493" s="196"/>
      <c r="N493" s="197"/>
      <c r="O493" s="197"/>
      <c r="P493" s="198">
        <f>SUM(P494:P513)</f>
        <v>0</v>
      </c>
      <c r="Q493" s="197"/>
      <c r="R493" s="198">
        <f>SUM(R494:R513)</f>
        <v>0</v>
      </c>
      <c r="S493" s="197"/>
      <c r="T493" s="199">
        <f>SUM(T494:T513)</f>
        <v>0</v>
      </c>
      <c r="AR493" s="200" t="s">
        <v>82</v>
      </c>
      <c r="AT493" s="201" t="s">
        <v>71</v>
      </c>
      <c r="AU493" s="201" t="s">
        <v>80</v>
      </c>
      <c r="AY493" s="200" t="s">
        <v>145</v>
      </c>
      <c r="BK493" s="202">
        <f>SUM(BK494:BK513)</f>
        <v>0</v>
      </c>
    </row>
    <row r="494" spans="1:65" s="2" customFormat="1" ht="21.75" customHeight="1">
      <c r="A494" s="35"/>
      <c r="B494" s="36"/>
      <c r="C494" s="205" t="s">
        <v>609</v>
      </c>
      <c r="D494" s="205" t="s">
        <v>147</v>
      </c>
      <c r="E494" s="206" t="s">
        <v>610</v>
      </c>
      <c r="F494" s="207" t="s">
        <v>611</v>
      </c>
      <c r="G494" s="208" t="s">
        <v>189</v>
      </c>
      <c r="H494" s="209">
        <v>88.7</v>
      </c>
      <c r="I494" s="210"/>
      <c r="J494" s="211">
        <f>ROUND(I494*H494,2)</f>
        <v>0</v>
      </c>
      <c r="K494" s="212"/>
      <c r="L494" s="40"/>
      <c r="M494" s="213" t="s">
        <v>1</v>
      </c>
      <c r="N494" s="214" t="s">
        <v>37</v>
      </c>
      <c r="O494" s="72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7" t="s">
        <v>182</v>
      </c>
      <c r="AT494" s="217" t="s">
        <v>147</v>
      </c>
      <c r="AU494" s="217" t="s">
        <v>82</v>
      </c>
      <c r="AY494" s="18" t="s">
        <v>145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8" t="s">
        <v>80</v>
      </c>
      <c r="BK494" s="218">
        <f>ROUND(I494*H494,2)</f>
        <v>0</v>
      </c>
      <c r="BL494" s="18" t="s">
        <v>182</v>
      </c>
      <c r="BM494" s="217" t="s">
        <v>612</v>
      </c>
    </row>
    <row r="495" spans="2:51" s="13" customFormat="1" ht="12">
      <c r="B495" s="219"/>
      <c r="C495" s="220"/>
      <c r="D495" s="221" t="s">
        <v>152</v>
      </c>
      <c r="E495" s="222" t="s">
        <v>1</v>
      </c>
      <c r="F495" s="223" t="s">
        <v>613</v>
      </c>
      <c r="G495" s="220"/>
      <c r="H495" s="224">
        <v>27.5</v>
      </c>
      <c r="I495" s="225"/>
      <c r="J495" s="220"/>
      <c r="K495" s="220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152</v>
      </c>
      <c r="AU495" s="230" t="s">
        <v>82</v>
      </c>
      <c r="AV495" s="13" t="s">
        <v>82</v>
      </c>
      <c r="AW495" s="13" t="s">
        <v>29</v>
      </c>
      <c r="AX495" s="13" t="s">
        <v>72</v>
      </c>
      <c r="AY495" s="230" t="s">
        <v>145</v>
      </c>
    </row>
    <row r="496" spans="2:51" s="13" customFormat="1" ht="12">
      <c r="B496" s="219"/>
      <c r="C496" s="220"/>
      <c r="D496" s="221" t="s">
        <v>152</v>
      </c>
      <c r="E496" s="222" t="s">
        <v>1</v>
      </c>
      <c r="F496" s="223" t="s">
        <v>614</v>
      </c>
      <c r="G496" s="220"/>
      <c r="H496" s="224">
        <v>23.9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152</v>
      </c>
      <c r="AU496" s="230" t="s">
        <v>82</v>
      </c>
      <c r="AV496" s="13" t="s">
        <v>82</v>
      </c>
      <c r="AW496" s="13" t="s">
        <v>29</v>
      </c>
      <c r="AX496" s="13" t="s">
        <v>72</v>
      </c>
      <c r="AY496" s="230" t="s">
        <v>145</v>
      </c>
    </row>
    <row r="497" spans="2:51" s="13" customFormat="1" ht="12">
      <c r="B497" s="219"/>
      <c r="C497" s="220"/>
      <c r="D497" s="221" t="s">
        <v>152</v>
      </c>
      <c r="E497" s="222" t="s">
        <v>1</v>
      </c>
      <c r="F497" s="223" t="s">
        <v>615</v>
      </c>
      <c r="G497" s="220"/>
      <c r="H497" s="224">
        <v>6.4</v>
      </c>
      <c r="I497" s="225"/>
      <c r="J497" s="220"/>
      <c r="K497" s="220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152</v>
      </c>
      <c r="AU497" s="230" t="s">
        <v>82</v>
      </c>
      <c r="AV497" s="13" t="s">
        <v>82</v>
      </c>
      <c r="AW497" s="13" t="s">
        <v>29</v>
      </c>
      <c r="AX497" s="13" t="s">
        <v>72</v>
      </c>
      <c r="AY497" s="230" t="s">
        <v>145</v>
      </c>
    </row>
    <row r="498" spans="2:51" s="16" customFormat="1" ht="12">
      <c r="B498" s="252"/>
      <c r="C498" s="253"/>
      <c r="D498" s="221" t="s">
        <v>152</v>
      </c>
      <c r="E498" s="254" t="s">
        <v>1</v>
      </c>
      <c r="F498" s="255" t="s">
        <v>198</v>
      </c>
      <c r="G498" s="253"/>
      <c r="H498" s="256">
        <v>57.8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AT498" s="262" t="s">
        <v>152</v>
      </c>
      <c r="AU498" s="262" t="s">
        <v>82</v>
      </c>
      <c r="AV498" s="16" t="s">
        <v>157</v>
      </c>
      <c r="AW498" s="16" t="s">
        <v>29</v>
      </c>
      <c r="AX498" s="16" t="s">
        <v>72</v>
      </c>
      <c r="AY498" s="262" t="s">
        <v>145</v>
      </c>
    </row>
    <row r="499" spans="2:51" s="13" customFormat="1" ht="12">
      <c r="B499" s="219"/>
      <c r="C499" s="220"/>
      <c r="D499" s="221" t="s">
        <v>152</v>
      </c>
      <c r="E499" s="222" t="s">
        <v>1</v>
      </c>
      <c r="F499" s="223" t="s">
        <v>616</v>
      </c>
      <c r="G499" s="220"/>
      <c r="H499" s="224">
        <v>30.9</v>
      </c>
      <c r="I499" s="225"/>
      <c r="J499" s="220"/>
      <c r="K499" s="220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152</v>
      </c>
      <c r="AU499" s="230" t="s">
        <v>82</v>
      </c>
      <c r="AV499" s="13" t="s">
        <v>82</v>
      </c>
      <c r="AW499" s="13" t="s">
        <v>29</v>
      </c>
      <c r="AX499" s="13" t="s">
        <v>72</v>
      </c>
      <c r="AY499" s="230" t="s">
        <v>145</v>
      </c>
    </row>
    <row r="500" spans="2:51" s="16" customFormat="1" ht="12">
      <c r="B500" s="252"/>
      <c r="C500" s="253"/>
      <c r="D500" s="221" t="s">
        <v>152</v>
      </c>
      <c r="E500" s="254" t="s">
        <v>1</v>
      </c>
      <c r="F500" s="255" t="s">
        <v>198</v>
      </c>
      <c r="G500" s="253"/>
      <c r="H500" s="256">
        <v>30.9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AT500" s="262" t="s">
        <v>152</v>
      </c>
      <c r="AU500" s="262" t="s">
        <v>82</v>
      </c>
      <c r="AV500" s="16" t="s">
        <v>157</v>
      </c>
      <c r="AW500" s="16" t="s">
        <v>29</v>
      </c>
      <c r="AX500" s="16" t="s">
        <v>72</v>
      </c>
      <c r="AY500" s="262" t="s">
        <v>145</v>
      </c>
    </row>
    <row r="501" spans="2:51" s="14" customFormat="1" ht="12">
      <c r="B501" s="231"/>
      <c r="C501" s="232"/>
      <c r="D501" s="221" t="s">
        <v>152</v>
      </c>
      <c r="E501" s="233" t="s">
        <v>1</v>
      </c>
      <c r="F501" s="234" t="s">
        <v>154</v>
      </c>
      <c r="G501" s="232"/>
      <c r="H501" s="235">
        <v>88.69999999999999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152</v>
      </c>
      <c r="AU501" s="241" t="s">
        <v>82</v>
      </c>
      <c r="AV501" s="14" t="s">
        <v>151</v>
      </c>
      <c r="AW501" s="14" t="s">
        <v>29</v>
      </c>
      <c r="AX501" s="14" t="s">
        <v>80</v>
      </c>
      <c r="AY501" s="241" t="s">
        <v>145</v>
      </c>
    </row>
    <row r="502" spans="1:65" s="2" customFormat="1" ht="21.75" customHeight="1">
      <c r="A502" s="35"/>
      <c r="B502" s="36"/>
      <c r="C502" s="205" t="s">
        <v>433</v>
      </c>
      <c r="D502" s="205" t="s">
        <v>147</v>
      </c>
      <c r="E502" s="206" t="s">
        <v>617</v>
      </c>
      <c r="F502" s="207" t="s">
        <v>618</v>
      </c>
      <c r="G502" s="208" t="s">
        <v>189</v>
      </c>
      <c r="H502" s="209">
        <v>6.916</v>
      </c>
      <c r="I502" s="210"/>
      <c r="J502" s="211">
        <f>ROUND(I502*H502,2)</f>
        <v>0</v>
      </c>
      <c r="K502" s="212"/>
      <c r="L502" s="40"/>
      <c r="M502" s="213" t="s">
        <v>1</v>
      </c>
      <c r="N502" s="214" t="s">
        <v>37</v>
      </c>
      <c r="O502" s="72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17" t="s">
        <v>182</v>
      </c>
      <c r="AT502" s="217" t="s">
        <v>147</v>
      </c>
      <c r="AU502" s="217" t="s">
        <v>82</v>
      </c>
      <c r="AY502" s="18" t="s">
        <v>145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8" t="s">
        <v>80</v>
      </c>
      <c r="BK502" s="218">
        <f>ROUND(I502*H502,2)</f>
        <v>0</v>
      </c>
      <c r="BL502" s="18" t="s">
        <v>182</v>
      </c>
      <c r="BM502" s="217" t="s">
        <v>619</v>
      </c>
    </row>
    <row r="503" spans="2:51" s="13" customFormat="1" ht="12">
      <c r="B503" s="219"/>
      <c r="C503" s="220"/>
      <c r="D503" s="221" t="s">
        <v>152</v>
      </c>
      <c r="E503" s="222" t="s">
        <v>1</v>
      </c>
      <c r="F503" s="223" t="s">
        <v>620</v>
      </c>
      <c r="G503" s="220"/>
      <c r="H503" s="224">
        <v>6.916</v>
      </c>
      <c r="I503" s="225"/>
      <c r="J503" s="220"/>
      <c r="K503" s="220"/>
      <c r="L503" s="226"/>
      <c r="M503" s="227"/>
      <c r="N503" s="228"/>
      <c r="O503" s="228"/>
      <c r="P503" s="228"/>
      <c r="Q503" s="228"/>
      <c r="R503" s="228"/>
      <c r="S503" s="228"/>
      <c r="T503" s="229"/>
      <c r="AT503" s="230" t="s">
        <v>152</v>
      </c>
      <c r="AU503" s="230" t="s">
        <v>82</v>
      </c>
      <c r="AV503" s="13" t="s">
        <v>82</v>
      </c>
      <c r="AW503" s="13" t="s">
        <v>29</v>
      </c>
      <c r="AX503" s="13" t="s">
        <v>72</v>
      </c>
      <c r="AY503" s="230" t="s">
        <v>145</v>
      </c>
    </row>
    <row r="504" spans="2:51" s="14" customFormat="1" ht="12">
      <c r="B504" s="231"/>
      <c r="C504" s="232"/>
      <c r="D504" s="221" t="s">
        <v>152</v>
      </c>
      <c r="E504" s="233" t="s">
        <v>1</v>
      </c>
      <c r="F504" s="234" t="s">
        <v>154</v>
      </c>
      <c r="G504" s="232"/>
      <c r="H504" s="235">
        <v>6.916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152</v>
      </c>
      <c r="AU504" s="241" t="s">
        <v>82</v>
      </c>
      <c r="AV504" s="14" t="s">
        <v>151</v>
      </c>
      <c r="AW504" s="14" t="s">
        <v>29</v>
      </c>
      <c r="AX504" s="14" t="s">
        <v>80</v>
      </c>
      <c r="AY504" s="241" t="s">
        <v>145</v>
      </c>
    </row>
    <row r="505" spans="1:65" s="2" customFormat="1" ht="21.75" customHeight="1">
      <c r="A505" s="35"/>
      <c r="B505" s="36"/>
      <c r="C505" s="205" t="s">
        <v>621</v>
      </c>
      <c r="D505" s="205" t="s">
        <v>147</v>
      </c>
      <c r="E505" s="206" t="s">
        <v>622</v>
      </c>
      <c r="F505" s="207" t="s">
        <v>623</v>
      </c>
      <c r="G505" s="208" t="s">
        <v>189</v>
      </c>
      <c r="H505" s="209">
        <v>223.603</v>
      </c>
      <c r="I505" s="210"/>
      <c r="J505" s="211">
        <f>ROUND(I505*H505,2)</f>
        <v>0</v>
      </c>
      <c r="K505" s="212"/>
      <c r="L505" s="40"/>
      <c r="M505" s="213" t="s">
        <v>1</v>
      </c>
      <c r="N505" s="214" t="s">
        <v>37</v>
      </c>
      <c r="O505" s="72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7" t="s">
        <v>182</v>
      </c>
      <c r="AT505" s="217" t="s">
        <v>147</v>
      </c>
      <c r="AU505" s="217" t="s">
        <v>82</v>
      </c>
      <c r="AY505" s="18" t="s">
        <v>145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8" t="s">
        <v>80</v>
      </c>
      <c r="BK505" s="218">
        <f>ROUND(I505*H505,2)</f>
        <v>0</v>
      </c>
      <c r="BL505" s="18" t="s">
        <v>182</v>
      </c>
      <c r="BM505" s="217" t="s">
        <v>624</v>
      </c>
    </row>
    <row r="506" spans="2:51" s="13" customFormat="1" ht="12">
      <c r="B506" s="219"/>
      <c r="C506" s="220"/>
      <c r="D506" s="221" t="s">
        <v>152</v>
      </c>
      <c r="E506" s="222" t="s">
        <v>1</v>
      </c>
      <c r="F506" s="223" t="s">
        <v>314</v>
      </c>
      <c r="G506" s="220"/>
      <c r="H506" s="224">
        <v>233.848</v>
      </c>
      <c r="I506" s="225"/>
      <c r="J506" s="220"/>
      <c r="K506" s="220"/>
      <c r="L506" s="226"/>
      <c r="M506" s="227"/>
      <c r="N506" s="228"/>
      <c r="O506" s="228"/>
      <c r="P506" s="228"/>
      <c r="Q506" s="228"/>
      <c r="R506" s="228"/>
      <c r="S506" s="228"/>
      <c r="T506" s="229"/>
      <c r="AT506" s="230" t="s">
        <v>152</v>
      </c>
      <c r="AU506" s="230" t="s">
        <v>82</v>
      </c>
      <c r="AV506" s="13" t="s">
        <v>82</v>
      </c>
      <c r="AW506" s="13" t="s">
        <v>29</v>
      </c>
      <c r="AX506" s="13" t="s">
        <v>72</v>
      </c>
      <c r="AY506" s="230" t="s">
        <v>145</v>
      </c>
    </row>
    <row r="507" spans="2:51" s="13" customFormat="1" ht="12">
      <c r="B507" s="219"/>
      <c r="C507" s="220"/>
      <c r="D507" s="221" t="s">
        <v>152</v>
      </c>
      <c r="E507" s="222" t="s">
        <v>1</v>
      </c>
      <c r="F507" s="223" t="s">
        <v>625</v>
      </c>
      <c r="G507" s="220"/>
      <c r="H507" s="224">
        <v>-10.245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152</v>
      </c>
      <c r="AU507" s="230" t="s">
        <v>82</v>
      </c>
      <c r="AV507" s="13" t="s">
        <v>82</v>
      </c>
      <c r="AW507" s="13" t="s">
        <v>29</v>
      </c>
      <c r="AX507" s="13" t="s">
        <v>72</v>
      </c>
      <c r="AY507" s="230" t="s">
        <v>145</v>
      </c>
    </row>
    <row r="508" spans="2:51" s="14" customFormat="1" ht="12">
      <c r="B508" s="231"/>
      <c r="C508" s="232"/>
      <c r="D508" s="221" t="s">
        <v>152</v>
      </c>
      <c r="E508" s="233" t="s">
        <v>1</v>
      </c>
      <c r="F508" s="234" t="s">
        <v>154</v>
      </c>
      <c r="G508" s="232"/>
      <c r="H508" s="235">
        <v>223.603</v>
      </c>
      <c r="I508" s="236"/>
      <c r="J508" s="232"/>
      <c r="K508" s="232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152</v>
      </c>
      <c r="AU508" s="241" t="s">
        <v>82</v>
      </c>
      <c r="AV508" s="14" t="s">
        <v>151</v>
      </c>
      <c r="AW508" s="14" t="s">
        <v>29</v>
      </c>
      <c r="AX508" s="14" t="s">
        <v>80</v>
      </c>
      <c r="AY508" s="241" t="s">
        <v>145</v>
      </c>
    </row>
    <row r="509" spans="1:65" s="2" customFormat="1" ht="21.75" customHeight="1">
      <c r="A509" s="35"/>
      <c r="B509" s="36"/>
      <c r="C509" s="205" t="s">
        <v>437</v>
      </c>
      <c r="D509" s="205" t="s">
        <v>147</v>
      </c>
      <c r="E509" s="206" t="s">
        <v>626</v>
      </c>
      <c r="F509" s="207" t="s">
        <v>627</v>
      </c>
      <c r="G509" s="208" t="s">
        <v>181</v>
      </c>
      <c r="H509" s="209">
        <v>210.705</v>
      </c>
      <c r="I509" s="210"/>
      <c r="J509" s="211">
        <f>ROUND(I509*H509,2)</f>
        <v>0</v>
      </c>
      <c r="K509" s="212"/>
      <c r="L509" s="40"/>
      <c r="M509" s="213" t="s">
        <v>1</v>
      </c>
      <c r="N509" s="214" t="s">
        <v>37</v>
      </c>
      <c r="O509" s="72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17" t="s">
        <v>182</v>
      </c>
      <c r="AT509" s="217" t="s">
        <v>147</v>
      </c>
      <c r="AU509" s="217" t="s">
        <v>82</v>
      </c>
      <c r="AY509" s="18" t="s">
        <v>145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8" t="s">
        <v>80</v>
      </c>
      <c r="BK509" s="218">
        <f>ROUND(I509*H509,2)</f>
        <v>0</v>
      </c>
      <c r="BL509" s="18" t="s">
        <v>182</v>
      </c>
      <c r="BM509" s="217" t="s">
        <v>628</v>
      </c>
    </row>
    <row r="510" spans="2:51" s="13" customFormat="1" ht="12">
      <c r="B510" s="219"/>
      <c r="C510" s="220"/>
      <c r="D510" s="221" t="s">
        <v>152</v>
      </c>
      <c r="E510" s="222" t="s">
        <v>1</v>
      </c>
      <c r="F510" s="223" t="s">
        <v>629</v>
      </c>
      <c r="G510" s="220"/>
      <c r="H510" s="224">
        <v>-20.49</v>
      </c>
      <c r="I510" s="225"/>
      <c r="J510" s="220"/>
      <c r="K510" s="220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152</v>
      </c>
      <c r="AU510" s="230" t="s">
        <v>82</v>
      </c>
      <c r="AV510" s="13" t="s">
        <v>82</v>
      </c>
      <c r="AW510" s="13" t="s">
        <v>29</v>
      </c>
      <c r="AX510" s="13" t="s">
        <v>72</v>
      </c>
      <c r="AY510" s="230" t="s">
        <v>145</v>
      </c>
    </row>
    <row r="511" spans="2:51" s="13" customFormat="1" ht="12">
      <c r="B511" s="219"/>
      <c r="C511" s="220"/>
      <c r="D511" s="221" t="s">
        <v>152</v>
      </c>
      <c r="E511" s="222" t="s">
        <v>1</v>
      </c>
      <c r="F511" s="223" t="s">
        <v>630</v>
      </c>
      <c r="G511" s="220"/>
      <c r="H511" s="224">
        <v>231.195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152</v>
      </c>
      <c r="AU511" s="230" t="s">
        <v>82</v>
      </c>
      <c r="AV511" s="13" t="s">
        <v>82</v>
      </c>
      <c r="AW511" s="13" t="s">
        <v>29</v>
      </c>
      <c r="AX511" s="13" t="s">
        <v>72</v>
      </c>
      <c r="AY511" s="230" t="s">
        <v>145</v>
      </c>
    </row>
    <row r="512" spans="2:51" s="14" customFormat="1" ht="12">
      <c r="B512" s="231"/>
      <c r="C512" s="232"/>
      <c r="D512" s="221" t="s">
        <v>152</v>
      </c>
      <c r="E512" s="233" t="s">
        <v>1</v>
      </c>
      <c r="F512" s="234" t="s">
        <v>154</v>
      </c>
      <c r="G512" s="232"/>
      <c r="H512" s="235">
        <v>210.70499999999998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152</v>
      </c>
      <c r="AU512" s="241" t="s">
        <v>82</v>
      </c>
      <c r="AV512" s="14" t="s">
        <v>151</v>
      </c>
      <c r="AW512" s="14" t="s">
        <v>29</v>
      </c>
      <c r="AX512" s="14" t="s">
        <v>80</v>
      </c>
      <c r="AY512" s="241" t="s">
        <v>145</v>
      </c>
    </row>
    <row r="513" spans="1:65" s="2" customFormat="1" ht="21.75" customHeight="1">
      <c r="A513" s="35"/>
      <c r="B513" s="36"/>
      <c r="C513" s="205" t="s">
        <v>631</v>
      </c>
      <c r="D513" s="205" t="s">
        <v>147</v>
      </c>
      <c r="E513" s="206" t="s">
        <v>632</v>
      </c>
      <c r="F513" s="207" t="s">
        <v>633</v>
      </c>
      <c r="G513" s="208" t="s">
        <v>634</v>
      </c>
      <c r="H513" s="274"/>
      <c r="I513" s="210"/>
      <c r="J513" s="211">
        <f>ROUND(I513*H513,2)</f>
        <v>0</v>
      </c>
      <c r="K513" s="212"/>
      <c r="L513" s="40"/>
      <c r="M513" s="213" t="s">
        <v>1</v>
      </c>
      <c r="N513" s="214" t="s">
        <v>37</v>
      </c>
      <c r="O513" s="72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17" t="s">
        <v>182</v>
      </c>
      <c r="AT513" s="217" t="s">
        <v>147</v>
      </c>
      <c r="AU513" s="217" t="s">
        <v>82</v>
      </c>
      <c r="AY513" s="18" t="s">
        <v>145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8" t="s">
        <v>80</v>
      </c>
      <c r="BK513" s="218">
        <f>ROUND(I513*H513,2)</f>
        <v>0</v>
      </c>
      <c r="BL513" s="18" t="s">
        <v>182</v>
      </c>
      <c r="BM513" s="217" t="s">
        <v>635</v>
      </c>
    </row>
    <row r="514" spans="2:63" s="12" customFormat="1" ht="22.9" customHeight="1">
      <c r="B514" s="189"/>
      <c r="C514" s="190"/>
      <c r="D514" s="191" t="s">
        <v>71</v>
      </c>
      <c r="E514" s="203" t="s">
        <v>636</v>
      </c>
      <c r="F514" s="203" t="s">
        <v>637</v>
      </c>
      <c r="G514" s="190"/>
      <c r="H514" s="190"/>
      <c r="I514" s="193"/>
      <c r="J514" s="204">
        <f>BK514</f>
        <v>0</v>
      </c>
      <c r="K514" s="190"/>
      <c r="L514" s="195"/>
      <c r="M514" s="196"/>
      <c r="N514" s="197"/>
      <c r="O514" s="197"/>
      <c r="P514" s="198">
        <f>SUM(P515:P578)</f>
        <v>0</v>
      </c>
      <c r="Q514" s="197"/>
      <c r="R514" s="198">
        <f>SUM(R515:R578)</f>
        <v>0</v>
      </c>
      <c r="S514" s="197"/>
      <c r="T514" s="199">
        <f>SUM(T515:T578)</f>
        <v>0</v>
      </c>
      <c r="AR514" s="200" t="s">
        <v>82</v>
      </c>
      <c r="AT514" s="201" t="s">
        <v>71</v>
      </c>
      <c r="AU514" s="201" t="s">
        <v>80</v>
      </c>
      <c r="AY514" s="200" t="s">
        <v>145</v>
      </c>
      <c r="BK514" s="202">
        <f>SUM(BK515:BK578)</f>
        <v>0</v>
      </c>
    </row>
    <row r="515" spans="1:65" s="2" customFormat="1" ht="21.75" customHeight="1">
      <c r="A515" s="35"/>
      <c r="B515" s="36"/>
      <c r="C515" s="205" t="s">
        <v>441</v>
      </c>
      <c r="D515" s="205" t="s">
        <v>147</v>
      </c>
      <c r="E515" s="206" t="s">
        <v>638</v>
      </c>
      <c r="F515" s="207" t="s">
        <v>639</v>
      </c>
      <c r="G515" s="208" t="s">
        <v>189</v>
      </c>
      <c r="H515" s="209">
        <v>429.994</v>
      </c>
      <c r="I515" s="210"/>
      <c r="J515" s="211">
        <f>ROUND(I515*H515,2)</f>
        <v>0</v>
      </c>
      <c r="K515" s="212"/>
      <c r="L515" s="40"/>
      <c r="M515" s="213" t="s">
        <v>1</v>
      </c>
      <c r="N515" s="214" t="s">
        <v>37</v>
      </c>
      <c r="O515" s="72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7" t="s">
        <v>182</v>
      </c>
      <c r="AT515" s="217" t="s">
        <v>147</v>
      </c>
      <c r="AU515" s="217" t="s">
        <v>82</v>
      </c>
      <c r="AY515" s="18" t="s">
        <v>145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8" t="s">
        <v>80</v>
      </c>
      <c r="BK515" s="218">
        <f>ROUND(I515*H515,2)</f>
        <v>0</v>
      </c>
      <c r="BL515" s="18" t="s">
        <v>182</v>
      </c>
      <c r="BM515" s="217" t="s">
        <v>640</v>
      </c>
    </row>
    <row r="516" spans="2:51" s="13" customFormat="1" ht="12">
      <c r="B516" s="219"/>
      <c r="C516" s="220"/>
      <c r="D516" s="221" t="s">
        <v>152</v>
      </c>
      <c r="E516" s="222" t="s">
        <v>1</v>
      </c>
      <c r="F516" s="223" t="s">
        <v>641</v>
      </c>
      <c r="G516" s="220"/>
      <c r="H516" s="224">
        <v>429.994</v>
      </c>
      <c r="I516" s="225"/>
      <c r="J516" s="220"/>
      <c r="K516" s="220"/>
      <c r="L516" s="226"/>
      <c r="M516" s="227"/>
      <c r="N516" s="228"/>
      <c r="O516" s="228"/>
      <c r="P516" s="228"/>
      <c r="Q516" s="228"/>
      <c r="R516" s="228"/>
      <c r="S516" s="228"/>
      <c r="T516" s="229"/>
      <c r="AT516" s="230" t="s">
        <v>152</v>
      </c>
      <c r="AU516" s="230" t="s">
        <v>82</v>
      </c>
      <c r="AV516" s="13" t="s">
        <v>82</v>
      </c>
      <c r="AW516" s="13" t="s">
        <v>29</v>
      </c>
      <c r="AX516" s="13" t="s">
        <v>72</v>
      </c>
      <c r="AY516" s="230" t="s">
        <v>145</v>
      </c>
    </row>
    <row r="517" spans="2:51" s="16" customFormat="1" ht="12">
      <c r="B517" s="252"/>
      <c r="C517" s="253"/>
      <c r="D517" s="221" t="s">
        <v>152</v>
      </c>
      <c r="E517" s="254" t="s">
        <v>1</v>
      </c>
      <c r="F517" s="255" t="s">
        <v>198</v>
      </c>
      <c r="G517" s="253"/>
      <c r="H517" s="256">
        <v>429.994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AT517" s="262" t="s">
        <v>152</v>
      </c>
      <c r="AU517" s="262" t="s">
        <v>82</v>
      </c>
      <c r="AV517" s="16" t="s">
        <v>157</v>
      </c>
      <c r="AW517" s="16" t="s">
        <v>29</v>
      </c>
      <c r="AX517" s="16" t="s">
        <v>72</v>
      </c>
      <c r="AY517" s="262" t="s">
        <v>145</v>
      </c>
    </row>
    <row r="518" spans="2:51" s="14" customFormat="1" ht="12">
      <c r="B518" s="231"/>
      <c r="C518" s="232"/>
      <c r="D518" s="221" t="s">
        <v>152</v>
      </c>
      <c r="E518" s="233" t="s">
        <v>1</v>
      </c>
      <c r="F518" s="234" t="s">
        <v>154</v>
      </c>
      <c r="G518" s="232"/>
      <c r="H518" s="235">
        <v>429.994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152</v>
      </c>
      <c r="AU518" s="241" t="s">
        <v>82</v>
      </c>
      <c r="AV518" s="14" t="s">
        <v>151</v>
      </c>
      <c r="AW518" s="14" t="s">
        <v>29</v>
      </c>
      <c r="AX518" s="14" t="s">
        <v>80</v>
      </c>
      <c r="AY518" s="241" t="s">
        <v>145</v>
      </c>
    </row>
    <row r="519" spans="1:65" s="2" customFormat="1" ht="16.5" customHeight="1">
      <c r="A519" s="35"/>
      <c r="B519" s="36"/>
      <c r="C519" s="263" t="s">
        <v>642</v>
      </c>
      <c r="D519" s="263" t="s">
        <v>222</v>
      </c>
      <c r="E519" s="264" t="s">
        <v>643</v>
      </c>
      <c r="F519" s="265" t="s">
        <v>644</v>
      </c>
      <c r="G519" s="266" t="s">
        <v>189</v>
      </c>
      <c r="H519" s="267">
        <v>219.297</v>
      </c>
      <c r="I519" s="268"/>
      <c r="J519" s="269">
        <f>ROUND(I519*H519,2)</f>
        <v>0</v>
      </c>
      <c r="K519" s="270"/>
      <c r="L519" s="271"/>
      <c r="M519" s="272" t="s">
        <v>1</v>
      </c>
      <c r="N519" s="273" t="s">
        <v>37</v>
      </c>
      <c r="O519" s="72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17" t="s">
        <v>310</v>
      </c>
      <c r="AT519" s="217" t="s">
        <v>222</v>
      </c>
      <c r="AU519" s="217" t="s">
        <v>82</v>
      </c>
      <c r="AY519" s="18" t="s">
        <v>145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8" t="s">
        <v>80</v>
      </c>
      <c r="BK519" s="218">
        <f>ROUND(I519*H519,2)</f>
        <v>0</v>
      </c>
      <c r="BL519" s="18" t="s">
        <v>182</v>
      </c>
      <c r="BM519" s="217" t="s">
        <v>645</v>
      </c>
    </row>
    <row r="520" spans="2:51" s="13" customFormat="1" ht="12">
      <c r="B520" s="219"/>
      <c r="C520" s="220"/>
      <c r="D520" s="221" t="s">
        <v>152</v>
      </c>
      <c r="E520" s="222" t="s">
        <v>1</v>
      </c>
      <c r="F520" s="223" t="s">
        <v>646</v>
      </c>
      <c r="G520" s="220"/>
      <c r="H520" s="224">
        <v>219.297</v>
      </c>
      <c r="I520" s="225"/>
      <c r="J520" s="220"/>
      <c r="K520" s="220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152</v>
      </c>
      <c r="AU520" s="230" t="s">
        <v>82</v>
      </c>
      <c r="AV520" s="13" t="s">
        <v>82</v>
      </c>
      <c r="AW520" s="13" t="s">
        <v>29</v>
      </c>
      <c r="AX520" s="13" t="s">
        <v>72</v>
      </c>
      <c r="AY520" s="230" t="s">
        <v>145</v>
      </c>
    </row>
    <row r="521" spans="2:51" s="16" customFormat="1" ht="12">
      <c r="B521" s="252"/>
      <c r="C521" s="253"/>
      <c r="D521" s="221" t="s">
        <v>152</v>
      </c>
      <c r="E521" s="254" t="s">
        <v>1</v>
      </c>
      <c r="F521" s="255" t="s">
        <v>198</v>
      </c>
      <c r="G521" s="253"/>
      <c r="H521" s="256">
        <v>219.297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AT521" s="262" t="s">
        <v>152</v>
      </c>
      <c r="AU521" s="262" t="s">
        <v>82</v>
      </c>
      <c r="AV521" s="16" t="s">
        <v>157</v>
      </c>
      <c r="AW521" s="16" t="s">
        <v>29</v>
      </c>
      <c r="AX521" s="16" t="s">
        <v>72</v>
      </c>
      <c r="AY521" s="262" t="s">
        <v>145</v>
      </c>
    </row>
    <row r="522" spans="2:51" s="14" customFormat="1" ht="12">
      <c r="B522" s="231"/>
      <c r="C522" s="232"/>
      <c r="D522" s="221" t="s">
        <v>152</v>
      </c>
      <c r="E522" s="233" t="s">
        <v>1</v>
      </c>
      <c r="F522" s="234" t="s">
        <v>154</v>
      </c>
      <c r="G522" s="232"/>
      <c r="H522" s="235">
        <v>219.297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152</v>
      </c>
      <c r="AU522" s="241" t="s">
        <v>82</v>
      </c>
      <c r="AV522" s="14" t="s">
        <v>151</v>
      </c>
      <c r="AW522" s="14" t="s">
        <v>29</v>
      </c>
      <c r="AX522" s="14" t="s">
        <v>80</v>
      </c>
      <c r="AY522" s="241" t="s">
        <v>145</v>
      </c>
    </row>
    <row r="523" spans="1:65" s="2" customFormat="1" ht="16.5" customHeight="1">
      <c r="A523" s="35"/>
      <c r="B523" s="36"/>
      <c r="C523" s="263" t="s">
        <v>446</v>
      </c>
      <c r="D523" s="263" t="s">
        <v>222</v>
      </c>
      <c r="E523" s="264" t="s">
        <v>647</v>
      </c>
      <c r="F523" s="265" t="s">
        <v>648</v>
      </c>
      <c r="G523" s="266" t="s">
        <v>189</v>
      </c>
      <c r="H523" s="267">
        <v>219.297</v>
      </c>
      <c r="I523" s="268"/>
      <c r="J523" s="269">
        <f>ROUND(I523*H523,2)</f>
        <v>0</v>
      </c>
      <c r="K523" s="270"/>
      <c r="L523" s="271"/>
      <c r="M523" s="272" t="s">
        <v>1</v>
      </c>
      <c r="N523" s="273" t="s">
        <v>37</v>
      </c>
      <c r="O523" s="72"/>
      <c r="P523" s="215">
        <f>O523*H523</f>
        <v>0</v>
      </c>
      <c r="Q523" s="215">
        <v>0</v>
      </c>
      <c r="R523" s="215">
        <f>Q523*H523</f>
        <v>0</v>
      </c>
      <c r="S523" s="215">
        <v>0</v>
      </c>
      <c r="T523" s="216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17" t="s">
        <v>310</v>
      </c>
      <c r="AT523" s="217" t="s">
        <v>222</v>
      </c>
      <c r="AU523" s="217" t="s">
        <v>82</v>
      </c>
      <c r="AY523" s="18" t="s">
        <v>145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8" t="s">
        <v>80</v>
      </c>
      <c r="BK523" s="218">
        <f>ROUND(I523*H523,2)</f>
        <v>0</v>
      </c>
      <c r="BL523" s="18" t="s">
        <v>182</v>
      </c>
      <c r="BM523" s="217" t="s">
        <v>649</v>
      </c>
    </row>
    <row r="524" spans="2:51" s="13" customFormat="1" ht="12">
      <c r="B524" s="219"/>
      <c r="C524" s="220"/>
      <c r="D524" s="221" t="s">
        <v>152</v>
      </c>
      <c r="E524" s="222" t="s">
        <v>1</v>
      </c>
      <c r="F524" s="223" t="s">
        <v>646</v>
      </c>
      <c r="G524" s="220"/>
      <c r="H524" s="224">
        <v>219.297</v>
      </c>
      <c r="I524" s="225"/>
      <c r="J524" s="220"/>
      <c r="K524" s="220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152</v>
      </c>
      <c r="AU524" s="230" t="s">
        <v>82</v>
      </c>
      <c r="AV524" s="13" t="s">
        <v>82</v>
      </c>
      <c r="AW524" s="13" t="s">
        <v>29</v>
      </c>
      <c r="AX524" s="13" t="s">
        <v>72</v>
      </c>
      <c r="AY524" s="230" t="s">
        <v>145</v>
      </c>
    </row>
    <row r="525" spans="2:51" s="16" customFormat="1" ht="12">
      <c r="B525" s="252"/>
      <c r="C525" s="253"/>
      <c r="D525" s="221" t="s">
        <v>152</v>
      </c>
      <c r="E525" s="254" t="s">
        <v>1</v>
      </c>
      <c r="F525" s="255" t="s">
        <v>198</v>
      </c>
      <c r="G525" s="253"/>
      <c r="H525" s="256">
        <v>219.297</v>
      </c>
      <c r="I525" s="257"/>
      <c r="J525" s="253"/>
      <c r="K525" s="253"/>
      <c r="L525" s="258"/>
      <c r="M525" s="259"/>
      <c r="N525" s="260"/>
      <c r="O525" s="260"/>
      <c r="P525" s="260"/>
      <c r="Q525" s="260"/>
      <c r="R525" s="260"/>
      <c r="S525" s="260"/>
      <c r="T525" s="261"/>
      <c r="AT525" s="262" t="s">
        <v>152</v>
      </c>
      <c r="AU525" s="262" t="s">
        <v>82</v>
      </c>
      <c r="AV525" s="16" t="s">
        <v>157</v>
      </c>
      <c r="AW525" s="16" t="s">
        <v>29</v>
      </c>
      <c r="AX525" s="16" t="s">
        <v>72</v>
      </c>
      <c r="AY525" s="262" t="s">
        <v>145</v>
      </c>
    </row>
    <row r="526" spans="2:51" s="14" customFormat="1" ht="12">
      <c r="B526" s="231"/>
      <c r="C526" s="232"/>
      <c r="D526" s="221" t="s">
        <v>152</v>
      </c>
      <c r="E526" s="233" t="s">
        <v>1</v>
      </c>
      <c r="F526" s="234" t="s">
        <v>154</v>
      </c>
      <c r="G526" s="232"/>
      <c r="H526" s="235">
        <v>219.297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152</v>
      </c>
      <c r="AU526" s="241" t="s">
        <v>82</v>
      </c>
      <c r="AV526" s="14" t="s">
        <v>151</v>
      </c>
      <c r="AW526" s="14" t="s">
        <v>29</v>
      </c>
      <c r="AX526" s="14" t="s">
        <v>80</v>
      </c>
      <c r="AY526" s="241" t="s">
        <v>145</v>
      </c>
    </row>
    <row r="527" spans="1:65" s="2" customFormat="1" ht="21.75" customHeight="1">
      <c r="A527" s="35"/>
      <c r="B527" s="36"/>
      <c r="C527" s="205" t="s">
        <v>650</v>
      </c>
      <c r="D527" s="205" t="s">
        <v>147</v>
      </c>
      <c r="E527" s="206" t="s">
        <v>651</v>
      </c>
      <c r="F527" s="207" t="s">
        <v>652</v>
      </c>
      <c r="G527" s="208" t="s">
        <v>189</v>
      </c>
      <c r="H527" s="209">
        <v>214.997</v>
      </c>
      <c r="I527" s="210"/>
      <c r="J527" s="211">
        <f>ROUND(I527*H527,2)</f>
        <v>0</v>
      </c>
      <c r="K527" s="212"/>
      <c r="L527" s="40"/>
      <c r="M527" s="213" t="s">
        <v>1</v>
      </c>
      <c r="N527" s="214" t="s">
        <v>37</v>
      </c>
      <c r="O527" s="72"/>
      <c r="P527" s="215">
        <f>O527*H527</f>
        <v>0</v>
      </c>
      <c r="Q527" s="215">
        <v>0</v>
      </c>
      <c r="R527" s="215">
        <f>Q527*H527</f>
        <v>0</v>
      </c>
      <c r="S527" s="215">
        <v>0</v>
      </c>
      <c r="T527" s="216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17" t="s">
        <v>182</v>
      </c>
      <c r="AT527" s="217" t="s">
        <v>147</v>
      </c>
      <c r="AU527" s="217" t="s">
        <v>82</v>
      </c>
      <c r="AY527" s="18" t="s">
        <v>145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8" t="s">
        <v>80</v>
      </c>
      <c r="BK527" s="218">
        <f>ROUND(I527*H527,2)</f>
        <v>0</v>
      </c>
      <c r="BL527" s="18" t="s">
        <v>182</v>
      </c>
      <c r="BM527" s="217" t="s">
        <v>653</v>
      </c>
    </row>
    <row r="528" spans="2:51" s="13" customFormat="1" ht="12">
      <c r="B528" s="219"/>
      <c r="C528" s="220"/>
      <c r="D528" s="221" t="s">
        <v>152</v>
      </c>
      <c r="E528" s="222" t="s">
        <v>1</v>
      </c>
      <c r="F528" s="223" t="s">
        <v>654</v>
      </c>
      <c r="G528" s="220"/>
      <c r="H528" s="224">
        <v>214.997</v>
      </c>
      <c r="I528" s="225"/>
      <c r="J528" s="220"/>
      <c r="K528" s="220"/>
      <c r="L528" s="226"/>
      <c r="M528" s="227"/>
      <c r="N528" s="228"/>
      <c r="O528" s="228"/>
      <c r="P528" s="228"/>
      <c r="Q528" s="228"/>
      <c r="R528" s="228"/>
      <c r="S528" s="228"/>
      <c r="T528" s="229"/>
      <c r="AT528" s="230" t="s">
        <v>152</v>
      </c>
      <c r="AU528" s="230" t="s">
        <v>82</v>
      </c>
      <c r="AV528" s="13" t="s">
        <v>82</v>
      </c>
      <c r="AW528" s="13" t="s">
        <v>29</v>
      </c>
      <c r="AX528" s="13" t="s">
        <v>72</v>
      </c>
      <c r="AY528" s="230" t="s">
        <v>145</v>
      </c>
    </row>
    <row r="529" spans="2:51" s="16" customFormat="1" ht="12">
      <c r="B529" s="252"/>
      <c r="C529" s="253"/>
      <c r="D529" s="221" t="s">
        <v>152</v>
      </c>
      <c r="E529" s="254" t="s">
        <v>1</v>
      </c>
      <c r="F529" s="255" t="s">
        <v>198</v>
      </c>
      <c r="G529" s="253"/>
      <c r="H529" s="256">
        <v>214.997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AT529" s="262" t="s">
        <v>152</v>
      </c>
      <c r="AU529" s="262" t="s">
        <v>82</v>
      </c>
      <c r="AV529" s="16" t="s">
        <v>157</v>
      </c>
      <c r="AW529" s="16" t="s">
        <v>29</v>
      </c>
      <c r="AX529" s="16" t="s">
        <v>72</v>
      </c>
      <c r="AY529" s="262" t="s">
        <v>145</v>
      </c>
    </row>
    <row r="530" spans="2:51" s="14" customFormat="1" ht="12">
      <c r="B530" s="231"/>
      <c r="C530" s="232"/>
      <c r="D530" s="221" t="s">
        <v>152</v>
      </c>
      <c r="E530" s="233" t="s">
        <v>1</v>
      </c>
      <c r="F530" s="234" t="s">
        <v>154</v>
      </c>
      <c r="G530" s="232"/>
      <c r="H530" s="235">
        <v>214.997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152</v>
      </c>
      <c r="AU530" s="241" t="s">
        <v>82</v>
      </c>
      <c r="AV530" s="14" t="s">
        <v>151</v>
      </c>
      <c r="AW530" s="14" t="s">
        <v>29</v>
      </c>
      <c r="AX530" s="14" t="s">
        <v>80</v>
      </c>
      <c r="AY530" s="241" t="s">
        <v>145</v>
      </c>
    </row>
    <row r="531" spans="1:65" s="2" customFormat="1" ht="21.75" customHeight="1">
      <c r="A531" s="35"/>
      <c r="B531" s="36"/>
      <c r="C531" s="263" t="s">
        <v>451</v>
      </c>
      <c r="D531" s="263" t="s">
        <v>222</v>
      </c>
      <c r="E531" s="264" t="s">
        <v>655</v>
      </c>
      <c r="F531" s="265" t="s">
        <v>656</v>
      </c>
      <c r="G531" s="266" t="s">
        <v>471</v>
      </c>
      <c r="H531" s="267">
        <v>2257.5</v>
      </c>
      <c r="I531" s="268"/>
      <c r="J531" s="269">
        <f>ROUND(I531*H531,2)</f>
        <v>0</v>
      </c>
      <c r="K531" s="270"/>
      <c r="L531" s="271"/>
      <c r="M531" s="272" t="s">
        <v>1</v>
      </c>
      <c r="N531" s="273" t="s">
        <v>37</v>
      </c>
      <c r="O531" s="72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17" t="s">
        <v>310</v>
      </c>
      <c r="AT531" s="217" t="s">
        <v>222</v>
      </c>
      <c r="AU531" s="217" t="s">
        <v>82</v>
      </c>
      <c r="AY531" s="18" t="s">
        <v>145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8" t="s">
        <v>80</v>
      </c>
      <c r="BK531" s="218">
        <f>ROUND(I531*H531,2)</f>
        <v>0</v>
      </c>
      <c r="BL531" s="18" t="s">
        <v>182</v>
      </c>
      <c r="BM531" s="217" t="s">
        <v>657</v>
      </c>
    </row>
    <row r="532" spans="2:51" s="13" customFormat="1" ht="12">
      <c r="B532" s="219"/>
      <c r="C532" s="220"/>
      <c r="D532" s="221" t="s">
        <v>152</v>
      </c>
      <c r="E532" s="222" t="s">
        <v>1</v>
      </c>
      <c r="F532" s="223" t="s">
        <v>658</v>
      </c>
      <c r="G532" s="220"/>
      <c r="H532" s="224">
        <v>2257.5</v>
      </c>
      <c r="I532" s="225"/>
      <c r="J532" s="220"/>
      <c r="K532" s="220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152</v>
      </c>
      <c r="AU532" s="230" t="s">
        <v>82</v>
      </c>
      <c r="AV532" s="13" t="s">
        <v>82</v>
      </c>
      <c r="AW532" s="13" t="s">
        <v>29</v>
      </c>
      <c r="AX532" s="13" t="s">
        <v>72</v>
      </c>
      <c r="AY532" s="230" t="s">
        <v>145</v>
      </c>
    </row>
    <row r="533" spans="2:51" s="14" customFormat="1" ht="22.5">
      <c r="B533" s="231"/>
      <c r="C533" s="232"/>
      <c r="D533" s="221" t="s">
        <v>152</v>
      </c>
      <c r="E533" s="233" t="s">
        <v>1</v>
      </c>
      <c r="F533" s="234" t="s">
        <v>377</v>
      </c>
      <c r="G533" s="232"/>
      <c r="H533" s="235">
        <v>2257.5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152</v>
      </c>
      <c r="AU533" s="241" t="s">
        <v>82</v>
      </c>
      <c r="AV533" s="14" t="s">
        <v>151</v>
      </c>
      <c r="AW533" s="14" t="s">
        <v>29</v>
      </c>
      <c r="AX533" s="14" t="s">
        <v>80</v>
      </c>
      <c r="AY533" s="241" t="s">
        <v>145</v>
      </c>
    </row>
    <row r="534" spans="1:65" s="2" customFormat="1" ht="21.75" customHeight="1">
      <c r="A534" s="35"/>
      <c r="B534" s="36"/>
      <c r="C534" s="205" t="s">
        <v>659</v>
      </c>
      <c r="D534" s="205" t="s">
        <v>147</v>
      </c>
      <c r="E534" s="206" t="s">
        <v>660</v>
      </c>
      <c r="F534" s="207" t="s">
        <v>652</v>
      </c>
      <c r="G534" s="208" t="s">
        <v>189</v>
      </c>
      <c r="H534" s="209">
        <v>224.385</v>
      </c>
      <c r="I534" s="210"/>
      <c r="J534" s="211">
        <f>ROUND(I534*H534,2)</f>
        <v>0</v>
      </c>
      <c r="K534" s="212"/>
      <c r="L534" s="40"/>
      <c r="M534" s="213" t="s">
        <v>1</v>
      </c>
      <c r="N534" s="214" t="s">
        <v>37</v>
      </c>
      <c r="O534" s="72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17" t="s">
        <v>182</v>
      </c>
      <c r="AT534" s="217" t="s">
        <v>147</v>
      </c>
      <c r="AU534" s="217" t="s">
        <v>82</v>
      </c>
      <c r="AY534" s="18" t="s">
        <v>145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8" t="s">
        <v>80</v>
      </c>
      <c r="BK534" s="218">
        <f>ROUND(I534*H534,2)</f>
        <v>0</v>
      </c>
      <c r="BL534" s="18" t="s">
        <v>182</v>
      </c>
      <c r="BM534" s="217" t="s">
        <v>661</v>
      </c>
    </row>
    <row r="535" spans="1:65" s="2" customFormat="1" ht="16.5" customHeight="1">
      <c r="A535" s="35"/>
      <c r="B535" s="36"/>
      <c r="C535" s="263" t="s">
        <v>456</v>
      </c>
      <c r="D535" s="263" t="s">
        <v>222</v>
      </c>
      <c r="E535" s="264" t="s">
        <v>662</v>
      </c>
      <c r="F535" s="265" t="s">
        <v>663</v>
      </c>
      <c r="G535" s="266" t="s">
        <v>189</v>
      </c>
      <c r="H535" s="267">
        <v>187.11</v>
      </c>
      <c r="I535" s="268"/>
      <c r="J535" s="269">
        <f>ROUND(I535*H535,2)</f>
        <v>0</v>
      </c>
      <c r="K535" s="270"/>
      <c r="L535" s="271"/>
      <c r="M535" s="272" t="s">
        <v>1</v>
      </c>
      <c r="N535" s="273" t="s">
        <v>37</v>
      </c>
      <c r="O535" s="72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7" t="s">
        <v>310</v>
      </c>
      <c r="AT535" s="217" t="s">
        <v>222</v>
      </c>
      <c r="AU535" s="217" t="s">
        <v>82</v>
      </c>
      <c r="AY535" s="18" t="s">
        <v>145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80</v>
      </c>
      <c r="BK535" s="218">
        <f>ROUND(I535*H535,2)</f>
        <v>0</v>
      </c>
      <c r="BL535" s="18" t="s">
        <v>182</v>
      </c>
      <c r="BM535" s="217" t="s">
        <v>664</v>
      </c>
    </row>
    <row r="536" spans="2:51" s="13" customFormat="1" ht="12">
      <c r="B536" s="219"/>
      <c r="C536" s="220"/>
      <c r="D536" s="221" t="s">
        <v>152</v>
      </c>
      <c r="E536" s="222" t="s">
        <v>1</v>
      </c>
      <c r="F536" s="223" t="s">
        <v>665</v>
      </c>
      <c r="G536" s="220"/>
      <c r="H536" s="224">
        <v>72.66</v>
      </c>
      <c r="I536" s="225"/>
      <c r="J536" s="220"/>
      <c r="K536" s="220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152</v>
      </c>
      <c r="AU536" s="230" t="s">
        <v>82</v>
      </c>
      <c r="AV536" s="13" t="s">
        <v>82</v>
      </c>
      <c r="AW536" s="13" t="s">
        <v>29</v>
      </c>
      <c r="AX536" s="13" t="s">
        <v>72</v>
      </c>
      <c r="AY536" s="230" t="s">
        <v>145</v>
      </c>
    </row>
    <row r="537" spans="2:51" s="16" customFormat="1" ht="12">
      <c r="B537" s="252"/>
      <c r="C537" s="253"/>
      <c r="D537" s="221" t="s">
        <v>152</v>
      </c>
      <c r="E537" s="254" t="s">
        <v>1</v>
      </c>
      <c r="F537" s="255" t="s">
        <v>198</v>
      </c>
      <c r="G537" s="253"/>
      <c r="H537" s="256">
        <v>72.66</v>
      </c>
      <c r="I537" s="257"/>
      <c r="J537" s="253"/>
      <c r="K537" s="253"/>
      <c r="L537" s="258"/>
      <c r="M537" s="259"/>
      <c r="N537" s="260"/>
      <c r="O537" s="260"/>
      <c r="P537" s="260"/>
      <c r="Q537" s="260"/>
      <c r="R537" s="260"/>
      <c r="S537" s="260"/>
      <c r="T537" s="261"/>
      <c r="AT537" s="262" t="s">
        <v>152</v>
      </c>
      <c r="AU537" s="262" t="s">
        <v>82</v>
      </c>
      <c r="AV537" s="16" t="s">
        <v>157</v>
      </c>
      <c r="AW537" s="16" t="s">
        <v>29</v>
      </c>
      <c r="AX537" s="16" t="s">
        <v>72</v>
      </c>
      <c r="AY537" s="262" t="s">
        <v>145</v>
      </c>
    </row>
    <row r="538" spans="2:51" s="13" customFormat="1" ht="12">
      <c r="B538" s="219"/>
      <c r="C538" s="220"/>
      <c r="D538" s="221" t="s">
        <v>152</v>
      </c>
      <c r="E538" s="222" t="s">
        <v>1</v>
      </c>
      <c r="F538" s="223" t="s">
        <v>666</v>
      </c>
      <c r="G538" s="220"/>
      <c r="H538" s="224">
        <v>77.7</v>
      </c>
      <c r="I538" s="225"/>
      <c r="J538" s="220"/>
      <c r="K538" s="220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152</v>
      </c>
      <c r="AU538" s="230" t="s">
        <v>82</v>
      </c>
      <c r="AV538" s="13" t="s">
        <v>82</v>
      </c>
      <c r="AW538" s="13" t="s">
        <v>29</v>
      </c>
      <c r="AX538" s="13" t="s">
        <v>72</v>
      </c>
      <c r="AY538" s="230" t="s">
        <v>145</v>
      </c>
    </row>
    <row r="539" spans="2:51" s="16" customFormat="1" ht="12">
      <c r="B539" s="252"/>
      <c r="C539" s="253"/>
      <c r="D539" s="221" t="s">
        <v>152</v>
      </c>
      <c r="E539" s="254" t="s">
        <v>1</v>
      </c>
      <c r="F539" s="255" t="s">
        <v>198</v>
      </c>
      <c r="G539" s="253"/>
      <c r="H539" s="256">
        <v>77.7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AT539" s="262" t="s">
        <v>152</v>
      </c>
      <c r="AU539" s="262" t="s">
        <v>82</v>
      </c>
      <c r="AV539" s="16" t="s">
        <v>157</v>
      </c>
      <c r="AW539" s="16" t="s">
        <v>29</v>
      </c>
      <c r="AX539" s="16" t="s">
        <v>72</v>
      </c>
      <c r="AY539" s="262" t="s">
        <v>145</v>
      </c>
    </row>
    <row r="540" spans="2:51" s="13" customFormat="1" ht="12">
      <c r="B540" s="219"/>
      <c r="C540" s="220"/>
      <c r="D540" s="221" t="s">
        <v>152</v>
      </c>
      <c r="E540" s="222" t="s">
        <v>1</v>
      </c>
      <c r="F540" s="223" t="s">
        <v>667</v>
      </c>
      <c r="G540" s="220"/>
      <c r="H540" s="224">
        <v>36.75</v>
      </c>
      <c r="I540" s="225"/>
      <c r="J540" s="220"/>
      <c r="K540" s="220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152</v>
      </c>
      <c r="AU540" s="230" t="s">
        <v>82</v>
      </c>
      <c r="AV540" s="13" t="s">
        <v>82</v>
      </c>
      <c r="AW540" s="13" t="s">
        <v>29</v>
      </c>
      <c r="AX540" s="13" t="s">
        <v>72</v>
      </c>
      <c r="AY540" s="230" t="s">
        <v>145</v>
      </c>
    </row>
    <row r="541" spans="2:51" s="16" customFormat="1" ht="12">
      <c r="B541" s="252"/>
      <c r="C541" s="253"/>
      <c r="D541" s="221" t="s">
        <v>152</v>
      </c>
      <c r="E541" s="254" t="s">
        <v>1</v>
      </c>
      <c r="F541" s="255" t="s">
        <v>198</v>
      </c>
      <c r="G541" s="253"/>
      <c r="H541" s="256">
        <v>36.75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AT541" s="262" t="s">
        <v>152</v>
      </c>
      <c r="AU541" s="262" t="s">
        <v>82</v>
      </c>
      <c r="AV541" s="16" t="s">
        <v>157</v>
      </c>
      <c r="AW541" s="16" t="s">
        <v>29</v>
      </c>
      <c r="AX541" s="16" t="s">
        <v>72</v>
      </c>
      <c r="AY541" s="262" t="s">
        <v>145</v>
      </c>
    </row>
    <row r="542" spans="2:51" s="14" customFormat="1" ht="12">
      <c r="B542" s="231"/>
      <c r="C542" s="232"/>
      <c r="D542" s="221" t="s">
        <v>152</v>
      </c>
      <c r="E542" s="233" t="s">
        <v>1</v>
      </c>
      <c r="F542" s="234" t="s">
        <v>154</v>
      </c>
      <c r="G542" s="232"/>
      <c r="H542" s="235">
        <v>187.11</v>
      </c>
      <c r="I542" s="236"/>
      <c r="J542" s="232"/>
      <c r="K542" s="232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152</v>
      </c>
      <c r="AU542" s="241" t="s">
        <v>82</v>
      </c>
      <c r="AV542" s="14" t="s">
        <v>151</v>
      </c>
      <c r="AW542" s="14" t="s">
        <v>29</v>
      </c>
      <c r="AX542" s="14" t="s">
        <v>80</v>
      </c>
      <c r="AY542" s="241" t="s">
        <v>145</v>
      </c>
    </row>
    <row r="543" spans="1:65" s="2" customFormat="1" ht="16.5" customHeight="1">
      <c r="A543" s="35"/>
      <c r="B543" s="36"/>
      <c r="C543" s="263" t="s">
        <v>668</v>
      </c>
      <c r="D543" s="263" t="s">
        <v>222</v>
      </c>
      <c r="E543" s="264" t="s">
        <v>669</v>
      </c>
      <c r="F543" s="265" t="s">
        <v>670</v>
      </c>
      <c r="G543" s="266" t="s">
        <v>189</v>
      </c>
      <c r="H543" s="267">
        <v>37.275</v>
      </c>
      <c r="I543" s="268"/>
      <c r="J543" s="269">
        <f>ROUND(I543*H543,2)</f>
        <v>0</v>
      </c>
      <c r="K543" s="270"/>
      <c r="L543" s="271"/>
      <c r="M543" s="272" t="s">
        <v>1</v>
      </c>
      <c r="N543" s="273" t="s">
        <v>37</v>
      </c>
      <c r="O543" s="72"/>
      <c r="P543" s="215">
        <f>O543*H543</f>
        <v>0</v>
      </c>
      <c r="Q543" s="215">
        <v>0</v>
      </c>
      <c r="R543" s="215">
        <f>Q543*H543</f>
        <v>0</v>
      </c>
      <c r="S543" s="215">
        <v>0</v>
      </c>
      <c r="T543" s="216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17" t="s">
        <v>310</v>
      </c>
      <c r="AT543" s="217" t="s">
        <v>222</v>
      </c>
      <c r="AU543" s="217" t="s">
        <v>82</v>
      </c>
      <c r="AY543" s="18" t="s">
        <v>145</v>
      </c>
      <c r="BE543" s="218">
        <f>IF(N543="základní",J543,0)</f>
        <v>0</v>
      </c>
      <c r="BF543" s="218">
        <f>IF(N543="snížená",J543,0)</f>
        <v>0</v>
      </c>
      <c r="BG543" s="218">
        <f>IF(N543="zákl. přenesená",J543,0)</f>
        <v>0</v>
      </c>
      <c r="BH543" s="218">
        <f>IF(N543="sníž. přenesená",J543,0)</f>
        <v>0</v>
      </c>
      <c r="BI543" s="218">
        <f>IF(N543="nulová",J543,0)</f>
        <v>0</v>
      </c>
      <c r="BJ543" s="18" t="s">
        <v>80</v>
      </c>
      <c r="BK543" s="218">
        <f>ROUND(I543*H543,2)</f>
        <v>0</v>
      </c>
      <c r="BL543" s="18" t="s">
        <v>182</v>
      </c>
      <c r="BM543" s="217" t="s">
        <v>671</v>
      </c>
    </row>
    <row r="544" spans="2:51" s="13" customFormat="1" ht="12">
      <c r="B544" s="219"/>
      <c r="C544" s="220"/>
      <c r="D544" s="221" t="s">
        <v>152</v>
      </c>
      <c r="E544" s="222" t="s">
        <v>1</v>
      </c>
      <c r="F544" s="223" t="s">
        <v>672</v>
      </c>
      <c r="G544" s="220"/>
      <c r="H544" s="224">
        <v>29.19</v>
      </c>
      <c r="I544" s="225"/>
      <c r="J544" s="220"/>
      <c r="K544" s="220"/>
      <c r="L544" s="226"/>
      <c r="M544" s="227"/>
      <c r="N544" s="228"/>
      <c r="O544" s="228"/>
      <c r="P544" s="228"/>
      <c r="Q544" s="228"/>
      <c r="R544" s="228"/>
      <c r="S544" s="228"/>
      <c r="T544" s="229"/>
      <c r="AT544" s="230" t="s">
        <v>152</v>
      </c>
      <c r="AU544" s="230" t="s">
        <v>82</v>
      </c>
      <c r="AV544" s="13" t="s">
        <v>82</v>
      </c>
      <c r="AW544" s="13" t="s">
        <v>29</v>
      </c>
      <c r="AX544" s="13" t="s">
        <v>72</v>
      </c>
      <c r="AY544" s="230" t="s">
        <v>145</v>
      </c>
    </row>
    <row r="545" spans="2:51" s="13" customFormat="1" ht="12">
      <c r="B545" s="219"/>
      <c r="C545" s="220"/>
      <c r="D545" s="221" t="s">
        <v>152</v>
      </c>
      <c r="E545" s="222" t="s">
        <v>1</v>
      </c>
      <c r="F545" s="223" t="s">
        <v>673</v>
      </c>
      <c r="G545" s="220"/>
      <c r="H545" s="224">
        <v>8.085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152</v>
      </c>
      <c r="AU545" s="230" t="s">
        <v>82</v>
      </c>
      <c r="AV545" s="13" t="s">
        <v>82</v>
      </c>
      <c r="AW545" s="13" t="s">
        <v>29</v>
      </c>
      <c r="AX545" s="13" t="s">
        <v>72</v>
      </c>
      <c r="AY545" s="230" t="s">
        <v>145</v>
      </c>
    </row>
    <row r="546" spans="2:51" s="14" customFormat="1" ht="12">
      <c r="B546" s="231"/>
      <c r="C546" s="232"/>
      <c r="D546" s="221" t="s">
        <v>152</v>
      </c>
      <c r="E546" s="233" t="s">
        <v>1</v>
      </c>
      <c r="F546" s="234" t="s">
        <v>154</v>
      </c>
      <c r="G546" s="232"/>
      <c r="H546" s="235">
        <v>37.275000000000006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152</v>
      </c>
      <c r="AU546" s="241" t="s">
        <v>82</v>
      </c>
      <c r="AV546" s="14" t="s">
        <v>151</v>
      </c>
      <c r="AW546" s="14" t="s">
        <v>29</v>
      </c>
      <c r="AX546" s="14" t="s">
        <v>80</v>
      </c>
      <c r="AY546" s="241" t="s">
        <v>145</v>
      </c>
    </row>
    <row r="547" spans="1:65" s="2" customFormat="1" ht="21.75" customHeight="1">
      <c r="A547" s="35"/>
      <c r="B547" s="36"/>
      <c r="C547" s="205" t="s">
        <v>460</v>
      </c>
      <c r="D547" s="205" t="s">
        <v>147</v>
      </c>
      <c r="E547" s="206" t="s">
        <v>674</v>
      </c>
      <c r="F547" s="207" t="s">
        <v>675</v>
      </c>
      <c r="G547" s="208" t="s">
        <v>189</v>
      </c>
      <c r="H547" s="209">
        <v>51.4</v>
      </c>
      <c r="I547" s="210"/>
      <c r="J547" s="211">
        <f>ROUND(I547*H547,2)</f>
        <v>0</v>
      </c>
      <c r="K547" s="212"/>
      <c r="L547" s="40"/>
      <c r="M547" s="213" t="s">
        <v>1</v>
      </c>
      <c r="N547" s="214" t="s">
        <v>37</v>
      </c>
      <c r="O547" s="72"/>
      <c r="P547" s="215">
        <f>O547*H547</f>
        <v>0</v>
      </c>
      <c r="Q547" s="215">
        <v>0</v>
      </c>
      <c r="R547" s="215">
        <f>Q547*H547</f>
        <v>0</v>
      </c>
      <c r="S547" s="215">
        <v>0</v>
      </c>
      <c r="T547" s="216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17" t="s">
        <v>182</v>
      </c>
      <c r="AT547" s="217" t="s">
        <v>147</v>
      </c>
      <c r="AU547" s="217" t="s">
        <v>82</v>
      </c>
      <c r="AY547" s="18" t="s">
        <v>145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8" t="s">
        <v>80</v>
      </c>
      <c r="BK547" s="218">
        <f>ROUND(I547*H547,2)</f>
        <v>0</v>
      </c>
      <c r="BL547" s="18" t="s">
        <v>182</v>
      </c>
      <c r="BM547" s="217" t="s">
        <v>676</v>
      </c>
    </row>
    <row r="548" spans="2:51" s="15" customFormat="1" ht="12">
      <c r="B548" s="242"/>
      <c r="C548" s="243"/>
      <c r="D548" s="221" t="s">
        <v>152</v>
      </c>
      <c r="E548" s="244" t="s">
        <v>1</v>
      </c>
      <c r="F548" s="245" t="s">
        <v>677</v>
      </c>
      <c r="G548" s="243"/>
      <c r="H548" s="244" t="s">
        <v>1</v>
      </c>
      <c r="I548" s="246"/>
      <c r="J548" s="243"/>
      <c r="K548" s="243"/>
      <c r="L548" s="247"/>
      <c r="M548" s="248"/>
      <c r="N548" s="249"/>
      <c r="O548" s="249"/>
      <c r="P548" s="249"/>
      <c r="Q548" s="249"/>
      <c r="R548" s="249"/>
      <c r="S548" s="249"/>
      <c r="T548" s="250"/>
      <c r="AT548" s="251" t="s">
        <v>152</v>
      </c>
      <c r="AU548" s="251" t="s">
        <v>82</v>
      </c>
      <c r="AV548" s="15" t="s">
        <v>80</v>
      </c>
      <c r="AW548" s="15" t="s">
        <v>29</v>
      </c>
      <c r="AX548" s="15" t="s">
        <v>72</v>
      </c>
      <c r="AY548" s="251" t="s">
        <v>145</v>
      </c>
    </row>
    <row r="549" spans="2:51" s="13" customFormat="1" ht="12">
      <c r="B549" s="219"/>
      <c r="C549" s="220"/>
      <c r="D549" s="221" t="s">
        <v>152</v>
      </c>
      <c r="E549" s="222" t="s">
        <v>1</v>
      </c>
      <c r="F549" s="223" t="s">
        <v>613</v>
      </c>
      <c r="G549" s="220"/>
      <c r="H549" s="224">
        <v>27.5</v>
      </c>
      <c r="I549" s="225"/>
      <c r="J549" s="220"/>
      <c r="K549" s="220"/>
      <c r="L549" s="226"/>
      <c r="M549" s="227"/>
      <c r="N549" s="228"/>
      <c r="O549" s="228"/>
      <c r="P549" s="228"/>
      <c r="Q549" s="228"/>
      <c r="R549" s="228"/>
      <c r="S549" s="228"/>
      <c r="T549" s="229"/>
      <c r="AT549" s="230" t="s">
        <v>152</v>
      </c>
      <c r="AU549" s="230" t="s">
        <v>82</v>
      </c>
      <c r="AV549" s="13" t="s">
        <v>82</v>
      </c>
      <c r="AW549" s="13" t="s">
        <v>29</v>
      </c>
      <c r="AX549" s="13" t="s">
        <v>72</v>
      </c>
      <c r="AY549" s="230" t="s">
        <v>145</v>
      </c>
    </row>
    <row r="550" spans="2:51" s="13" customFormat="1" ht="12">
      <c r="B550" s="219"/>
      <c r="C550" s="220"/>
      <c r="D550" s="221" t="s">
        <v>152</v>
      </c>
      <c r="E550" s="222" t="s">
        <v>1</v>
      </c>
      <c r="F550" s="223" t="s">
        <v>614</v>
      </c>
      <c r="G550" s="220"/>
      <c r="H550" s="224">
        <v>23.9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152</v>
      </c>
      <c r="AU550" s="230" t="s">
        <v>82</v>
      </c>
      <c r="AV550" s="13" t="s">
        <v>82</v>
      </c>
      <c r="AW550" s="13" t="s">
        <v>29</v>
      </c>
      <c r="AX550" s="13" t="s">
        <v>72</v>
      </c>
      <c r="AY550" s="230" t="s">
        <v>145</v>
      </c>
    </row>
    <row r="551" spans="2:51" s="14" customFormat="1" ht="12">
      <c r="B551" s="231"/>
      <c r="C551" s="232"/>
      <c r="D551" s="221" t="s">
        <v>152</v>
      </c>
      <c r="E551" s="233" t="s">
        <v>1</v>
      </c>
      <c r="F551" s="234" t="s">
        <v>154</v>
      </c>
      <c r="G551" s="232"/>
      <c r="H551" s="235">
        <v>51.4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152</v>
      </c>
      <c r="AU551" s="241" t="s">
        <v>82</v>
      </c>
      <c r="AV551" s="14" t="s">
        <v>151</v>
      </c>
      <c r="AW551" s="14" t="s">
        <v>29</v>
      </c>
      <c r="AX551" s="14" t="s">
        <v>80</v>
      </c>
      <c r="AY551" s="241" t="s">
        <v>145</v>
      </c>
    </row>
    <row r="552" spans="1:65" s="2" customFormat="1" ht="16.5" customHeight="1">
      <c r="A552" s="35"/>
      <c r="B552" s="36"/>
      <c r="C552" s="263" t="s">
        <v>678</v>
      </c>
      <c r="D552" s="263" t="s">
        <v>222</v>
      </c>
      <c r="E552" s="264" t="s">
        <v>679</v>
      </c>
      <c r="F552" s="265" t="s">
        <v>309</v>
      </c>
      <c r="G552" s="266" t="s">
        <v>189</v>
      </c>
      <c r="H552" s="267">
        <v>52.428</v>
      </c>
      <c r="I552" s="268"/>
      <c r="J552" s="269">
        <f>ROUND(I552*H552,2)</f>
        <v>0</v>
      </c>
      <c r="K552" s="270"/>
      <c r="L552" s="271"/>
      <c r="M552" s="272" t="s">
        <v>1</v>
      </c>
      <c r="N552" s="273" t="s">
        <v>37</v>
      </c>
      <c r="O552" s="72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217" t="s">
        <v>310</v>
      </c>
      <c r="AT552" s="217" t="s">
        <v>222</v>
      </c>
      <c r="AU552" s="217" t="s">
        <v>82</v>
      </c>
      <c r="AY552" s="18" t="s">
        <v>145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8" t="s">
        <v>80</v>
      </c>
      <c r="BK552" s="218">
        <f>ROUND(I552*H552,2)</f>
        <v>0</v>
      </c>
      <c r="BL552" s="18" t="s">
        <v>182</v>
      </c>
      <c r="BM552" s="217" t="s">
        <v>680</v>
      </c>
    </row>
    <row r="553" spans="1:65" s="2" customFormat="1" ht="21.75" customHeight="1">
      <c r="A553" s="35"/>
      <c r="B553" s="36"/>
      <c r="C553" s="205" t="s">
        <v>472</v>
      </c>
      <c r="D553" s="205" t="s">
        <v>147</v>
      </c>
      <c r="E553" s="206" t="s">
        <v>681</v>
      </c>
      <c r="F553" s="207" t="s">
        <v>682</v>
      </c>
      <c r="G553" s="208" t="s">
        <v>189</v>
      </c>
      <c r="H553" s="209">
        <v>42</v>
      </c>
      <c r="I553" s="210"/>
      <c r="J553" s="211">
        <f>ROUND(I553*H553,2)</f>
        <v>0</v>
      </c>
      <c r="K553" s="212"/>
      <c r="L553" s="40"/>
      <c r="M553" s="213" t="s">
        <v>1</v>
      </c>
      <c r="N553" s="214" t="s">
        <v>37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182</v>
      </c>
      <c r="AT553" s="217" t="s">
        <v>147</v>
      </c>
      <c r="AU553" s="217" t="s">
        <v>82</v>
      </c>
      <c r="AY553" s="18" t="s">
        <v>145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80</v>
      </c>
      <c r="BK553" s="218">
        <f>ROUND(I553*H553,2)</f>
        <v>0</v>
      </c>
      <c r="BL553" s="18" t="s">
        <v>182</v>
      </c>
      <c r="BM553" s="217" t="s">
        <v>683</v>
      </c>
    </row>
    <row r="554" spans="2:51" s="13" customFormat="1" ht="12">
      <c r="B554" s="219"/>
      <c r="C554" s="220"/>
      <c r="D554" s="221" t="s">
        <v>152</v>
      </c>
      <c r="E554" s="222" t="s">
        <v>1</v>
      </c>
      <c r="F554" s="223" t="s">
        <v>684</v>
      </c>
      <c r="G554" s="220"/>
      <c r="H554" s="224">
        <v>42</v>
      </c>
      <c r="I554" s="225"/>
      <c r="J554" s="220"/>
      <c r="K554" s="220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152</v>
      </c>
      <c r="AU554" s="230" t="s">
        <v>82</v>
      </c>
      <c r="AV554" s="13" t="s">
        <v>82</v>
      </c>
      <c r="AW554" s="13" t="s">
        <v>29</v>
      </c>
      <c r="AX554" s="13" t="s">
        <v>72</v>
      </c>
      <c r="AY554" s="230" t="s">
        <v>145</v>
      </c>
    </row>
    <row r="555" spans="2:51" s="14" customFormat="1" ht="12">
      <c r="B555" s="231"/>
      <c r="C555" s="232"/>
      <c r="D555" s="221" t="s">
        <v>152</v>
      </c>
      <c r="E555" s="233" t="s">
        <v>1</v>
      </c>
      <c r="F555" s="234" t="s">
        <v>154</v>
      </c>
      <c r="G555" s="232"/>
      <c r="H555" s="235">
        <v>42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152</v>
      </c>
      <c r="AU555" s="241" t="s">
        <v>82</v>
      </c>
      <c r="AV555" s="14" t="s">
        <v>151</v>
      </c>
      <c r="AW555" s="14" t="s">
        <v>29</v>
      </c>
      <c r="AX555" s="14" t="s">
        <v>80</v>
      </c>
      <c r="AY555" s="241" t="s">
        <v>145</v>
      </c>
    </row>
    <row r="556" spans="1:65" s="2" customFormat="1" ht="21.75" customHeight="1">
      <c r="A556" s="35"/>
      <c r="B556" s="36"/>
      <c r="C556" s="263" t="s">
        <v>685</v>
      </c>
      <c r="D556" s="263" t="s">
        <v>222</v>
      </c>
      <c r="E556" s="264" t="s">
        <v>686</v>
      </c>
      <c r="F556" s="265" t="s">
        <v>687</v>
      </c>
      <c r="G556" s="266" t="s">
        <v>189</v>
      </c>
      <c r="H556" s="267">
        <v>42.84</v>
      </c>
      <c r="I556" s="268"/>
      <c r="J556" s="269">
        <f>ROUND(I556*H556,2)</f>
        <v>0</v>
      </c>
      <c r="K556" s="270"/>
      <c r="L556" s="271"/>
      <c r="M556" s="272" t="s">
        <v>1</v>
      </c>
      <c r="N556" s="273" t="s">
        <v>37</v>
      </c>
      <c r="O556" s="72"/>
      <c r="P556" s="215">
        <f>O556*H556</f>
        <v>0</v>
      </c>
      <c r="Q556" s="215">
        <v>0</v>
      </c>
      <c r="R556" s="215">
        <f>Q556*H556</f>
        <v>0</v>
      </c>
      <c r="S556" s="215">
        <v>0</v>
      </c>
      <c r="T556" s="216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17" t="s">
        <v>310</v>
      </c>
      <c r="AT556" s="217" t="s">
        <v>222</v>
      </c>
      <c r="AU556" s="217" t="s">
        <v>82</v>
      </c>
      <c r="AY556" s="18" t="s">
        <v>145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8" t="s">
        <v>80</v>
      </c>
      <c r="BK556" s="218">
        <f>ROUND(I556*H556,2)</f>
        <v>0</v>
      </c>
      <c r="BL556" s="18" t="s">
        <v>182</v>
      </c>
      <c r="BM556" s="217" t="s">
        <v>688</v>
      </c>
    </row>
    <row r="557" spans="1:65" s="2" customFormat="1" ht="33" customHeight="1">
      <c r="A557" s="35"/>
      <c r="B557" s="36"/>
      <c r="C557" s="205" t="s">
        <v>477</v>
      </c>
      <c r="D557" s="205" t="s">
        <v>147</v>
      </c>
      <c r="E557" s="206" t="s">
        <v>689</v>
      </c>
      <c r="F557" s="207" t="s">
        <v>690</v>
      </c>
      <c r="G557" s="208" t="s">
        <v>189</v>
      </c>
      <c r="H557" s="209">
        <v>42</v>
      </c>
      <c r="I557" s="210"/>
      <c r="J557" s="211">
        <f>ROUND(I557*H557,2)</f>
        <v>0</v>
      </c>
      <c r="K557" s="212"/>
      <c r="L557" s="40"/>
      <c r="M557" s="213" t="s">
        <v>1</v>
      </c>
      <c r="N557" s="214" t="s">
        <v>37</v>
      </c>
      <c r="O557" s="72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7" t="s">
        <v>182</v>
      </c>
      <c r="AT557" s="217" t="s">
        <v>147</v>
      </c>
      <c r="AU557" s="217" t="s">
        <v>82</v>
      </c>
      <c r="AY557" s="18" t="s">
        <v>145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80</v>
      </c>
      <c r="BK557" s="218">
        <f>ROUND(I557*H557,2)</f>
        <v>0</v>
      </c>
      <c r="BL557" s="18" t="s">
        <v>182</v>
      </c>
      <c r="BM557" s="217" t="s">
        <v>691</v>
      </c>
    </row>
    <row r="558" spans="2:51" s="13" customFormat="1" ht="12">
      <c r="B558" s="219"/>
      <c r="C558" s="220"/>
      <c r="D558" s="221" t="s">
        <v>152</v>
      </c>
      <c r="E558" s="222" t="s">
        <v>1</v>
      </c>
      <c r="F558" s="223" t="s">
        <v>684</v>
      </c>
      <c r="G558" s="220"/>
      <c r="H558" s="224">
        <v>42</v>
      </c>
      <c r="I558" s="225"/>
      <c r="J558" s="220"/>
      <c r="K558" s="220"/>
      <c r="L558" s="226"/>
      <c r="M558" s="227"/>
      <c r="N558" s="228"/>
      <c r="O558" s="228"/>
      <c r="P558" s="228"/>
      <c r="Q558" s="228"/>
      <c r="R558" s="228"/>
      <c r="S558" s="228"/>
      <c r="T558" s="229"/>
      <c r="AT558" s="230" t="s">
        <v>152</v>
      </c>
      <c r="AU558" s="230" t="s">
        <v>82</v>
      </c>
      <c r="AV558" s="13" t="s">
        <v>82</v>
      </c>
      <c r="AW558" s="13" t="s">
        <v>29</v>
      </c>
      <c r="AX558" s="13" t="s">
        <v>72</v>
      </c>
      <c r="AY558" s="230" t="s">
        <v>145</v>
      </c>
    </row>
    <row r="559" spans="2:51" s="14" customFormat="1" ht="12">
      <c r="B559" s="231"/>
      <c r="C559" s="232"/>
      <c r="D559" s="221" t="s">
        <v>152</v>
      </c>
      <c r="E559" s="233" t="s">
        <v>1</v>
      </c>
      <c r="F559" s="234" t="s">
        <v>154</v>
      </c>
      <c r="G559" s="232"/>
      <c r="H559" s="235">
        <v>42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152</v>
      </c>
      <c r="AU559" s="241" t="s">
        <v>82</v>
      </c>
      <c r="AV559" s="14" t="s">
        <v>151</v>
      </c>
      <c r="AW559" s="14" t="s">
        <v>29</v>
      </c>
      <c r="AX559" s="14" t="s">
        <v>80</v>
      </c>
      <c r="AY559" s="241" t="s">
        <v>145</v>
      </c>
    </row>
    <row r="560" spans="1:65" s="2" customFormat="1" ht="21.75" customHeight="1">
      <c r="A560" s="35"/>
      <c r="B560" s="36"/>
      <c r="C560" s="205" t="s">
        <v>692</v>
      </c>
      <c r="D560" s="205" t="s">
        <v>147</v>
      </c>
      <c r="E560" s="206" t="s">
        <v>693</v>
      </c>
      <c r="F560" s="207" t="s">
        <v>694</v>
      </c>
      <c r="G560" s="208" t="s">
        <v>189</v>
      </c>
      <c r="H560" s="209">
        <v>124.6</v>
      </c>
      <c r="I560" s="210"/>
      <c r="J560" s="211">
        <f>ROUND(I560*H560,2)</f>
        <v>0</v>
      </c>
      <c r="K560" s="212"/>
      <c r="L560" s="40"/>
      <c r="M560" s="213" t="s">
        <v>1</v>
      </c>
      <c r="N560" s="214" t="s">
        <v>37</v>
      </c>
      <c r="O560" s="72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17" t="s">
        <v>182</v>
      </c>
      <c r="AT560" s="217" t="s">
        <v>147</v>
      </c>
      <c r="AU560" s="217" t="s">
        <v>82</v>
      </c>
      <c r="AY560" s="18" t="s">
        <v>145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8" t="s">
        <v>80</v>
      </c>
      <c r="BK560" s="218">
        <f>ROUND(I560*H560,2)</f>
        <v>0</v>
      </c>
      <c r="BL560" s="18" t="s">
        <v>182</v>
      </c>
      <c r="BM560" s="217" t="s">
        <v>695</v>
      </c>
    </row>
    <row r="561" spans="2:51" s="13" customFormat="1" ht="12">
      <c r="B561" s="219"/>
      <c r="C561" s="220"/>
      <c r="D561" s="221" t="s">
        <v>152</v>
      </c>
      <c r="E561" s="222" t="s">
        <v>1</v>
      </c>
      <c r="F561" s="223" t="s">
        <v>696</v>
      </c>
      <c r="G561" s="220"/>
      <c r="H561" s="224">
        <v>34.6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152</v>
      </c>
      <c r="AU561" s="230" t="s">
        <v>82</v>
      </c>
      <c r="AV561" s="13" t="s">
        <v>82</v>
      </c>
      <c r="AW561" s="13" t="s">
        <v>29</v>
      </c>
      <c r="AX561" s="13" t="s">
        <v>72</v>
      </c>
      <c r="AY561" s="230" t="s">
        <v>145</v>
      </c>
    </row>
    <row r="562" spans="2:51" s="16" customFormat="1" ht="12">
      <c r="B562" s="252"/>
      <c r="C562" s="253"/>
      <c r="D562" s="221" t="s">
        <v>152</v>
      </c>
      <c r="E562" s="254" t="s">
        <v>1</v>
      </c>
      <c r="F562" s="255" t="s">
        <v>198</v>
      </c>
      <c r="G562" s="253"/>
      <c r="H562" s="256">
        <v>34.6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AT562" s="262" t="s">
        <v>152</v>
      </c>
      <c r="AU562" s="262" t="s">
        <v>82</v>
      </c>
      <c r="AV562" s="16" t="s">
        <v>157</v>
      </c>
      <c r="AW562" s="16" t="s">
        <v>29</v>
      </c>
      <c r="AX562" s="16" t="s">
        <v>72</v>
      </c>
      <c r="AY562" s="262" t="s">
        <v>145</v>
      </c>
    </row>
    <row r="563" spans="2:51" s="13" customFormat="1" ht="12">
      <c r="B563" s="219"/>
      <c r="C563" s="220"/>
      <c r="D563" s="221" t="s">
        <v>152</v>
      </c>
      <c r="E563" s="222" t="s">
        <v>1</v>
      </c>
      <c r="F563" s="223" t="s">
        <v>697</v>
      </c>
      <c r="G563" s="220"/>
      <c r="H563" s="224">
        <v>27.8</v>
      </c>
      <c r="I563" s="225"/>
      <c r="J563" s="220"/>
      <c r="K563" s="220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152</v>
      </c>
      <c r="AU563" s="230" t="s">
        <v>82</v>
      </c>
      <c r="AV563" s="13" t="s">
        <v>82</v>
      </c>
      <c r="AW563" s="13" t="s">
        <v>29</v>
      </c>
      <c r="AX563" s="13" t="s">
        <v>72</v>
      </c>
      <c r="AY563" s="230" t="s">
        <v>145</v>
      </c>
    </row>
    <row r="564" spans="2:51" s="16" customFormat="1" ht="12">
      <c r="B564" s="252"/>
      <c r="C564" s="253"/>
      <c r="D564" s="221" t="s">
        <v>152</v>
      </c>
      <c r="E564" s="254" t="s">
        <v>1</v>
      </c>
      <c r="F564" s="255" t="s">
        <v>198</v>
      </c>
      <c r="G564" s="253"/>
      <c r="H564" s="256">
        <v>27.8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AT564" s="262" t="s">
        <v>152</v>
      </c>
      <c r="AU564" s="262" t="s">
        <v>82</v>
      </c>
      <c r="AV564" s="16" t="s">
        <v>157</v>
      </c>
      <c r="AW564" s="16" t="s">
        <v>29</v>
      </c>
      <c r="AX564" s="16" t="s">
        <v>72</v>
      </c>
      <c r="AY564" s="262" t="s">
        <v>145</v>
      </c>
    </row>
    <row r="565" spans="2:51" s="13" customFormat="1" ht="12">
      <c r="B565" s="219"/>
      <c r="C565" s="220"/>
      <c r="D565" s="221" t="s">
        <v>152</v>
      </c>
      <c r="E565" s="222" t="s">
        <v>1</v>
      </c>
      <c r="F565" s="223" t="s">
        <v>698</v>
      </c>
      <c r="G565" s="220"/>
      <c r="H565" s="224">
        <v>37</v>
      </c>
      <c r="I565" s="225"/>
      <c r="J565" s="220"/>
      <c r="K565" s="220"/>
      <c r="L565" s="226"/>
      <c r="M565" s="227"/>
      <c r="N565" s="228"/>
      <c r="O565" s="228"/>
      <c r="P565" s="228"/>
      <c r="Q565" s="228"/>
      <c r="R565" s="228"/>
      <c r="S565" s="228"/>
      <c r="T565" s="229"/>
      <c r="AT565" s="230" t="s">
        <v>152</v>
      </c>
      <c r="AU565" s="230" t="s">
        <v>82</v>
      </c>
      <c r="AV565" s="13" t="s">
        <v>82</v>
      </c>
      <c r="AW565" s="13" t="s">
        <v>29</v>
      </c>
      <c r="AX565" s="13" t="s">
        <v>72</v>
      </c>
      <c r="AY565" s="230" t="s">
        <v>145</v>
      </c>
    </row>
    <row r="566" spans="2:51" s="16" customFormat="1" ht="12">
      <c r="B566" s="252"/>
      <c r="C566" s="253"/>
      <c r="D566" s="221" t="s">
        <v>152</v>
      </c>
      <c r="E566" s="254" t="s">
        <v>1</v>
      </c>
      <c r="F566" s="255" t="s">
        <v>198</v>
      </c>
      <c r="G566" s="253"/>
      <c r="H566" s="256">
        <v>37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AT566" s="262" t="s">
        <v>152</v>
      </c>
      <c r="AU566" s="262" t="s">
        <v>82</v>
      </c>
      <c r="AV566" s="16" t="s">
        <v>157</v>
      </c>
      <c r="AW566" s="16" t="s">
        <v>29</v>
      </c>
      <c r="AX566" s="16" t="s">
        <v>72</v>
      </c>
      <c r="AY566" s="262" t="s">
        <v>145</v>
      </c>
    </row>
    <row r="567" spans="2:51" s="13" customFormat="1" ht="12">
      <c r="B567" s="219"/>
      <c r="C567" s="220"/>
      <c r="D567" s="221" t="s">
        <v>152</v>
      </c>
      <c r="E567" s="222" t="s">
        <v>1</v>
      </c>
      <c r="F567" s="223" t="s">
        <v>699</v>
      </c>
      <c r="G567" s="220"/>
      <c r="H567" s="224">
        <v>17.5</v>
      </c>
      <c r="I567" s="225"/>
      <c r="J567" s="220"/>
      <c r="K567" s="220"/>
      <c r="L567" s="226"/>
      <c r="M567" s="227"/>
      <c r="N567" s="228"/>
      <c r="O567" s="228"/>
      <c r="P567" s="228"/>
      <c r="Q567" s="228"/>
      <c r="R567" s="228"/>
      <c r="S567" s="228"/>
      <c r="T567" s="229"/>
      <c r="AT567" s="230" t="s">
        <v>152</v>
      </c>
      <c r="AU567" s="230" t="s">
        <v>82</v>
      </c>
      <c r="AV567" s="13" t="s">
        <v>82</v>
      </c>
      <c r="AW567" s="13" t="s">
        <v>29</v>
      </c>
      <c r="AX567" s="13" t="s">
        <v>72</v>
      </c>
      <c r="AY567" s="230" t="s">
        <v>145</v>
      </c>
    </row>
    <row r="568" spans="2:51" s="16" customFormat="1" ht="12">
      <c r="B568" s="252"/>
      <c r="C568" s="253"/>
      <c r="D568" s="221" t="s">
        <v>152</v>
      </c>
      <c r="E568" s="254" t="s">
        <v>1</v>
      </c>
      <c r="F568" s="255" t="s">
        <v>198</v>
      </c>
      <c r="G568" s="253"/>
      <c r="H568" s="256">
        <v>17.5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AT568" s="262" t="s">
        <v>152</v>
      </c>
      <c r="AU568" s="262" t="s">
        <v>82</v>
      </c>
      <c r="AV568" s="16" t="s">
        <v>157</v>
      </c>
      <c r="AW568" s="16" t="s">
        <v>29</v>
      </c>
      <c r="AX568" s="16" t="s">
        <v>72</v>
      </c>
      <c r="AY568" s="262" t="s">
        <v>145</v>
      </c>
    </row>
    <row r="569" spans="2:51" s="13" customFormat="1" ht="12">
      <c r="B569" s="219"/>
      <c r="C569" s="220"/>
      <c r="D569" s="221" t="s">
        <v>152</v>
      </c>
      <c r="E569" s="222" t="s">
        <v>1</v>
      </c>
      <c r="F569" s="223" t="s">
        <v>700</v>
      </c>
      <c r="G569" s="220"/>
      <c r="H569" s="224">
        <v>7.7</v>
      </c>
      <c r="I569" s="225"/>
      <c r="J569" s="220"/>
      <c r="K569" s="220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152</v>
      </c>
      <c r="AU569" s="230" t="s">
        <v>82</v>
      </c>
      <c r="AV569" s="13" t="s">
        <v>82</v>
      </c>
      <c r="AW569" s="13" t="s">
        <v>29</v>
      </c>
      <c r="AX569" s="13" t="s">
        <v>72</v>
      </c>
      <c r="AY569" s="230" t="s">
        <v>145</v>
      </c>
    </row>
    <row r="570" spans="2:51" s="16" customFormat="1" ht="12">
      <c r="B570" s="252"/>
      <c r="C570" s="253"/>
      <c r="D570" s="221" t="s">
        <v>152</v>
      </c>
      <c r="E570" s="254" t="s">
        <v>1</v>
      </c>
      <c r="F570" s="255" t="s">
        <v>198</v>
      </c>
      <c r="G570" s="253"/>
      <c r="H570" s="256">
        <v>7.7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AT570" s="262" t="s">
        <v>152</v>
      </c>
      <c r="AU570" s="262" t="s">
        <v>82</v>
      </c>
      <c r="AV570" s="16" t="s">
        <v>157</v>
      </c>
      <c r="AW570" s="16" t="s">
        <v>29</v>
      </c>
      <c r="AX570" s="16" t="s">
        <v>72</v>
      </c>
      <c r="AY570" s="262" t="s">
        <v>145</v>
      </c>
    </row>
    <row r="571" spans="2:51" s="14" customFormat="1" ht="12">
      <c r="B571" s="231"/>
      <c r="C571" s="232"/>
      <c r="D571" s="221" t="s">
        <v>152</v>
      </c>
      <c r="E571" s="233" t="s">
        <v>1</v>
      </c>
      <c r="F571" s="234" t="s">
        <v>154</v>
      </c>
      <c r="G571" s="232"/>
      <c r="H571" s="235">
        <v>124.60000000000001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152</v>
      </c>
      <c r="AU571" s="241" t="s">
        <v>82</v>
      </c>
      <c r="AV571" s="14" t="s">
        <v>151</v>
      </c>
      <c r="AW571" s="14" t="s">
        <v>29</v>
      </c>
      <c r="AX571" s="14" t="s">
        <v>80</v>
      </c>
      <c r="AY571" s="241" t="s">
        <v>145</v>
      </c>
    </row>
    <row r="572" spans="1:65" s="2" customFormat="1" ht="16.5" customHeight="1">
      <c r="A572" s="35"/>
      <c r="B572" s="36"/>
      <c r="C572" s="263" t="s">
        <v>484</v>
      </c>
      <c r="D572" s="263" t="s">
        <v>222</v>
      </c>
      <c r="E572" s="264" t="s">
        <v>701</v>
      </c>
      <c r="F572" s="265" t="s">
        <v>702</v>
      </c>
      <c r="G572" s="266" t="s">
        <v>189</v>
      </c>
      <c r="H572" s="267">
        <v>135.04</v>
      </c>
      <c r="I572" s="268"/>
      <c r="J572" s="269">
        <f>ROUND(I572*H572,2)</f>
        <v>0</v>
      </c>
      <c r="K572" s="270"/>
      <c r="L572" s="271"/>
      <c r="M572" s="272" t="s">
        <v>1</v>
      </c>
      <c r="N572" s="273" t="s">
        <v>37</v>
      </c>
      <c r="O572" s="72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7" t="s">
        <v>310</v>
      </c>
      <c r="AT572" s="217" t="s">
        <v>222</v>
      </c>
      <c r="AU572" s="217" t="s">
        <v>82</v>
      </c>
      <c r="AY572" s="18" t="s">
        <v>145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8" t="s">
        <v>80</v>
      </c>
      <c r="BK572" s="218">
        <f>ROUND(I572*H572,2)</f>
        <v>0</v>
      </c>
      <c r="BL572" s="18" t="s">
        <v>182</v>
      </c>
      <c r="BM572" s="217" t="s">
        <v>703</v>
      </c>
    </row>
    <row r="573" spans="1:65" s="2" customFormat="1" ht="21.75" customHeight="1">
      <c r="A573" s="35"/>
      <c r="B573" s="36"/>
      <c r="C573" s="205" t="s">
        <v>704</v>
      </c>
      <c r="D573" s="205" t="s">
        <v>147</v>
      </c>
      <c r="E573" s="206" t="s">
        <v>705</v>
      </c>
      <c r="F573" s="207" t="s">
        <v>706</v>
      </c>
      <c r="G573" s="208" t="s">
        <v>189</v>
      </c>
      <c r="H573" s="209">
        <v>214.997</v>
      </c>
      <c r="I573" s="210"/>
      <c r="J573" s="211">
        <f>ROUND(I573*H573,2)</f>
        <v>0</v>
      </c>
      <c r="K573" s="212"/>
      <c r="L573" s="40"/>
      <c r="M573" s="213" t="s">
        <v>1</v>
      </c>
      <c r="N573" s="214" t="s">
        <v>37</v>
      </c>
      <c r="O573" s="72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7" t="s">
        <v>182</v>
      </c>
      <c r="AT573" s="217" t="s">
        <v>147</v>
      </c>
      <c r="AU573" s="217" t="s">
        <v>82</v>
      </c>
      <c r="AY573" s="18" t="s">
        <v>145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80</v>
      </c>
      <c r="BK573" s="218">
        <f>ROUND(I573*H573,2)</f>
        <v>0</v>
      </c>
      <c r="BL573" s="18" t="s">
        <v>182</v>
      </c>
      <c r="BM573" s="217" t="s">
        <v>707</v>
      </c>
    </row>
    <row r="574" spans="2:51" s="13" customFormat="1" ht="12">
      <c r="B574" s="219"/>
      <c r="C574" s="220"/>
      <c r="D574" s="221" t="s">
        <v>152</v>
      </c>
      <c r="E574" s="222" t="s">
        <v>1</v>
      </c>
      <c r="F574" s="223" t="s">
        <v>654</v>
      </c>
      <c r="G574" s="220"/>
      <c r="H574" s="224">
        <v>214.997</v>
      </c>
      <c r="I574" s="225"/>
      <c r="J574" s="220"/>
      <c r="K574" s="220"/>
      <c r="L574" s="226"/>
      <c r="M574" s="227"/>
      <c r="N574" s="228"/>
      <c r="O574" s="228"/>
      <c r="P574" s="228"/>
      <c r="Q574" s="228"/>
      <c r="R574" s="228"/>
      <c r="S574" s="228"/>
      <c r="T574" s="229"/>
      <c r="AT574" s="230" t="s">
        <v>152</v>
      </c>
      <c r="AU574" s="230" t="s">
        <v>82</v>
      </c>
      <c r="AV574" s="13" t="s">
        <v>82</v>
      </c>
      <c r="AW574" s="13" t="s">
        <v>29</v>
      </c>
      <c r="AX574" s="13" t="s">
        <v>72</v>
      </c>
      <c r="AY574" s="230" t="s">
        <v>145</v>
      </c>
    </row>
    <row r="575" spans="2:51" s="16" customFormat="1" ht="12">
      <c r="B575" s="252"/>
      <c r="C575" s="253"/>
      <c r="D575" s="221" t="s">
        <v>152</v>
      </c>
      <c r="E575" s="254" t="s">
        <v>1</v>
      </c>
      <c r="F575" s="255" t="s">
        <v>198</v>
      </c>
      <c r="G575" s="253"/>
      <c r="H575" s="256">
        <v>214.997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AT575" s="262" t="s">
        <v>152</v>
      </c>
      <c r="AU575" s="262" t="s">
        <v>82</v>
      </c>
      <c r="AV575" s="16" t="s">
        <v>157</v>
      </c>
      <c r="AW575" s="16" t="s">
        <v>29</v>
      </c>
      <c r="AX575" s="16" t="s">
        <v>72</v>
      </c>
      <c r="AY575" s="262" t="s">
        <v>145</v>
      </c>
    </row>
    <row r="576" spans="2:51" s="14" customFormat="1" ht="12">
      <c r="B576" s="231"/>
      <c r="C576" s="232"/>
      <c r="D576" s="221" t="s">
        <v>152</v>
      </c>
      <c r="E576" s="233" t="s">
        <v>1</v>
      </c>
      <c r="F576" s="234" t="s">
        <v>154</v>
      </c>
      <c r="G576" s="232"/>
      <c r="H576" s="235">
        <v>214.997</v>
      </c>
      <c r="I576" s="236"/>
      <c r="J576" s="232"/>
      <c r="K576" s="232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152</v>
      </c>
      <c r="AU576" s="241" t="s">
        <v>82</v>
      </c>
      <c r="AV576" s="14" t="s">
        <v>151</v>
      </c>
      <c r="AW576" s="14" t="s">
        <v>29</v>
      </c>
      <c r="AX576" s="14" t="s">
        <v>80</v>
      </c>
      <c r="AY576" s="241" t="s">
        <v>145</v>
      </c>
    </row>
    <row r="577" spans="1:65" s="2" customFormat="1" ht="16.5" customHeight="1">
      <c r="A577" s="35"/>
      <c r="B577" s="36"/>
      <c r="C577" s="263" t="s">
        <v>489</v>
      </c>
      <c r="D577" s="263" t="s">
        <v>222</v>
      </c>
      <c r="E577" s="264" t="s">
        <v>708</v>
      </c>
      <c r="F577" s="265" t="s">
        <v>709</v>
      </c>
      <c r="G577" s="266" t="s">
        <v>189</v>
      </c>
      <c r="H577" s="267">
        <v>236.497</v>
      </c>
      <c r="I577" s="268"/>
      <c r="J577" s="269">
        <f>ROUND(I577*H577,2)</f>
        <v>0</v>
      </c>
      <c r="K577" s="270"/>
      <c r="L577" s="271"/>
      <c r="M577" s="272" t="s">
        <v>1</v>
      </c>
      <c r="N577" s="273" t="s">
        <v>37</v>
      </c>
      <c r="O577" s="72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17" t="s">
        <v>310</v>
      </c>
      <c r="AT577" s="217" t="s">
        <v>222</v>
      </c>
      <c r="AU577" s="217" t="s">
        <v>82</v>
      </c>
      <c r="AY577" s="18" t="s">
        <v>145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8" t="s">
        <v>80</v>
      </c>
      <c r="BK577" s="218">
        <f>ROUND(I577*H577,2)</f>
        <v>0</v>
      </c>
      <c r="BL577" s="18" t="s">
        <v>182</v>
      </c>
      <c r="BM577" s="217" t="s">
        <v>710</v>
      </c>
    </row>
    <row r="578" spans="1:65" s="2" customFormat="1" ht="21.75" customHeight="1">
      <c r="A578" s="35"/>
      <c r="B578" s="36"/>
      <c r="C578" s="205" t="s">
        <v>711</v>
      </c>
      <c r="D578" s="205" t="s">
        <v>147</v>
      </c>
      <c r="E578" s="206" t="s">
        <v>712</v>
      </c>
      <c r="F578" s="207" t="s">
        <v>713</v>
      </c>
      <c r="G578" s="208" t="s">
        <v>634</v>
      </c>
      <c r="H578" s="274"/>
      <c r="I578" s="210"/>
      <c r="J578" s="211">
        <f>ROUND(I578*H578,2)</f>
        <v>0</v>
      </c>
      <c r="K578" s="212"/>
      <c r="L578" s="40"/>
      <c r="M578" s="213" t="s">
        <v>1</v>
      </c>
      <c r="N578" s="214" t="s">
        <v>37</v>
      </c>
      <c r="O578" s="72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7" t="s">
        <v>182</v>
      </c>
      <c r="AT578" s="217" t="s">
        <v>147</v>
      </c>
      <c r="AU578" s="217" t="s">
        <v>82</v>
      </c>
      <c r="AY578" s="18" t="s">
        <v>145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80</v>
      </c>
      <c r="BK578" s="218">
        <f>ROUND(I578*H578,2)</f>
        <v>0</v>
      </c>
      <c r="BL578" s="18" t="s">
        <v>182</v>
      </c>
      <c r="BM578" s="217" t="s">
        <v>714</v>
      </c>
    </row>
    <row r="579" spans="2:63" s="12" customFormat="1" ht="22.9" customHeight="1">
      <c r="B579" s="189"/>
      <c r="C579" s="190"/>
      <c r="D579" s="191" t="s">
        <v>71</v>
      </c>
      <c r="E579" s="203" t="s">
        <v>715</v>
      </c>
      <c r="F579" s="203" t="s">
        <v>716</v>
      </c>
      <c r="G579" s="190"/>
      <c r="H579" s="190"/>
      <c r="I579" s="193"/>
      <c r="J579" s="204">
        <f>BK579</f>
        <v>0</v>
      </c>
      <c r="K579" s="190"/>
      <c r="L579" s="195"/>
      <c r="M579" s="196"/>
      <c r="N579" s="197"/>
      <c r="O579" s="197"/>
      <c r="P579" s="198">
        <f>SUM(P580:P600)</f>
        <v>0</v>
      </c>
      <c r="Q579" s="197"/>
      <c r="R579" s="198">
        <f>SUM(R580:R600)</f>
        <v>0</v>
      </c>
      <c r="S579" s="197"/>
      <c r="T579" s="199">
        <f>SUM(T580:T600)</f>
        <v>0</v>
      </c>
      <c r="AR579" s="200" t="s">
        <v>82</v>
      </c>
      <c r="AT579" s="201" t="s">
        <v>71</v>
      </c>
      <c r="AU579" s="201" t="s">
        <v>80</v>
      </c>
      <c r="AY579" s="200" t="s">
        <v>145</v>
      </c>
      <c r="BK579" s="202">
        <f>SUM(BK580:BK600)</f>
        <v>0</v>
      </c>
    </row>
    <row r="580" spans="1:65" s="2" customFormat="1" ht="21.75" customHeight="1">
      <c r="A580" s="35"/>
      <c r="B580" s="36"/>
      <c r="C580" s="205" t="s">
        <v>493</v>
      </c>
      <c r="D580" s="205" t="s">
        <v>147</v>
      </c>
      <c r="E580" s="206" t="s">
        <v>717</v>
      </c>
      <c r="F580" s="207" t="s">
        <v>718</v>
      </c>
      <c r="G580" s="208" t="s">
        <v>465</v>
      </c>
      <c r="H580" s="209">
        <v>1</v>
      </c>
      <c r="I580" s="210"/>
      <c r="J580" s="211">
        <f>ROUND(I580*H580,2)</f>
        <v>0</v>
      </c>
      <c r="K580" s="212"/>
      <c r="L580" s="40"/>
      <c r="M580" s="213" t="s">
        <v>1</v>
      </c>
      <c r="N580" s="214" t="s">
        <v>37</v>
      </c>
      <c r="O580" s="72"/>
      <c r="P580" s="215">
        <f>O580*H580</f>
        <v>0</v>
      </c>
      <c r="Q580" s="215">
        <v>0</v>
      </c>
      <c r="R580" s="215">
        <f>Q580*H580</f>
        <v>0</v>
      </c>
      <c r="S580" s="215">
        <v>0</v>
      </c>
      <c r="T580" s="216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7" t="s">
        <v>182</v>
      </c>
      <c r="AT580" s="217" t="s">
        <v>147</v>
      </c>
      <c r="AU580" s="217" t="s">
        <v>82</v>
      </c>
      <c r="AY580" s="18" t="s">
        <v>145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8" t="s">
        <v>80</v>
      </c>
      <c r="BK580" s="218">
        <f>ROUND(I580*H580,2)</f>
        <v>0</v>
      </c>
      <c r="BL580" s="18" t="s">
        <v>182</v>
      </c>
      <c r="BM580" s="217" t="s">
        <v>719</v>
      </c>
    </row>
    <row r="581" spans="2:51" s="15" customFormat="1" ht="12">
      <c r="B581" s="242"/>
      <c r="C581" s="243"/>
      <c r="D581" s="221" t="s">
        <v>152</v>
      </c>
      <c r="E581" s="244" t="s">
        <v>1</v>
      </c>
      <c r="F581" s="245" t="s">
        <v>720</v>
      </c>
      <c r="G581" s="243"/>
      <c r="H581" s="244" t="s">
        <v>1</v>
      </c>
      <c r="I581" s="246"/>
      <c r="J581" s="243"/>
      <c r="K581" s="243"/>
      <c r="L581" s="247"/>
      <c r="M581" s="248"/>
      <c r="N581" s="249"/>
      <c r="O581" s="249"/>
      <c r="P581" s="249"/>
      <c r="Q581" s="249"/>
      <c r="R581" s="249"/>
      <c r="S581" s="249"/>
      <c r="T581" s="250"/>
      <c r="AT581" s="251" t="s">
        <v>152</v>
      </c>
      <c r="AU581" s="251" t="s">
        <v>82</v>
      </c>
      <c r="AV581" s="15" t="s">
        <v>80</v>
      </c>
      <c r="AW581" s="15" t="s">
        <v>29</v>
      </c>
      <c r="AX581" s="15" t="s">
        <v>72</v>
      </c>
      <c r="AY581" s="251" t="s">
        <v>145</v>
      </c>
    </row>
    <row r="582" spans="2:51" s="15" customFormat="1" ht="12">
      <c r="B582" s="242"/>
      <c r="C582" s="243"/>
      <c r="D582" s="221" t="s">
        <v>152</v>
      </c>
      <c r="E582" s="244" t="s">
        <v>1</v>
      </c>
      <c r="F582" s="245" t="s">
        <v>721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152</v>
      </c>
      <c r="AU582" s="251" t="s">
        <v>82</v>
      </c>
      <c r="AV582" s="15" t="s">
        <v>80</v>
      </c>
      <c r="AW582" s="15" t="s">
        <v>29</v>
      </c>
      <c r="AX582" s="15" t="s">
        <v>72</v>
      </c>
      <c r="AY582" s="251" t="s">
        <v>145</v>
      </c>
    </row>
    <row r="583" spans="2:51" s="15" customFormat="1" ht="12">
      <c r="B583" s="242"/>
      <c r="C583" s="243"/>
      <c r="D583" s="221" t="s">
        <v>152</v>
      </c>
      <c r="E583" s="244" t="s">
        <v>1</v>
      </c>
      <c r="F583" s="245" t="s">
        <v>722</v>
      </c>
      <c r="G583" s="243"/>
      <c r="H583" s="244" t="s">
        <v>1</v>
      </c>
      <c r="I583" s="246"/>
      <c r="J583" s="243"/>
      <c r="K583" s="243"/>
      <c r="L583" s="247"/>
      <c r="M583" s="248"/>
      <c r="N583" s="249"/>
      <c r="O583" s="249"/>
      <c r="P583" s="249"/>
      <c r="Q583" s="249"/>
      <c r="R583" s="249"/>
      <c r="S583" s="249"/>
      <c r="T583" s="250"/>
      <c r="AT583" s="251" t="s">
        <v>152</v>
      </c>
      <c r="AU583" s="251" t="s">
        <v>82</v>
      </c>
      <c r="AV583" s="15" t="s">
        <v>80</v>
      </c>
      <c r="AW583" s="15" t="s">
        <v>29</v>
      </c>
      <c r="AX583" s="15" t="s">
        <v>72</v>
      </c>
      <c r="AY583" s="251" t="s">
        <v>145</v>
      </c>
    </row>
    <row r="584" spans="2:51" s="13" customFormat="1" ht="12">
      <c r="B584" s="219"/>
      <c r="C584" s="220"/>
      <c r="D584" s="221" t="s">
        <v>152</v>
      </c>
      <c r="E584" s="222" t="s">
        <v>1</v>
      </c>
      <c r="F584" s="223" t="s">
        <v>80</v>
      </c>
      <c r="G584" s="220"/>
      <c r="H584" s="224">
        <v>1</v>
      </c>
      <c r="I584" s="225"/>
      <c r="J584" s="220"/>
      <c r="K584" s="220"/>
      <c r="L584" s="226"/>
      <c r="M584" s="227"/>
      <c r="N584" s="228"/>
      <c r="O584" s="228"/>
      <c r="P584" s="228"/>
      <c r="Q584" s="228"/>
      <c r="R584" s="228"/>
      <c r="S584" s="228"/>
      <c r="T584" s="229"/>
      <c r="AT584" s="230" t="s">
        <v>152</v>
      </c>
      <c r="AU584" s="230" t="s">
        <v>82</v>
      </c>
      <c r="AV584" s="13" t="s">
        <v>82</v>
      </c>
      <c r="AW584" s="13" t="s">
        <v>29</v>
      </c>
      <c r="AX584" s="13" t="s">
        <v>72</v>
      </c>
      <c r="AY584" s="230" t="s">
        <v>145</v>
      </c>
    </row>
    <row r="585" spans="2:51" s="14" customFormat="1" ht="12">
      <c r="B585" s="231"/>
      <c r="C585" s="232"/>
      <c r="D585" s="221" t="s">
        <v>152</v>
      </c>
      <c r="E585" s="233" t="s">
        <v>1</v>
      </c>
      <c r="F585" s="234" t="s">
        <v>154</v>
      </c>
      <c r="G585" s="232"/>
      <c r="H585" s="235">
        <v>1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AT585" s="241" t="s">
        <v>152</v>
      </c>
      <c r="AU585" s="241" t="s">
        <v>82</v>
      </c>
      <c r="AV585" s="14" t="s">
        <v>151</v>
      </c>
      <c r="AW585" s="14" t="s">
        <v>29</v>
      </c>
      <c r="AX585" s="14" t="s">
        <v>80</v>
      </c>
      <c r="AY585" s="241" t="s">
        <v>145</v>
      </c>
    </row>
    <row r="586" spans="1:65" s="2" customFormat="1" ht="21.75" customHeight="1">
      <c r="A586" s="35"/>
      <c r="B586" s="36"/>
      <c r="C586" s="205" t="s">
        <v>723</v>
      </c>
      <c r="D586" s="205" t="s">
        <v>147</v>
      </c>
      <c r="E586" s="206" t="s">
        <v>724</v>
      </c>
      <c r="F586" s="207" t="s">
        <v>725</v>
      </c>
      <c r="G586" s="208" t="s">
        <v>189</v>
      </c>
      <c r="H586" s="209">
        <v>214.997</v>
      </c>
      <c r="I586" s="210"/>
      <c r="J586" s="211">
        <f>ROUND(I586*H586,2)</f>
        <v>0</v>
      </c>
      <c r="K586" s="212"/>
      <c r="L586" s="40"/>
      <c r="M586" s="213" t="s">
        <v>1</v>
      </c>
      <c r="N586" s="214" t="s">
        <v>37</v>
      </c>
      <c r="O586" s="72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17" t="s">
        <v>182</v>
      </c>
      <c r="AT586" s="217" t="s">
        <v>147</v>
      </c>
      <c r="AU586" s="217" t="s">
        <v>82</v>
      </c>
      <c r="AY586" s="18" t="s">
        <v>145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8" t="s">
        <v>80</v>
      </c>
      <c r="BK586" s="218">
        <f>ROUND(I586*H586,2)</f>
        <v>0</v>
      </c>
      <c r="BL586" s="18" t="s">
        <v>182</v>
      </c>
      <c r="BM586" s="217" t="s">
        <v>726</v>
      </c>
    </row>
    <row r="587" spans="2:51" s="13" customFormat="1" ht="12">
      <c r="B587" s="219"/>
      <c r="C587" s="220"/>
      <c r="D587" s="221" t="s">
        <v>152</v>
      </c>
      <c r="E587" s="222" t="s">
        <v>1</v>
      </c>
      <c r="F587" s="223" t="s">
        <v>727</v>
      </c>
      <c r="G587" s="220"/>
      <c r="H587" s="224">
        <v>214.997</v>
      </c>
      <c r="I587" s="225"/>
      <c r="J587" s="220"/>
      <c r="K587" s="220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152</v>
      </c>
      <c r="AU587" s="230" t="s">
        <v>82</v>
      </c>
      <c r="AV587" s="13" t="s">
        <v>82</v>
      </c>
      <c r="AW587" s="13" t="s">
        <v>29</v>
      </c>
      <c r="AX587" s="13" t="s">
        <v>72</v>
      </c>
      <c r="AY587" s="230" t="s">
        <v>145</v>
      </c>
    </row>
    <row r="588" spans="2:51" s="16" customFormat="1" ht="12">
      <c r="B588" s="252"/>
      <c r="C588" s="253"/>
      <c r="D588" s="221" t="s">
        <v>152</v>
      </c>
      <c r="E588" s="254" t="s">
        <v>1</v>
      </c>
      <c r="F588" s="255" t="s">
        <v>198</v>
      </c>
      <c r="G588" s="253"/>
      <c r="H588" s="256">
        <v>214.997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AT588" s="262" t="s">
        <v>152</v>
      </c>
      <c r="AU588" s="262" t="s">
        <v>82</v>
      </c>
      <c r="AV588" s="16" t="s">
        <v>157</v>
      </c>
      <c r="AW588" s="16" t="s">
        <v>29</v>
      </c>
      <c r="AX588" s="16" t="s">
        <v>72</v>
      </c>
      <c r="AY588" s="262" t="s">
        <v>145</v>
      </c>
    </row>
    <row r="589" spans="2:51" s="14" customFormat="1" ht="12">
      <c r="B589" s="231"/>
      <c r="C589" s="232"/>
      <c r="D589" s="221" t="s">
        <v>152</v>
      </c>
      <c r="E589" s="233" t="s">
        <v>1</v>
      </c>
      <c r="F589" s="234" t="s">
        <v>154</v>
      </c>
      <c r="G589" s="232"/>
      <c r="H589" s="235">
        <v>214.997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152</v>
      </c>
      <c r="AU589" s="241" t="s">
        <v>82</v>
      </c>
      <c r="AV589" s="14" t="s">
        <v>151</v>
      </c>
      <c r="AW589" s="14" t="s">
        <v>29</v>
      </c>
      <c r="AX589" s="14" t="s">
        <v>80</v>
      </c>
      <c r="AY589" s="241" t="s">
        <v>145</v>
      </c>
    </row>
    <row r="590" spans="1:65" s="2" customFormat="1" ht="16.5" customHeight="1">
      <c r="A590" s="35"/>
      <c r="B590" s="36"/>
      <c r="C590" s="205" t="s">
        <v>498</v>
      </c>
      <c r="D590" s="205" t="s">
        <v>147</v>
      </c>
      <c r="E590" s="206" t="s">
        <v>728</v>
      </c>
      <c r="F590" s="207" t="s">
        <v>729</v>
      </c>
      <c r="G590" s="208" t="s">
        <v>189</v>
      </c>
      <c r="H590" s="209">
        <v>214.997</v>
      </c>
      <c r="I590" s="210"/>
      <c r="J590" s="211">
        <f>ROUND(I590*H590,2)</f>
        <v>0</v>
      </c>
      <c r="K590" s="212"/>
      <c r="L590" s="40"/>
      <c r="M590" s="213" t="s">
        <v>1</v>
      </c>
      <c r="N590" s="214" t="s">
        <v>37</v>
      </c>
      <c r="O590" s="72"/>
      <c r="P590" s="215">
        <f>O590*H590</f>
        <v>0</v>
      </c>
      <c r="Q590" s="215">
        <v>0</v>
      </c>
      <c r="R590" s="215">
        <f>Q590*H590</f>
        <v>0</v>
      </c>
      <c r="S590" s="215">
        <v>0</v>
      </c>
      <c r="T590" s="216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17" t="s">
        <v>182</v>
      </c>
      <c r="AT590" s="217" t="s">
        <v>147</v>
      </c>
      <c r="AU590" s="217" t="s">
        <v>82</v>
      </c>
      <c r="AY590" s="18" t="s">
        <v>145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8" t="s">
        <v>80</v>
      </c>
      <c r="BK590" s="218">
        <f>ROUND(I590*H590,2)</f>
        <v>0</v>
      </c>
      <c r="BL590" s="18" t="s">
        <v>182</v>
      </c>
      <c r="BM590" s="217" t="s">
        <v>730</v>
      </c>
    </row>
    <row r="591" spans="2:51" s="13" customFormat="1" ht="12">
      <c r="B591" s="219"/>
      <c r="C591" s="220"/>
      <c r="D591" s="221" t="s">
        <v>152</v>
      </c>
      <c r="E591" s="222" t="s">
        <v>1</v>
      </c>
      <c r="F591" s="223" t="s">
        <v>727</v>
      </c>
      <c r="G591" s="220"/>
      <c r="H591" s="224">
        <v>214.997</v>
      </c>
      <c r="I591" s="225"/>
      <c r="J591" s="220"/>
      <c r="K591" s="220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152</v>
      </c>
      <c r="AU591" s="230" t="s">
        <v>82</v>
      </c>
      <c r="AV591" s="13" t="s">
        <v>82</v>
      </c>
      <c r="AW591" s="13" t="s">
        <v>29</v>
      </c>
      <c r="AX591" s="13" t="s">
        <v>72</v>
      </c>
      <c r="AY591" s="230" t="s">
        <v>145</v>
      </c>
    </row>
    <row r="592" spans="2:51" s="16" customFormat="1" ht="12">
      <c r="B592" s="252"/>
      <c r="C592" s="253"/>
      <c r="D592" s="221" t="s">
        <v>152</v>
      </c>
      <c r="E592" s="254" t="s">
        <v>1</v>
      </c>
      <c r="F592" s="255" t="s">
        <v>198</v>
      </c>
      <c r="G592" s="253"/>
      <c r="H592" s="256">
        <v>214.997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AT592" s="262" t="s">
        <v>152</v>
      </c>
      <c r="AU592" s="262" t="s">
        <v>82</v>
      </c>
      <c r="AV592" s="16" t="s">
        <v>157</v>
      </c>
      <c r="AW592" s="16" t="s">
        <v>29</v>
      </c>
      <c r="AX592" s="16" t="s">
        <v>72</v>
      </c>
      <c r="AY592" s="262" t="s">
        <v>145</v>
      </c>
    </row>
    <row r="593" spans="2:51" s="14" customFormat="1" ht="12">
      <c r="B593" s="231"/>
      <c r="C593" s="232"/>
      <c r="D593" s="221" t="s">
        <v>152</v>
      </c>
      <c r="E593" s="233" t="s">
        <v>1</v>
      </c>
      <c r="F593" s="234" t="s">
        <v>154</v>
      </c>
      <c r="G593" s="232"/>
      <c r="H593" s="235">
        <v>214.997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152</v>
      </c>
      <c r="AU593" s="241" t="s">
        <v>82</v>
      </c>
      <c r="AV593" s="14" t="s">
        <v>151</v>
      </c>
      <c r="AW593" s="14" t="s">
        <v>29</v>
      </c>
      <c r="AX593" s="14" t="s">
        <v>80</v>
      </c>
      <c r="AY593" s="241" t="s">
        <v>145</v>
      </c>
    </row>
    <row r="594" spans="1:65" s="2" customFormat="1" ht="16.5" customHeight="1">
      <c r="A594" s="35"/>
      <c r="B594" s="36"/>
      <c r="C594" s="263" t="s">
        <v>731</v>
      </c>
      <c r="D594" s="263" t="s">
        <v>222</v>
      </c>
      <c r="E594" s="264" t="s">
        <v>732</v>
      </c>
      <c r="F594" s="265" t="s">
        <v>733</v>
      </c>
      <c r="G594" s="266" t="s">
        <v>150</v>
      </c>
      <c r="H594" s="267">
        <v>6.772</v>
      </c>
      <c r="I594" s="268"/>
      <c r="J594" s="269">
        <f>ROUND(I594*H594,2)</f>
        <v>0</v>
      </c>
      <c r="K594" s="270"/>
      <c r="L594" s="271"/>
      <c r="M594" s="272" t="s">
        <v>1</v>
      </c>
      <c r="N594" s="273" t="s">
        <v>37</v>
      </c>
      <c r="O594" s="72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217" t="s">
        <v>310</v>
      </c>
      <c r="AT594" s="217" t="s">
        <v>222</v>
      </c>
      <c r="AU594" s="217" t="s">
        <v>82</v>
      </c>
      <c r="AY594" s="18" t="s">
        <v>145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8" t="s">
        <v>80</v>
      </c>
      <c r="BK594" s="218">
        <f>ROUND(I594*H594,2)</f>
        <v>0</v>
      </c>
      <c r="BL594" s="18" t="s">
        <v>182</v>
      </c>
      <c r="BM594" s="217" t="s">
        <v>734</v>
      </c>
    </row>
    <row r="595" spans="2:51" s="13" customFormat="1" ht="12">
      <c r="B595" s="219"/>
      <c r="C595" s="220"/>
      <c r="D595" s="221" t="s">
        <v>152</v>
      </c>
      <c r="E595" s="222" t="s">
        <v>1</v>
      </c>
      <c r="F595" s="223" t="s">
        <v>735</v>
      </c>
      <c r="G595" s="220"/>
      <c r="H595" s="224">
        <v>6.772</v>
      </c>
      <c r="I595" s="225"/>
      <c r="J595" s="220"/>
      <c r="K595" s="220"/>
      <c r="L595" s="226"/>
      <c r="M595" s="227"/>
      <c r="N595" s="228"/>
      <c r="O595" s="228"/>
      <c r="P595" s="228"/>
      <c r="Q595" s="228"/>
      <c r="R595" s="228"/>
      <c r="S595" s="228"/>
      <c r="T595" s="229"/>
      <c r="AT595" s="230" t="s">
        <v>152</v>
      </c>
      <c r="AU595" s="230" t="s">
        <v>82</v>
      </c>
      <c r="AV595" s="13" t="s">
        <v>82</v>
      </c>
      <c r="AW595" s="13" t="s">
        <v>29</v>
      </c>
      <c r="AX595" s="13" t="s">
        <v>72</v>
      </c>
      <c r="AY595" s="230" t="s">
        <v>145</v>
      </c>
    </row>
    <row r="596" spans="2:51" s="14" customFormat="1" ht="12">
      <c r="B596" s="231"/>
      <c r="C596" s="232"/>
      <c r="D596" s="221" t="s">
        <v>152</v>
      </c>
      <c r="E596" s="233" t="s">
        <v>1</v>
      </c>
      <c r="F596" s="234" t="s">
        <v>154</v>
      </c>
      <c r="G596" s="232"/>
      <c r="H596" s="235">
        <v>6.772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152</v>
      </c>
      <c r="AU596" s="241" t="s">
        <v>82</v>
      </c>
      <c r="AV596" s="14" t="s">
        <v>151</v>
      </c>
      <c r="AW596" s="14" t="s">
        <v>29</v>
      </c>
      <c r="AX596" s="14" t="s">
        <v>80</v>
      </c>
      <c r="AY596" s="241" t="s">
        <v>145</v>
      </c>
    </row>
    <row r="597" spans="1:65" s="2" customFormat="1" ht="21.75" customHeight="1">
      <c r="A597" s="35"/>
      <c r="B597" s="36"/>
      <c r="C597" s="205" t="s">
        <v>502</v>
      </c>
      <c r="D597" s="205" t="s">
        <v>147</v>
      </c>
      <c r="E597" s="206" t="s">
        <v>736</v>
      </c>
      <c r="F597" s="207" t="s">
        <v>737</v>
      </c>
      <c r="G597" s="208" t="s">
        <v>181</v>
      </c>
      <c r="H597" s="209">
        <v>27.285</v>
      </c>
      <c r="I597" s="210"/>
      <c r="J597" s="211">
        <f>ROUND(I597*H597,2)</f>
        <v>0</v>
      </c>
      <c r="K597" s="212"/>
      <c r="L597" s="40"/>
      <c r="M597" s="213" t="s">
        <v>1</v>
      </c>
      <c r="N597" s="214" t="s">
        <v>37</v>
      </c>
      <c r="O597" s="72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17" t="s">
        <v>182</v>
      </c>
      <c r="AT597" s="217" t="s">
        <v>147</v>
      </c>
      <c r="AU597" s="217" t="s">
        <v>82</v>
      </c>
      <c r="AY597" s="18" t="s">
        <v>145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80</v>
      </c>
      <c r="BK597" s="218">
        <f>ROUND(I597*H597,2)</f>
        <v>0</v>
      </c>
      <c r="BL597" s="18" t="s">
        <v>182</v>
      </c>
      <c r="BM597" s="217" t="s">
        <v>738</v>
      </c>
    </row>
    <row r="598" spans="2:51" s="13" customFormat="1" ht="12">
      <c r="B598" s="219"/>
      <c r="C598" s="220"/>
      <c r="D598" s="221" t="s">
        <v>152</v>
      </c>
      <c r="E598" s="222" t="s">
        <v>1</v>
      </c>
      <c r="F598" s="223" t="s">
        <v>739</v>
      </c>
      <c r="G598" s="220"/>
      <c r="H598" s="224">
        <v>27.285</v>
      </c>
      <c r="I598" s="225"/>
      <c r="J598" s="220"/>
      <c r="K598" s="220"/>
      <c r="L598" s="226"/>
      <c r="M598" s="227"/>
      <c r="N598" s="228"/>
      <c r="O598" s="228"/>
      <c r="P598" s="228"/>
      <c r="Q598" s="228"/>
      <c r="R598" s="228"/>
      <c r="S598" s="228"/>
      <c r="T598" s="229"/>
      <c r="AT598" s="230" t="s">
        <v>152</v>
      </c>
      <c r="AU598" s="230" t="s">
        <v>82</v>
      </c>
      <c r="AV598" s="13" t="s">
        <v>82</v>
      </c>
      <c r="AW598" s="13" t="s">
        <v>29</v>
      </c>
      <c r="AX598" s="13" t="s">
        <v>72</v>
      </c>
      <c r="AY598" s="230" t="s">
        <v>145</v>
      </c>
    </row>
    <row r="599" spans="2:51" s="14" customFormat="1" ht="12">
      <c r="B599" s="231"/>
      <c r="C599" s="232"/>
      <c r="D599" s="221" t="s">
        <v>152</v>
      </c>
      <c r="E599" s="233" t="s">
        <v>1</v>
      </c>
      <c r="F599" s="234" t="s">
        <v>154</v>
      </c>
      <c r="G599" s="232"/>
      <c r="H599" s="235">
        <v>27.285</v>
      </c>
      <c r="I599" s="236"/>
      <c r="J599" s="232"/>
      <c r="K599" s="232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152</v>
      </c>
      <c r="AU599" s="241" t="s">
        <v>82</v>
      </c>
      <c r="AV599" s="14" t="s">
        <v>151</v>
      </c>
      <c r="AW599" s="14" t="s">
        <v>29</v>
      </c>
      <c r="AX599" s="14" t="s">
        <v>80</v>
      </c>
      <c r="AY599" s="241" t="s">
        <v>145</v>
      </c>
    </row>
    <row r="600" spans="1:65" s="2" customFormat="1" ht="21.75" customHeight="1">
      <c r="A600" s="35"/>
      <c r="B600" s="36"/>
      <c r="C600" s="205" t="s">
        <v>740</v>
      </c>
      <c r="D600" s="205" t="s">
        <v>147</v>
      </c>
      <c r="E600" s="206" t="s">
        <v>741</v>
      </c>
      <c r="F600" s="207" t="s">
        <v>742</v>
      </c>
      <c r="G600" s="208" t="s">
        <v>634</v>
      </c>
      <c r="H600" s="274"/>
      <c r="I600" s="210"/>
      <c r="J600" s="211">
        <f>ROUND(I600*H600,2)</f>
        <v>0</v>
      </c>
      <c r="K600" s="212"/>
      <c r="L600" s="40"/>
      <c r="M600" s="213" t="s">
        <v>1</v>
      </c>
      <c r="N600" s="214" t="s">
        <v>37</v>
      </c>
      <c r="O600" s="72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217" t="s">
        <v>182</v>
      </c>
      <c r="AT600" s="217" t="s">
        <v>147</v>
      </c>
      <c r="AU600" s="217" t="s">
        <v>82</v>
      </c>
      <c r="AY600" s="18" t="s">
        <v>145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8" t="s">
        <v>80</v>
      </c>
      <c r="BK600" s="218">
        <f>ROUND(I600*H600,2)</f>
        <v>0</v>
      </c>
      <c r="BL600" s="18" t="s">
        <v>182</v>
      </c>
      <c r="BM600" s="217" t="s">
        <v>743</v>
      </c>
    </row>
    <row r="601" spans="2:63" s="12" customFormat="1" ht="22.9" customHeight="1">
      <c r="B601" s="189"/>
      <c r="C601" s="190"/>
      <c r="D601" s="191" t="s">
        <v>71</v>
      </c>
      <c r="E601" s="203" t="s">
        <v>744</v>
      </c>
      <c r="F601" s="203" t="s">
        <v>745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SUM(P602:P622)</f>
        <v>0</v>
      </c>
      <c r="Q601" s="197"/>
      <c r="R601" s="198">
        <f>SUM(R602:R622)</f>
        <v>0</v>
      </c>
      <c r="S601" s="197"/>
      <c r="T601" s="199">
        <f>SUM(T602:T622)</f>
        <v>0</v>
      </c>
      <c r="AR601" s="200" t="s">
        <v>82</v>
      </c>
      <c r="AT601" s="201" t="s">
        <v>71</v>
      </c>
      <c r="AU601" s="201" t="s">
        <v>80</v>
      </c>
      <c r="AY601" s="200" t="s">
        <v>145</v>
      </c>
      <c r="BK601" s="202">
        <f>SUM(BK602:BK622)</f>
        <v>0</v>
      </c>
    </row>
    <row r="602" spans="1:65" s="2" customFormat="1" ht="21.75" customHeight="1">
      <c r="A602" s="35"/>
      <c r="B602" s="36"/>
      <c r="C602" s="205" t="s">
        <v>507</v>
      </c>
      <c r="D602" s="205" t="s">
        <v>147</v>
      </c>
      <c r="E602" s="206" t="s">
        <v>746</v>
      </c>
      <c r="F602" s="207" t="s">
        <v>747</v>
      </c>
      <c r="G602" s="208" t="s">
        <v>189</v>
      </c>
      <c r="H602" s="209">
        <v>124.6</v>
      </c>
      <c r="I602" s="210"/>
      <c r="J602" s="211">
        <f>ROUND(I602*H602,2)</f>
        <v>0</v>
      </c>
      <c r="K602" s="212"/>
      <c r="L602" s="40"/>
      <c r="M602" s="213" t="s">
        <v>1</v>
      </c>
      <c r="N602" s="214" t="s">
        <v>37</v>
      </c>
      <c r="O602" s="72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17" t="s">
        <v>182</v>
      </c>
      <c r="AT602" s="217" t="s">
        <v>147</v>
      </c>
      <c r="AU602" s="217" t="s">
        <v>82</v>
      </c>
      <c r="AY602" s="18" t="s">
        <v>145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80</v>
      </c>
      <c r="BK602" s="218">
        <f>ROUND(I602*H602,2)</f>
        <v>0</v>
      </c>
      <c r="BL602" s="18" t="s">
        <v>182</v>
      </c>
      <c r="BM602" s="217" t="s">
        <v>748</v>
      </c>
    </row>
    <row r="603" spans="2:51" s="13" customFormat="1" ht="12">
      <c r="B603" s="219"/>
      <c r="C603" s="220"/>
      <c r="D603" s="221" t="s">
        <v>152</v>
      </c>
      <c r="E603" s="222" t="s">
        <v>1</v>
      </c>
      <c r="F603" s="223" t="s">
        <v>696</v>
      </c>
      <c r="G603" s="220"/>
      <c r="H603" s="224">
        <v>34.6</v>
      </c>
      <c r="I603" s="225"/>
      <c r="J603" s="220"/>
      <c r="K603" s="220"/>
      <c r="L603" s="226"/>
      <c r="M603" s="227"/>
      <c r="N603" s="228"/>
      <c r="O603" s="228"/>
      <c r="P603" s="228"/>
      <c r="Q603" s="228"/>
      <c r="R603" s="228"/>
      <c r="S603" s="228"/>
      <c r="T603" s="229"/>
      <c r="AT603" s="230" t="s">
        <v>152</v>
      </c>
      <c r="AU603" s="230" t="s">
        <v>82</v>
      </c>
      <c r="AV603" s="13" t="s">
        <v>82</v>
      </c>
      <c r="AW603" s="13" t="s">
        <v>29</v>
      </c>
      <c r="AX603" s="13" t="s">
        <v>72</v>
      </c>
      <c r="AY603" s="230" t="s">
        <v>145</v>
      </c>
    </row>
    <row r="604" spans="2:51" s="16" customFormat="1" ht="12">
      <c r="B604" s="252"/>
      <c r="C604" s="253"/>
      <c r="D604" s="221" t="s">
        <v>152</v>
      </c>
      <c r="E604" s="254" t="s">
        <v>1</v>
      </c>
      <c r="F604" s="255" t="s">
        <v>198</v>
      </c>
      <c r="G604" s="253"/>
      <c r="H604" s="256">
        <v>34.6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152</v>
      </c>
      <c r="AU604" s="262" t="s">
        <v>82</v>
      </c>
      <c r="AV604" s="16" t="s">
        <v>157</v>
      </c>
      <c r="AW604" s="16" t="s">
        <v>29</v>
      </c>
      <c r="AX604" s="16" t="s">
        <v>72</v>
      </c>
      <c r="AY604" s="262" t="s">
        <v>145</v>
      </c>
    </row>
    <row r="605" spans="2:51" s="13" customFormat="1" ht="12">
      <c r="B605" s="219"/>
      <c r="C605" s="220"/>
      <c r="D605" s="221" t="s">
        <v>152</v>
      </c>
      <c r="E605" s="222" t="s">
        <v>1</v>
      </c>
      <c r="F605" s="223" t="s">
        <v>697</v>
      </c>
      <c r="G605" s="220"/>
      <c r="H605" s="224">
        <v>27.8</v>
      </c>
      <c r="I605" s="225"/>
      <c r="J605" s="220"/>
      <c r="K605" s="220"/>
      <c r="L605" s="226"/>
      <c r="M605" s="227"/>
      <c r="N605" s="228"/>
      <c r="O605" s="228"/>
      <c r="P605" s="228"/>
      <c r="Q605" s="228"/>
      <c r="R605" s="228"/>
      <c r="S605" s="228"/>
      <c r="T605" s="229"/>
      <c r="AT605" s="230" t="s">
        <v>152</v>
      </c>
      <c r="AU605" s="230" t="s">
        <v>82</v>
      </c>
      <c r="AV605" s="13" t="s">
        <v>82</v>
      </c>
      <c r="AW605" s="13" t="s">
        <v>29</v>
      </c>
      <c r="AX605" s="13" t="s">
        <v>72</v>
      </c>
      <c r="AY605" s="230" t="s">
        <v>145</v>
      </c>
    </row>
    <row r="606" spans="2:51" s="16" customFormat="1" ht="12">
      <c r="B606" s="252"/>
      <c r="C606" s="253"/>
      <c r="D606" s="221" t="s">
        <v>152</v>
      </c>
      <c r="E606" s="254" t="s">
        <v>1</v>
      </c>
      <c r="F606" s="255" t="s">
        <v>198</v>
      </c>
      <c r="G606" s="253"/>
      <c r="H606" s="256">
        <v>27.8</v>
      </c>
      <c r="I606" s="257"/>
      <c r="J606" s="253"/>
      <c r="K606" s="253"/>
      <c r="L606" s="258"/>
      <c r="M606" s="259"/>
      <c r="N606" s="260"/>
      <c r="O606" s="260"/>
      <c r="P606" s="260"/>
      <c r="Q606" s="260"/>
      <c r="R606" s="260"/>
      <c r="S606" s="260"/>
      <c r="T606" s="261"/>
      <c r="AT606" s="262" t="s">
        <v>152</v>
      </c>
      <c r="AU606" s="262" t="s">
        <v>82</v>
      </c>
      <c r="AV606" s="16" t="s">
        <v>157</v>
      </c>
      <c r="AW606" s="16" t="s">
        <v>29</v>
      </c>
      <c r="AX606" s="16" t="s">
        <v>72</v>
      </c>
      <c r="AY606" s="262" t="s">
        <v>145</v>
      </c>
    </row>
    <row r="607" spans="2:51" s="13" customFormat="1" ht="12">
      <c r="B607" s="219"/>
      <c r="C607" s="220"/>
      <c r="D607" s="221" t="s">
        <v>152</v>
      </c>
      <c r="E607" s="222" t="s">
        <v>1</v>
      </c>
      <c r="F607" s="223" t="s">
        <v>698</v>
      </c>
      <c r="G607" s="220"/>
      <c r="H607" s="224">
        <v>37</v>
      </c>
      <c r="I607" s="225"/>
      <c r="J607" s="220"/>
      <c r="K607" s="220"/>
      <c r="L607" s="226"/>
      <c r="M607" s="227"/>
      <c r="N607" s="228"/>
      <c r="O607" s="228"/>
      <c r="P607" s="228"/>
      <c r="Q607" s="228"/>
      <c r="R607" s="228"/>
      <c r="S607" s="228"/>
      <c r="T607" s="229"/>
      <c r="AT607" s="230" t="s">
        <v>152</v>
      </c>
      <c r="AU607" s="230" t="s">
        <v>82</v>
      </c>
      <c r="AV607" s="13" t="s">
        <v>82</v>
      </c>
      <c r="AW607" s="13" t="s">
        <v>29</v>
      </c>
      <c r="AX607" s="13" t="s">
        <v>72</v>
      </c>
      <c r="AY607" s="230" t="s">
        <v>145</v>
      </c>
    </row>
    <row r="608" spans="2:51" s="16" customFormat="1" ht="12">
      <c r="B608" s="252"/>
      <c r="C608" s="253"/>
      <c r="D608" s="221" t="s">
        <v>152</v>
      </c>
      <c r="E608" s="254" t="s">
        <v>1</v>
      </c>
      <c r="F608" s="255" t="s">
        <v>198</v>
      </c>
      <c r="G608" s="253"/>
      <c r="H608" s="256">
        <v>37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AT608" s="262" t="s">
        <v>152</v>
      </c>
      <c r="AU608" s="262" t="s">
        <v>82</v>
      </c>
      <c r="AV608" s="16" t="s">
        <v>157</v>
      </c>
      <c r="AW608" s="16" t="s">
        <v>29</v>
      </c>
      <c r="AX608" s="16" t="s">
        <v>72</v>
      </c>
      <c r="AY608" s="262" t="s">
        <v>145</v>
      </c>
    </row>
    <row r="609" spans="2:51" s="13" customFormat="1" ht="12">
      <c r="B609" s="219"/>
      <c r="C609" s="220"/>
      <c r="D609" s="221" t="s">
        <v>152</v>
      </c>
      <c r="E609" s="222" t="s">
        <v>1</v>
      </c>
      <c r="F609" s="223" t="s">
        <v>699</v>
      </c>
      <c r="G609" s="220"/>
      <c r="H609" s="224">
        <v>17.5</v>
      </c>
      <c r="I609" s="225"/>
      <c r="J609" s="220"/>
      <c r="K609" s="220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152</v>
      </c>
      <c r="AU609" s="230" t="s">
        <v>82</v>
      </c>
      <c r="AV609" s="13" t="s">
        <v>82</v>
      </c>
      <c r="AW609" s="13" t="s">
        <v>29</v>
      </c>
      <c r="AX609" s="13" t="s">
        <v>72</v>
      </c>
      <c r="AY609" s="230" t="s">
        <v>145</v>
      </c>
    </row>
    <row r="610" spans="2:51" s="16" customFormat="1" ht="12">
      <c r="B610" s="252"/>
      <c r="C610" s="253"/>
      <c r="D610" s="221" t="s">
        <v>152</v>
      </c>
      <c r="E610" s="254" t="s">
        <v>1</v>
      </c>
      <c r="F610" s="255" t="s">
        <v>198</v>
      </c>
      <c r="G610" s="253"/>
      <c r="H610" s="256">
        <v>17.5</v>
      </c>
      <c r="I610" s="257"/>
      <c r="J610" s="253"/>
      <c r="K610" s="253"/>
      <c r="L610" s="258"/>
      <c r="M610" s="259"/>
      <c r="N610" s="260"/>
      <c r="O610" s="260"/>
      <c r="P610" s="260"/>
      <c r="Q610" s="260"/>
      <c r="R610" s="260"/>
      <c r="S610" s="260"/>
      <c r="T610" s="261"/>
      <c r="AT610" s="262" t="s">
        <v>152</v>
      </c>
      <c r="AU610" s="262" t="s">
        <v>82</v>
      </c>
      <c r="AV610" s="16" t="s">
        <v>157</v>
      </c>
      <c r="AW610" s="16" t="s">
        <v>29</v>
      </c>
      <c r="AX610" s="16" t="s">
        <v>72</v>
      </c>
      <c r="AY610" s="262" t="s">
        <v>145</v>
      </c>
    </row>
    <row r="611" spans="2:51" s="13" customFormat="1" ht="12">
      <c r="B611" s="219"/>
      <c r="C611" s="220"/>
      <c r="D611" s="221" t="s">
        <v>152</v>
      </c>
      <c r="E611" s="222" t="s">
        <v>1</v>
      </c>
      <c r="F611" s="223" t="s">
        <v>700</v>
      </c>
      <c r="G611" s="220"/>
      <c r="H611" s="224">
        <v>7.7</v>
      </c>
      <c r="I611" s="225"/>
      <c r="J611" s="220"/>
      <c r="K611" s="220"/>
      <c r="L611" s="226"/>
      <c r="M611" s="227"/>
      <c r="N611" s="228"/>
      <c r="O611" s="228"/>
      <c r="P611" s="228"/>
      <c r="Q611" s="228"/>
      <c r="R611" s="228"/>
      <c r="S611" s="228"/>
      <c r="T611" s="229"/>
      <c r="AT611" s="230" t="s">
        <v>152</v>
      </c>
      <c r="AU611" s="230" t="s">
        <v>82</v>
      </c>
      <c r="AV611" s="13" t="s">
        <v>82</v>
      </c>
      <c r="AW611" s="13" t="s">
        <v>29</v>
      </c>
      <c r="AX611" s="13" t="s">
        <v>72</v>
      </c>
      <c r="AY611" s="230" t="s">
        <v>145</v>
      </c>
    </row>
    <row r="612" spans="2:51" s="16" customFormat="1" ht="12">
      <c r="B612" s="252"/>
      <c r="C612" s="253"/>
      <c r="D612" s="221" t="s">
        <v>152</v>
      </c>
      <c r="E612" s="254" t="s">
        <v>1</v>
      </c>
      <c r="F612" s="255" t="s">
        <v>198</v>
      </c>
      <c r="G612" s="253"/>
      <c r="H612" s="256">
        <v>7.7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AT612" s="262" t="s">
        <v>152</v>
      </c>
      <c r="AU612" s="262" t="s">
        <v>82</v>
      </c>
      <c r="AV612" s="16" t="s">
        <v>157</v>
      </c>
      <c r="AW612" s="16" t="s">
        <v>29</v>
      </c>
      <c r="AX612" s="16" t="s">
        <v>72</v>
      </c>
      <c r="AY612" s="262" t="s">
        <v>145</v>
      </c>
    </row>
    <row r="613" spans="2:51" s="14" customFormat="1" ht="12">
      <c r="B613" s="231"/>
      <c r="C613" s="232"/>
      <c r="D613" s="221" t="s">
        <v>152</v>
      </c>
      <c r="E613" s="233" t="s">
        <v>1</v>
      </c>
      <c r="F613" s="234" t="s">
        <v>154</v>
      </c>
      <c r="G613" s="232"/>
      <c r="H613" s="235">
        <v>124.60000000000001</v>
      </c>
      <c r="I613" s="236"/>
      <c r="J613" s="232"/>
      <c r="K613" s="232"/>
      <c r="L613" s="237"/>
      <c r="M613" s="238"/>
      <c r="N613" s="239"/>
      <c r="O613" s="239"/>
      <c r="P613" s="239"/>
      <c r="Q613" s="239"/>
      <c r="R613" s="239"/>
      <c r="S613" s="239"/>
      <c r="T613" s="240"/>
      <c r="AT613" s="241" t="s">
        <v>152</v>
      </c>
      <c r="AU613" s="241" t="s">
        <v>82</v>
      </c>
      <c r="AV613" s="14" t="s">
        <v>151</v>
      </c>
      <c r="AW613" s="14" t="s">
        <v>29</v>
      </c>
      <c r="AX613" s="14" t="s">
        <v>80</v>
      </c>
      <c r="AY613" s="241" t="s">
        <v>145</v>
      </c>
    </row>
    <row r="614" spans="1:65" s="2" customFormat="1" ht="21.75" customHeight="1">
      <c r="A614" s="35"/>
      <c r="B614" s="36"/>
      <c r="C614" s="205" t="s">
        <v>749</v>
      </c>
      <c r="D614" s="205" t="s">
        <v>147</v>
      </c>
      <c r="E614" s="206" t="s">
        <v>750</v>
      </c>
      <c r="F614" s="207" t="s">
        <v>751</v>
      </c>
      <c r="G614" s="208" t="s">
        <v>189</v>
      </c>
      <c r="H614" s="209">
        <v>118</v>
      </c>
      <c r="I614" s="210"/>
      <c r="J614" s="211">
        <f>ROUND(I614*H614,2)</f>
        <v>0</v>
      </c>
      <c r="K614" s="212"/>
      <c r="L614" s="40"/>
      <c r="M614" s="213" t="s">
        <v>1</v>
      </c>
      <c r="N614" s="214" t="s">
        <v>37</v>
      </c>
      <c r="O614" s="72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7" t="s">
        <v>182</v>
      </c>
      <c r="AT614" s="217" t="s">
        <v>147</v>
      </c>
      <c r="AU614" s="217" t="s">
        <v>82</v>
      </c>
      <c r="AY614" s="18" t="s">
        <v>145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8" t="s">
        <v>80</v>
      </c>
      <c r="BK614" s="218">
        <f>ROUND(I614*H614,2)</f>
        <v>0</v>
      </c>
      <c r="BL614" s="18" t="s">
        <v>182</v>
      </c>
      <c r="BM614" s="217" t="s">
        <v>752</v>
      </c>
    </row>
    <row r="615" spans="2:51" s="15" customFormat="1" ht="12">
      <c r="B615" s="242"/>
      <c r="C615" s="243"/>
      <c r="D615" s="221" t="s">
        <v>152</v>
      </c>
      <c r="E615" s="244" t="s">
        <v>1</v>
      </c>
      <c r="F615" s="245" t="s">
        <v>753</v>
      </c>
      <c r="G615" s="243"/>
      <c r="H615" s="244" t="s">
        <v>1</v>
      </c>
      <c r="I615" s="246"/>
      <c r="J615" s="243"/>
      <c r="K615" s="243"/>
      <c r="L615" s="247"/>
      <c r="M615" s="248"/>
      <c r="N615" s="249"/>
      <c r="O615" s="249"/>
      <c r="P615" s="249"/>
      <c r="Q615" s="249"/>
      <c r="R615" s="249"/>
      <c r="S615" s="249"/>
      <c r="T615" s="250"/>
      <c r="AT615" s="251" t="s">
        <v>152</v>
      </c>
      <c r="AU615" s="251" t="s">
        <v>82</v>
      </c>
      <c r="AV615" s="15" t="s">
        <v>80</v>
      </c>
      <c r="AW615" s="15" t="s">
        <v>29</v>
      </c>
      <c r="AX615" s="15" t="s">
        <v>72</v>
      </c>
      <c r="AY615" s="251" t="s">
        <v>145</v>
      </c>
    </row>
    <row r="616" spans="2:51" s="13" customFormat="1" ht="12">
      <c r="B616" s="219"/>
      <c r="C616" s="220"/>
      <c r="D616" s="221" t="s">
        <v>152</v>
      </c>
      <c r="E616" s="222" t="s">
        <v>1</v>
      </c>
      <c r="F616" s="223" t="s">
        <v>754</v>
      </c>
      <c r="G616" s="220"/>
      <c r="H616" s="224">
        <v>20.8</v>
      </c>
      <c r="I616" s="225"/>
      <c r="J616" s="220"/>
      <c r="K616" s="220"/>
      <c r="L616" s="226"/>
      <c r="M616" s="227"/>
      <c r="N616" s="228"/>
      <c r="O616" s="228"/>
      <c r="P616" s="228"/>
      <c r="Q616" s="228"/>
      <c r="R616" s="228"/>
      <c r="S616" s="228"/>
      <c r="T616" s="229"/>
      <c r="AT616" s="230" t="s">
        <v>152</v>
      </c>
      <c r="AU616" s="230" t="s">
        <v>82</v>
      </c>
      <c r="AV616" s="13" t="s">
        <v>82</v>
      </c>
      <c r="AW616" s="13" t="s">
        <v>29</v>
      </c>
      <c r="AX616" s="13" t="s">
        <v>72</v>
      </c>
      <c r="AY616" s="230" t="s">
        <v>145</v>
      </c>
    </row>
    <row r="617" spans="2:51" s="13" customFormat="1" ht="12">
      <c r="B617" s="219"/>
      <c r="C617" s="220"/>
      <c r="D617" s="221" t="s">
        <v>152</v>
      </c>
      <c r="E617" s="222" t="s">
        <v>1</v>
      </c>
      <c r="F617" s="223" t="s">
        <v>755</v>
      </c>
      <c r="G617" s="220"/>
      <c r="H617" s="224">
        <v>34.9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152</v>
      </c>
      <c r="AU617" s="230" t="s">
        <v>82</v>
      </c>
      <c r="AV617" s="13" t="s">
        <v>82</v>
      </c>
      <c r="AW617" s="13" t="s">
        <v>29</v>
      </c>
      <c r="AX617" s="13" t="s">
        <v>72</v>
      </c>
      <c r="AY617" s="230" t="s">
        <v>145</v>
      </c>
    </row>
    <row r="618" spans="2:51" s="13" customFormat="1" ht="12">
      <c r="B618" s="219"/>
      <c r="C618" s="220"/>
      <c r="D618" s="221" t="s">
        <v>152</v>
      </c>
      <c r="E618" s="222" t="s">
        <v>1</v>
      </c>
      <c r="F618" s="223" t="s">
        <v>756</v>
      </c>
      <c r="G618" s="220"/>
      <c r="H618" s="224">
        <v>34.6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152</v>
      </c>
      <c r="AU618" s="230" t="s">
        <v>82</v>
      </c>
      <c r="AV618" s="13" t="s">
        <v>82</v>
      </c>
      <c r="AW618" s="13" t="s">
        <v>29</v>
      </c>
      <c r="AX618" s="13" t="s">
        <v>72</v>
      </c>
      <c r="AY618" s="230" t="s">
        <v>145</v>
      </c>
    </row>
    <row r="619" spans="2:51" s="13" customFormat="1" ht="12">
      <c r="B619" s="219"/>
      <c r="C619" s="220"/>
      <c r="D619" s="221" t="s">
        <v>152</v>
      </c>
      <c r="E619" s="222" t="s">
        <v>1</v>
      </c>
      <c r="F619" s="223" t="s">
        <v>757</v>
      </c>
      <c r="G619" s="220"/>
      <c r="H619" s="224">
        <v>2.8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152</v>
      </c>
      <c r="AU619" s="230" t="s">
        <v>82</v>
      </c>
      <c r="AV619" s="13" t="s">
        <v>82</v>
      </c>
      <c r="AW619" s="13" t="s">
        <v>29</v>
      </c>
      <c r="AX619" s="13" t="s">
        <v>72</v>
      </c>
      <c r="AY619" s="230" t="s">
        <v>145</v>
      </c>
    </row>
    <row r="620" spans="2:51" s="13" customFormat="1" ht="12">
      <c r="B620" s="219"/>
      <c r="C620" s="220"/>
      <c r="D620" s="221" t="s">
        <v>152</v>
      </c>
      <c r="E620" s="222" t="s">
        <v>1</v>
      </c>
      <c r="F620" s="223" t="s">
        <v>758</v>
      </c>
      <c r="G620" s="220"/>
      <c r="H620" s="224">
        <v>24.9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152</v>
      </c>
      <c r="AU620" s="230" t="s">
        <v>82</v>
      </c>
      <c r="AV620" s="13" t="s">
        <v>82</v>
      </c>
      <c r="AW620" s="13" t="s">
        <v>29</v>
      </c>
      <c r="AX620" s="13" t="s">
        <v>72</v>
      </c>
      <c r="AY620" s="230" t="s">
        <v>145</v>
      </c>
    </row>
    <row r="621" spans="2:51" s="14" customFormat="1" ht="12">
      <c r="B621" s="231"/>
      <c r="C621" s="232"/>
      <c r="D621" s="221" t="s">
        <v>152</v>
      </c>
      <c r="E621" s="233" t="s">
        <v>1</v>
      </c>
      <c r="F621" s="234" t="s">
        <v>154</v>
      </c>
      <c r="G621" s="232"/>
      <c r="H621" s="235">
        <v>118</v>
      </c>
      <c r="I621" s="236"/>
      <c r="J621" s="232"/>
      <c r="K621" s="232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152</v>
      </c>
      <c r="AU621" s="241" t="s">
        <v>82</v>
      </c>
      <c r="AV621" s="14" t="s">
        <v>151</v>
      </c>
      <c r="AW621" s="14" t="s">
        <v>29</v>
      </c>
      <c r="AX621" s="14" t="s">
        <v>80</v>
      </c>
      <c r="AY621" s="241" t="s">
        <v>145</v>
      </c>
    </row>
    <row r="622" spans="1:65" s="2" customFormat="1" ht="21.75" customHeight="1">
      <c r="A622" s="35"/>
      <c r="B622" s="36"/>
      <c r="C622" s="205" t="s">
        <v>511</v>
      </c>
      <c r="D622" s="205" t="s">
        <v>147</v>
      </c>
      <c r="E622" s="206" t="s">
        <v>759</v>
      </c>
      <c r="F622" s="207" t="s">
        <v>760</v>
      </c>
      <c r="G622" s="208" t="s">
        <v>634</v>
      </c>
      <c r="H622" s="274"/>
      <c r="I622" s="210"/>
      <c r="J622" s="211">
        <f>ROUND(I622*H622,2)</f>
        <v>0</v>
      </c>
      <c r="K622" s="212"/>
      <c r="L622" s="40"/>
      <c r="M622" s="213" t="s">
        <v>1</v>
      </c>
      <c r="N622" s="214" t="s">
        <v>37</v>
      </c>
      <c r="O622" s="72"/>
      <c r="P622" s="215">
        <f>O622*H622</f>
        <v>0</v>
      </c>
      <c r="Q622" s="215">
        <v>0</v>
      </c>
      <c r="R622" s="215">
        <f>Q622*H622</f>
        <v>0</v>
      </c>
      <c r="S622" s="215">
        <v>0</v>
      </c>
      <c r="T622" s="216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17" t="s">
        <v>182</v>
      </c>
      <c r="AT622" s="217" t="s">
        <v>147</v>
      </c>
      <c r="AU622" s="217" t="s">
        <v>82</v>
      </c>
      <c r="AY622" s="18" t="s">
        <v>145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8" t="s">
        <v>80</v>
      </c>
      <c r="BK622" s="218">
        <f>ROUND(I622*H622,2)</f>
        <v>0</v>
      </c>
      <c r="BL622" s="18" t="s">
        <v>182</v>
      </c>
      <c r="BM622" s="217" t="s">
        <v>761</v>
      </c>
    </row>
    <row r="623" spans="2:63" s="12" customFormat="1" ht="22.9" customHeight="1">
      <c r="B623" s="189"/>
      <c r="C623" s="190"/>
      <c r="D623" s="191" t="s">
        <v>71</v>
      </c>
      <c r="E623" s="203" t="s">
        <v>762</v>
      </c>
      <c r="F623" s="203" t="s">
        <v>763</v>
      </c>
      <c r="G623" s="190"/>
      <c r="H623" s="190"/>
      <c r="I623" s="193"/>
      <c r="J623" s="204">
        <f>BK623</f>
        <v>0</v>
      </c>
      <c r="K623" s="190"/>
      <c r="L623" s="195"/>
      <c r="M623" s="196"/>
      <c r="N623" s="197"/>
      <c r="O623" s="197"/>
      <c r="P623" s="198">
        <f>SUM(P624:P757)</f>
        <v>0</v>
      </c>
      <c r="Q623" s="197"/>
      <c r="R623" s="198">
        <f>SUM(R624:R757)</f>
        <v>0</v>
      </c>
      <c r="S623" s="197"/>
      <c r="T623" s="199">
        <f>SUM(T624:T757)</f>
        <v>0</v>
      </c>
      <c r="AR623" s="200" t="s">
        <v>82</v>
      </c>
      <c r="AT623" s="201" t="s">
        <v>71</v>
      </c>
      <c r="AU623" s="201" t="s">
        <v>80</v>
      </c>
      <c r="AY623" s="200" t="s">
        <v>145</v>
      </c>
      <c r="BK623" s="202">
        <f>SUM(BK624:BK757)</f>
        <v>0</v>
      </c>
    </row>
    <row r="624" spans="1:65" s="2" customFormat="1" ht="21.75" customHeight="1">
      <c r="A624" s="35"/>
      <c r="B624" s="36"/>
      <c r="C624" s="205" t="s">
        <v>764</v>
      </c>
      <c r="D624" s="205" t="s">
        <v>147</v>
      </c>
      <c r="E624" s="206" t="s">
        <v>765</v>
      </c>
      <c r="F624" s="207" t="s">
        <v>766</v>
      </c>
      <c r="G624" s="208" t="s">
        <v>181</v>
      </c>
      <c r="H624" s="209">
        <v>30</v>
      </c>
      <c r="I624" s="210"/>
      <c r="J624" s="211">
        <f>ROUND(I624*H624,2)</f>
        <v>0</v>
      </c>
      <c r="K624" s="212"/>
      <c r="L624" s="40"/>
      <c r="M624" s="213" t="s">
        <v>1</v>
      </c>
      <c r="N624" s="214" t="s">
        <v>37</v>
      </c>
      <c r="O624" s="72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17" t="s">
        <v>182</v>
      </c>
      <c r="AT624" s="217" t="s">
        <v>147</v>
      </c>
      <c r="AU624" s="217" t="s">
        <v>82</v>
      </c>
      <c r="AY624" s="18" t="s">
        <v>145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8" t="s">
        <v>80</v>
      </c>
      <c r="BK624" s="218">
        <f>ROUND(I624*H624,2)</f>
        <v>0</v>
      </c>
      <c r="BL624" s="18" t="s">
        <v>182</v>
      </c>
      <c r="BM624" s="217" t="s">
        <v>767</v>
      </c>
    </row>
    <row r="625" spans="2:51" s="13" customFormat="1" ht="12">
      <c r="B625" s="219"/>
      <c r="C625" s="220"/>
      <c r="D625" s="221" t="s">
        <v>152</v>
      </c>
      <c r="E625" s="222" t="s">
        <v>1</v>
      </c>
      <c r="F625" s="223" t="s">
        <v>768</v>
      </c>
      <c r="G625" s="220"/>
      <c r="H625" s="224">
        <v>30</v>
      </c>
      <c r="I625" s="225"/>
      <c r="J625" s="220"/>
      <c r="K625" s="220"/>
      <c r="L625" s="226"/>
      <c r="M625" s="227"/>
      <c r="N625" s="228"/>
      <c r="O625" s="228"/>
      <c r="P625" s="228"/>
      <c r="Q625" s="228"/>
      <c r="R625" s="228"/>
      <c r="S625" s="228"/>
      <c r="T625" s="229"/>
      <c r="AT625" s="230" t="s">
        <v>152</v>
      </c>
      <c r="AU625" s="230" t="s">
        <v>82</v>
      </c>
      <c r="AV625" s="13" t="s">
        <v>82</v>
      </c>
      <c r="AW625" s="13" t="s">
        <v>29</v>
      </c>
      <c r="AX625" s="13" t="s">
        <v>72</v>
      </c>
      <c r="AY625" s="230" t="s">
        <v>145</v>
      </c>
    </row>
    <row r="626" spans="2:51" s="14" customFormat="1" ht="12">
      <c r="B626" s="231"/>
      <c r="C626" s="232"/>
      <c r="D626" s="221" t="s">
        <v>152</v>
      </c>
      <c r="E626" s="233" t="s">
        <v>1</v>
      </c>
      <c r="F626" s="234" t="s">
        <v>154</v>
      </c>
      <c r="G626" s="232"/>
      <c r="H626" s="235">
        <v>30</v>
      </c>
      <c r="I626" s="236"/>
      <c r="J626" s="232"/>
      <c r="K626" s="232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152</v>
      </c>
      <c r="AU626" s="241" t="s">
        <v>82</v>
      </c>
      <c r="AV626" s="14" t="s">
        <v>151</v>
      </c>
      <c r="AW626" s="14" t="s">
        <v>29</v>
      </c>
      <c r="AX626" s="14" t="s">
        <v>80</v>
      </c>
      <c r="AY626" s="241" t="s">
        <v>145</v>
      </c>
    </row>
    <row r="627" spans="1:65" s="2" customFormat="1" ht="21.75" customHeight="1">
      <c r="A627" s="35"/>
      <c r="B627" s="36"/>
      <c r="C627" s="205" t="s">
        <v>516</v>
      </c>
      <c r="D627" s="205" t="s">
        <v>147</v>
      </c>
      <c r="E627" s="206" t="s">
        <v>769</v>
      </c>
      <c r="F627" s="207" t="s">
        <v>770</v>
      </c>
      <c r="G627" s="208" t="s">
        <v>181</v>
      </c>
      <c r="H627" s="209">
        <v>81.62</v>
      </c>
      <c r="I627" s="210"/>
      <c r="J627" s="211">
        <f>ROUND(I627*H627,2)</f>
        <v>0</v>
      </c>
      <c r="K627" s="212"/>
      <c r="L627" s="40"/>
      <c r="M627" s="213" t="s">
        <v>1</v>
      </c>
      <c r="N627" s="214" t="s">
        <v>37</v>
      </c>
      <c r="O627" s="72"/>
      <c r="P627" s="215">
        <f>O627*H627</f>
        <v>0</v>
      </c>
      <c r="Q627" s="215">
        <v>0</v>
      </c>
      <c r="R627" s="215">
        <f>Q627*H627</f>
        <v>0</v>
      </c>
      <c r="S627" s="215">
        <v>0</v>
      </c>
      <c r="T627" s="216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7" t="s">
        <v>182</v>
      </c>
      <c r="AT627" s="217" t="s">
        <v>147</v>
      </c>
      <c r="AU627" s="217" t="s">
        <v>82</v>
      </c>
      <c r="AY627" s="18" t="s">
        <v>145</v>
      </c>
      <c r="BE627" s="218">
        <f>IF(N627="základní",J627,0)</f>
        <v>0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8" t="s">
        <v>80</v>
      </c>
      <c r="BK627" s="218">
        <f>ROUND(I627*H627,2)</f>
        <v>0</v>
      </c>
      <c r="BL627" s="18" t="s">
        <v>182</v>
      </c>
      <c r="BM627" s="217" t="s">
        <v>771</v>
      </c>
    </row>
    <row r="628" spans="2:51" s="13" customFormat="1" ht="12">
      <c r="B628" s="219"/>
      <c r="C628" s="220"/>
      <c r="D628" s="221" t="s">
        <v>152</v>
      </c>
      <c r="E628" s="222" t="s">
        <v>1</v>
      </c>
      <c r="F628" s="223" t="s">
        <v>772</v>
      </c>
      <c r="G628" s="220"/>
      <c r="H628" s="224">
        <v>34.58</v>
      </c>
      <c r="I628" s="225"/>
      <c r="J628" s="220"/>
      <c r="K628" s="220"/>
      <c r="L628" s="226"/>
      <c r="M628" s="227"/>
      <c r="N628" s="228"/>
      <c r="O628" s="228"/>
      <c r="P628" s="228"/>
      <c r="Q628" s="228"/>
      <c r="R628" s="228"/>
      <c r="S628" s="228"/>
      <c r="T628" s="229"/>
      <c r="AT628" s="230" t="s">
        <v>152</v>
      </c>
      <c r="AU628" s="230" t="s">
        <v>82</v>
      </c>
      <c r="AV628" s="13" t="s">
        <v>82</v>
      </c>
      <c r="AW628" s="13" t="s">
        <v>29</v>
      </c>
      <c r="AX628" s="13" t="s">
        <v>72</v>
      </c>
      <c r="AY628" s="230" t="s">
        <v>145</v>
      </c>
    </row>
    <row r="629" spans="2:51" s="16" customFormat="1" ht="12">
      <c r="B629" s="252"/>
      <c r="C629" s="253"/>
      <c r="D629" s="221" t="s">
        <v>152</v>
      </c>
      <c r="E629" s="254" t="s">
        <v>1</v>
      </c>
      <c r="F629" s="255" t="s">
        <v>198</v>
      </c>
      <c r="G629" s="253"/>
      <c r="H629" s="256">
        <v>34.58</v>
      </c>
      <c r="I629" s="257"/>
      <c r="J629" s="253"/>
      <c r="K629" s="253"/>
      <c r="L629" s="258"/>
      <c r="M629" s="259"/>
      <c r="N629" s="260"/>
      <c r="O629" s="260"/>
      <c r="P629" s="260"/>
      <c r="Q629" s="260"/>
      <c r="R629" s="260"/>
      <c r="S629" s="260"/>
      <c r="T629" s="261"/>
      <c r="AT629" s="262" t="s">
        <v>152</v>
      </c>
      <c r="AU629" s="262" t="s">
        <v>82</v>
      </c>
      <c r="AV629" s="16" t="s">
        <v>157</v>
      </c>
      <c r="AW629" s="16" t="s">
        <v>29</v>
      </c>
      <c r="AX629" s="16" t="s">
        <v>72</v>
      </c>
      <c r="AY629" s="262" t="s">
        <v>145</v>
      </c>
    </row>
    <row r="630" spans="2:51" s="13" customFormat="1" ht="12">
      <c r="B630" s="219"/>
      <c r="C630" s="220"/>
      <c r="D630" s="221" t="s">
        <v>152</v>
      </c>
      <c r="E630" s="222" t="s">
        <v>1</v>
      </c>
      <c r="F630" s="223" t="s">
        <v>773</v>
      </c>
      <c r="G630" s="220"/>
      <c r="H630" s="224">
        <v>7.04</v>
      </c>
      <c r="I630" s="225"/>
      <c r="J630" s="220"/>
      <c r="K630" s="220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152</v>
      </c>
      <c r="AU630" s="230" t="s">
        <v>82</v>
      </c>
      <c r="AV630" s="13" t="s">
        <v>82</v>
      </c>
      <c r="AW630" s="13" t="s">
        <v>29</v>
      </c>
      <c r="AX630" s="13" t="s">
        <v>72</v>
      </c>
      <c r="AY630" s="230" t="s">
        <v>145</v>
      </c>
    </row>
    <row r="631" spans="2:51" s="16" customFormat="1" ht="12">
      <c r="B631" s="252"/>
      <c r="C631" s="253"/>
      <c r="D631" s="221" t="s">
        <v>152</v>
      </c>
      <c r="E631" s="254" t="s">
        <v>1</v>
      </c>
      <c r="F631" s="255" t="s">
        <v>198</v>
      </c>
      <c r="G631" s="253"/>
      <c r="H631" s="256">
        <v>7.04</v>
      </c>
      <c r="I631" s="257"/>
      <c r="J631" s="253"/>
      <c r="K631" s="253"/>
      <c r="L631" s="258"/>
      <c r="M631" s="259"/>
      <c r="N631" s="260"/>
      <c r="O631" s="260"/>
      <c r="P631" s="260"/>
      <c r="Q631" s="260"/>
      <c r="R631" s="260"/>
      <c r="S631" s="260"/>
      <c r="T631" s="261"/>
      <c r="AT631" s="262" t="s">
        <v>152</v>
      </c>
      <c r="AU631" s="262" t="s">
        <v>82</v>
      </c>
      <c r="AV631" s="16" t="s">
        <v>157</v>
      </c>
      <c r="AW631" s="16" t="s">
        <v>29</v>
      </c>
      <c r="AX631" s="16" t="s">
        <v>72</v>
      </c>
      <c r="AY631" s="262" t="s">
        <v>145</v>
      </c>
    </row>
    <row r="632" spans="2:51" s="13" customFormat="1" ht="12">
      <c r="B632" s="219"/>
      <c r="C632" s="220"/>
      <c r="D632" s="221" t="s">
        <v>152</v>
      </c>
      <c r="E632" s="222" t="s">
        <v>1</v>
      </c>
      <c r="F632" s="223" t="s">
        <v>774</v>
      </c>
      <c r="G632" s="220"/>
      <c r="H632" s="224">
        <v>40</v>
      </c>
      <c r="I632" s="225"/>
      <c r="J632" s="220"/>
      <c r="K632" s="220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152</v>
      </c>
      <c r="AU632" s="230" t="s">
        <v>82</v>
      </c>
      <c r="AV632" s="13" t="s">
        <v>82</v>
      </c>
      <c r="AW632" s="13" t="s">
        <v>29</v>
      </c>
      <c r="AX632" s="13" t="s">
        <v>72</v>
      </c>
      <c r="AY632" s="230" t="s">
        <v>145</v>
      </c>
    </row>
    <row r="633" spans="2:51" s="14" customFormat="1" ht="12">
      <c r="B633" s="231"/>
      <c r="C633" s="232"/>
      <c r="D633" s="221" t="s">
        <v>152</v>
      </c>
      <c r="E633" s="233" t="s">
        <v>1</v>
      </c>
      <c r="F633" s="234" t="s">
        <v>154</v>
      </c>
      <c r="G633" s="232"/>
      <c r="H633" s="235">
        <v>81.62</v>
      </c>
      <c r="I633" s="236"/>
      <c r="J633" s="232"/>
      <c r="K633" s="232"/>
      <c r="L633" s="237"/>
      <c r="M633" s="238"/>
      <c r="N633" s="239"/>
      <c r="O633" s="239"/>
      <c r="P633" s="239"/>
      <c r="Q633" s="239"/>
      <c r="R633" s="239"/>
      <c r="S633" s="239"/>
      <c r="T633" s="240"/>
      <c r="AT633" s="241" t="s">
        <v>152</v>
      </c>
      <c r="AU633" s="241" t="s">
        <v>82</v>
      </c>
      <c r="AV633" s="14" t="s">
        <v>151</v>
      </c>
      <c r="AW633" s="14" t="s">
        <v>29</v>
      </c>
      <c r="AX633" s="14" t="s">
        <v>80</v>
      </c>
      <c r="AY633" s="241" t="s">
        <v>145</v>
      </c>
    </row>
    <row r="634" spans="1:65" s="2" customFormat="1" ht="16.5" customHeight="1">
      <c r="A634" s="35"/>
      <c r="B634" s="36"/>
      <c r="C634" s="205" t="s">
        <v>775</v>
      </c>
      <c r="D634" s="205" t="s">
        <v>147</v>
      </c>
      <c r="E634" s="206" t="s">
        <v>776</v>
      </c>
      <c r="F634" s="207" t="s">
        <v>777</v>
      </c>
      <c r="G634" s="208" t="s">
        <v>181</v>
      </c>
      <c r="H634" s="209">
        <v>387.4</v>
      </c>
      <c r="I634" s="210"/>
      <c r="J634" s="211">
        <f>ROUND(I634*H634,2)</f>
        <v>0</v>
      </c>
      <c r="K634" s="212"/>
      <c r="L634" s="40"/>
      <c r="M634" s="213" t="s">
        <v>1</v>
      </c>
      <c r="N634" s="214" t="s">
        <v>37</v>
      </c>
      <c r="O634" s="72"/>
      <c r="P634" s="215">
        <f>O634*H634</f>
        <v>0</v>
      </c>
      <c r="Q634" s="215">
        <v>0</v>
      </c>
      <c r="R634" s="215">
        <f>Q634*H634</f>
        <v>0</v>
      </c>
      <c r="S634" s="215">
        <v>0</v>
      </c>
      <c r="T634" s="216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7" t="s">
        <v>182</v>
      </c>
      <c r="AT634" s="217" t="s">
        <v>147</v>
      </c>
      <c r="AU634" s="217" t="s">
        <v>82</v>
      </c>
      <c r="AY634" s="18" t="s">
        <v>145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8" t="s">
        <v>80</v>
      </c>
      <c r="BK634" s="218">
        <f>ROUND(I634*H634,2)</f>
        <v>0</v>
      </c>
      <c r="BL634" s="18" t="s">
        <v>182</v>
      </c>
      <c r="BM634" s="217" t="s">
        <v>778</v>
      </c>
    </row>
    <row r="635" spans="2:51" s="13" customFormat="1" ht="12">
      <c r="B635" s="219"/>
      <c r="C635" s="220"/>
      <c r="D635" s="221" t="s">
        <v>152</v>
      </c>
      <c r="E635" s="222" t="s">
        <v>1</v>
      </c>
      <c r="F635" s="223" t="s">
        <v>779</v>
      </c>
      <c r="G635" s="220"/>
      <c r="H635" s="224">
        <v>387.4</v>
      </c>
      <c r="I635" s="225"/>
      <c r="J635" s="220"/>
      <c r="K635" s="220"/>
      <c r="L635" s="226"/>
      <c r="M635" s="227"/>
      <c r="N635" s="228"/>
      <c r="O635" s="228"/>
      <c r="P635" s="228"/>
      <c r="Q635" s="228"/>
      <c r="R635" s="228"/>
      <c r="S635" s="228"/>
      <c r="T635" s="229"/>
      <c r="AT635" s="230" t="s">
        <v>152</v>
      </c>
      <c r="AU635" s="230" t="s">
        <v>82</v>
      </c>
      <c r="AV635" s="13" t="s">
        <v>82</v>
      </c>
      <c r="AW635" s="13" t="s">
        <v>29</v>
      </c>
      <c r="AX635" s="13" t="s">
        <v>72</v>
      </c>
      <c r="AY635" s="230" t="s">
        <v>145</v>
      </c>
    </row>
    <row r="636" spans="2:51" s="14" customFormat="1" ht="12">
      <c r="B636" s="231"/>
      <c r="C636" s="232"/>
      <c r="D636" s="221" t="s">
        <v>152</v>
      </c>
      <c r="E636" s="233" t="s">
        <v>1</v>
      </c>
      <c r="F636" s="234" t="s">
        <v>154</v>
      </c>
      <c r="G636" s="232"/>
      <c r="H636" s="235">
        <v>387.4</v>
      </c>
      <c r="I636" s="236"/>
      <c r="J636" s="232"/>
      <c r="K636" s="232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152</v>
      </c>
      <c r="AU636" s="241" t="s">
        <v>82</v>
      </c>
      <c r="AV636" s="14" t="s">
        <v>151</v>
      </c>
      <c r="AW636" s="14" t="s">
        <v>29</v>
      </c>
      <c r="AX636" s="14" t="s">
        <v>80</v>
      </c>
      <c r="AY636" s="241" t="s">
        <v>145</v>
      </c>
    </row>
    <row r="637" spans="1:65" s="2" customFormat="1" ht="16.5" customHeight="1">
      <c r="A637" s="35"/>
      <c r="B637" s="36"/>
      <c r="C637" s="205" t="s">
        <v>520</v>
      </c>
      <c r="D637" s="205" t="s">
        <v>147</v>
      </c>
      <c r="E637" s="206" t="s">
        <v>780</v>
      </c>
      <c r="F637" s="207" t="s">
        <v>781</v>
      </c>
      <c r="G637" s="208" t="s">
        <v>181</v>
      </c>
      <c r="H637" s="209">
        <v>346.4</v>
      </c>
      <c r="I637" s="210"/>
      <c r="J637" s="211">
        <f>ROUND(I637*H637,2)</f>
        <v>0</v>
      </c>
      <c r="K637" s="212"/>
      <c r="L637" s="40"/>
      <c r="M637" s="213" t="s">
        <v>1</v>
      </c>
      <c r="N637" s="214" t="s">
        <v>37</v>
      </c>
      <c r="O637" s="72"/>
      <c r="P637" s="215">
        <f>O637*H637</f>
        <v>0</v>
      </c>
      <c r="Q637" s="215">
        <v>0</v>
      </c>
      <c r="R637" s="215">
        <f>Q637*H637</f>
        <v>0</v>
      </c>
      <c r="S637" s="215">
        <v>0</v>
      </c>
      <c r="T637" s="216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217" t="s">
        <v>182</v>
      </c>
      <c r="AT637" s="217" t="s">
        <v>147</v>
      </c>
      <c r="AU637" s="217" t="s">
        <v>82</v>
      </c>
      <c r="AY637" s="18" t="s">
        <v>145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8" t="s">
        <v>80</v>
      </c>
      <c r="BK637" s="218">
        <f>ROUND(I637*H637,2)</f>
        <v>0</v>
      </c>
      <c r="BL637" s="18" t="s">
        <v>182</v>
      </c>
      <c r="BM637" s="217" t="s">
        <v>782</v>
      </c>
    </row>
    <row r="638" spans="2:51" s="13" customFormat="1" ht="12">
      <c r="B638" s="219"/>
      <c r="C638" s="220"/>
      <c r="D638" s="221" t="s">
        <v>152</v>
      </c>
      <c r="E638" s="222" t="s">
        <v>1</v>
      </c>
      <c r="F638" s="223" t="s">
        <v>783</v>
      </c>
      <c r="G638" s="220"/>
      <c r="H638" s="224">
        <v>346.4</v>
      </c>
      <c r="I638" s="225"/>
      <c r="J638" s="220"/>
      <c r="K638" s="220"/>
      <c r="L638" s="226"/>
      <c r="M638" s="227"/>
      <c r="N638" s="228"/>
      <c r="O638" s="228"/>
      <c r="P638" s="228"/>
      <c r="Q638" s="228"/>
      <c r="R638" s="228"/>
      <c r="S638" s="228"/>
      <c r="T638" s="229"/>
      <c r="AT638" s="230" t="s">
        <v>152</v>
      </c>
      <c r="AU638" s="230" t="s">
        <v>82</v>
      </c>
      <c r="AV638" s="13" t="s">
        <v>82</v>
      </c>
      <c r="AW638" s="13" t="s">
        <v>29</v>
      </c>
      <c r="AX638" s="13" t="s">
        <v>72</v>
      </c>
      <c r="AY638" s="230" t="s">
        <v>145</v>
      </c>
    </row>
    <row r="639" spans="2:51" s="14" customFormat="1" ht="12">
      <c r="B639" s="231"/>
      <c r="C639" s="232"/>
      <c r="D639" s="221" t="s">
        <v>152</v>
      </c>
      <c r="E639" s="233" t="s">
        <v>1</v>
      </c>
      <c r="F639" s="234" t="s">
        <v>154</v>
      </c>
      <c r="G639" s="232"/>
      <c r="H639" s="235">
        <v>346.4</v>
      </c>
      <c r="I639" s="236"/>
      <c r="J639" s="232"/>
      <c r="K639" s="232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152</v>
      </c>
      <c r="AU639" s="241" t="s">
        <v>82</v>
      </c>
      <c r="AV639" s="14" t="s">
        <v>151</v>
      </c>
      <c r="AW639" s="14" t="s">
        <v>29</v>
      </c>
      <c r="AX639" s="14" t="s">
        <v>80</v>
      </c>
      <c r="AY639" s="241" t="s">
        <v>145</v>
      </c>
    </row>
    <row r="640" spans="1:65" s="2" customFormat="1" ht="16.5" customHeight="1">
      <c r="A640" s="35"/>
      <c r="B640" s="36"/>
      <c r="C640" s="205" t="s">
        <v>784</v>
      </c>
      <c r="D640" s="205" t="s">
        <v>147</v>
      </c>
      <c r="E640" s="206" t="s">
        <v>785</v>
      </c>
      <c r="F640" s="207" t="s">
        <v>786</v>
      </c>
      <c r="G640" s="208" t="s">
        <v>181</v>
      </c>
      <c r="H640" s="209">
        <v>30</v>
      </c>
      <c r="I640" s="210"/>
      <c r="J640" s="211">
        <f>ROUND(I640*H640,2)</f>
        <v>0</v>
      </c>
      <c r="K640" s="212"/>
      <c r="L640" s="40"/>
      <c r="M640" s="213" t="s">
        <v>1</v>
      </c>
      <c r="N640" s="214" t="s">
        <v>37</v>
      </c>
      <c r="O640" s="72"/>
      <c r="P640" s="215">
        <f>O640*H640</f>
        <v>0</v>
      </c>
      <c r="Q640" s="215">
        <v>0</v>
      </c>
      <c r="R640" s="215">
        <f>Q640*H640</f>
        <v>0</v>
      </c>
      <c r="S640" s="215">
        <v>0</v>
      </c>
      <c r="T640" s="216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217" t="s">
        <v>182</v>
      </c>
      <c r="AT640" s="217" t="s">
        <v>147</v>
      </c>
      <c r="AU640" s="217" t="s">
        <v>82</v>
      </c>
      <c r="AY640" s="18" t="s">
        <v>145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8" t="s">
        <v>80</v>
      </c>
      <c r="BK640" s="218">
        <f>ROUND(I640*H640,2)</f>
        <v>0</v>
      </c>
      <c r="BL640" s="18" t="s">
        <v>182</v>
      </c>
      <c r="BM640" s="217" t="s">
        <v>787</v>
      </c>
    </row>
    <row r="641" spans="2:51" s="13" customFormat="1" ht="12">
      <c r="B641" s="219"/>
      <c r="C641" s="220"/>
      <c r="D641" s="221" t="s">
        <v>152</v>
      </c>
      <c r="E641" s="222" t="s">
        <v>1</v>
      </c>
      <c r="F641" s="223" t="s">
        <v>245</v>
      </c>
      <c r="G641" s="220"/>
      <c r="H641" s="224">
        <v>30</v>
      </c>
      <c r="I641" s="225"/>
      <c r="J641" s="220"/>
      <c r="K641" s="220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152</v>
      </c>
      <c r="AU641" s="230" t="s">
        <v>82</v>
      </c>
      <c r="AV641" s="13" t="s">
        <v>82</v>
      </c>
      <c r="AW641" s="13" t="s">
        <v>29</v>
      </c>
      <c r="AX641" s="13" t="s">
        <v>72</v>
      </c>
      <c r="AY641" s="230" t="s">
        <v>145</v>
      </c>
    </row>
    <row r="642" spans="2:51" s="14" customFormat="1" ht="22.5">
      <c r="B642" s="231"/>
      <c r="C642" s="232"/>
      <c r="D642" s="221" t="s">
        <v>152</v>
      </c>
      <c r="E642" s="233" t="s">
        <v>1</v>
      </c>
      <c r="F642" s="234" t="s">
        <v>485</v>
      </c>
      <c r="G642" s="232"/>
      <c r="H642" s="235">
        <v>30</v>
      </c>
      <c r="I642" s="236"/>
      <c r="J642" s="232"/>
      <c r="K642" s="232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152</v>
      </c>
      <c r="AU642" s="241" t="s">
        <v>82</v>
      </c>
      <c r="AV642" s="14" t="s">
        <v>151</v>
      </c>
      <c r="AW642" s="14" t="s">
        <v>29</v>
      </c>
      <c r="AX642" s="14" t="s">
        <v>80</v>
      </c>
      <c r="AY642" s="241" t="s">
        <v>145</v>
      </c>
    </row>
    <row r="643" spans="1:65" s="2" customFormat="1" ht="16.5" customHeight="1">
      <c r="A643" s="35"/>
      <c r="B643" s="36"/>
      <c r="C643" s="205" t="s">
        <v>584</v>
      </c>
      <c r="D643" s="205" t="s">
        <v>147</v>
      </c>
      <c r="E643" s="206" t="s">
        <v>788</v>
      </c>
      <c r="F643" s="207" t="s">
        <v>789</v>
      </c>
      <c r="G643" s="208" t="s">
        <v>181</v>
      </c>
      <c r="H643" s="209">
        <v>262.8</v>
      </c>
      <c r="I643" s="210"/>
      <c r="J643" s="211">
        <f>ROUND(I643*H643,2)</f>
        <v>0</v>
      </c>
      <c r="K643" s="212"/>
      <c r="L643" s="40"/>
      <c r="M643" s="213" t="s">
        <v>1</v>
      </c>
      <c r="N643" s="214" t="s">
        <v>37</v>
      </c>
      <c r="O643" s="72"/>
      <c r="P643" s="215">
        <f>O643*H643</f>
        <v>0</v>
      </c>
      <c r="Q643" s="215">
        <v>0</v>
      </c>
      <c r="R643" s="215">
        <f>Q643*H643</f>
        <v>0</v>
      </c>
      <c r="S643" s="215">
        <v>0</v>
      </c>
      <c r="T643" s="216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7" t="s">
        <v>182</v>
      </c>
      <c r="AT643" s="217" t="s">
        <v>147</v>
      </c>
      <c r="AU643" s="217" t="s">
        <v>82</v>
      </c>
      <c r="AY643" s="18" t="s">
        <v>145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8" t="s">
        <v>80</v>
      </c>
      <c r="BK643" s="218">
        <f>ROUND(I643*H643,2)</f>
        <v>0</v>
      </c>
      <c r="BL643" s="18" t="s">
        <v>182</v>
      </c>
      <c r="BM643" s="217" t="s">
        <v>790</v>
      </c>
    </row>
    <row r="644" spans="2:51" s="13" customFormat="1" ht="12">
      <c r="B644" s="219"/>
      <c r="C644" s="220"/>
      <c r="D644" s="221" t="s">
        <v>152</v>
      </c>
      <c r="E644" s="222" t="s">
        <v>1</v>
      </c>
      <c r="F644" s="223" t="s">
        <v>791</v>
      </c>
      <c r="G644" s="220"/>
      <c r="H644" s="224">
        <v>227.8</v>
      </c>
      <c r="I644" s="225"/>
      <c r="J644" s="220"/>
      <c r="K644" s="220"/>
      <c r="L644" s="226"/>
      <c r="M644" s="227"/>
      <c r="N644" s="228"/>
      <c r="O644" s="228"/>
      <c r="P644" s="228"/>
      <c r="Q644" s="228"/>
      <c r="R644" s="228"/>
      <c r="S644" s="228"/>
      <c r="T644" s="229"/>
      <c r="AT644" s="230" t="s">
        <v>152</v>
      </c>
      <c r="AU644" s="230" t="s">
        <v>82</v>
      </c>
      <c r="AV644" s="13" t="s">
        <v>82</v>
      </c>
      <c r="AW644" s="13" t="s">
        <v>29</v>
      </c>
      <c r="AX644" s="13" t="s">
        <v>72</v>
      </c>
      <c r="AY644" s="230" t="s">
        <v>145</v>
      </c>
    </row>
    <row r="645" spans="2:51" s="13" customFormat="1" ht="12">
      <c r="B645" s="219"/>
      <c r="C645" s="220"/>
      <c r="D645" s="221" t="s">
        <v>152</v>
      </c>
      <c r="E645" s="222" t="s">
        <v>1</v>
      </c>
      <c r="F645" s="223" t="s">
        <v>792</v>
      </c>
      <c r="G645" s="220"/>
      <c r="H645" s="224">
        <v>35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152</v>
      </c>
      <c r="AU645" s="230" t="s">
        <v>82</v>
      </c>
      <c r="AV645" s="13" t="s">
        <v>82</v>
      </c>
      <c r="AW645" s="13" t="s">
        <v>29</v>
      </c>
      <c r="AX645" s="13" t="s">
        <v>72</v>
      </c>
      <c r="AY645" s="230" t="s">
        <v>145</v>
      </c>
    </row>
    <row r="646" spans="2:51" s="14" customFormat="1" ht="12">
      <c r="B646" s="231"/>
      <c r="C646" s="232"/>
      <c r="D646" s="221" t="s">
        <v>152</v>
      </c>
      <c r="E646" s="233" t="s">
        <v>1</v>
      </c>
      <c r="F646" s="234" t="s">
        <v>154</v>
      </c>
      <c r="G646" s="232"/>
      <c r="H646" s="235">
        <v>262.8</v>
      </c>
      <c r="I646" s="236"/>
      <c r="J646" s="232"/>
      <c r="K646" s="232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152</v>
      </c>
      <c r="AU646" s="241" t="s">
        <v>82</v>
      </c>
      <c r="AV646" s="14" t="s">
        <v>151</v>
      </c>
      <c r="AW646" s="14" t="s">
        <v>29</v>
      </c>
      <c r="AX646" s="14" t="s">
        <v>80</v>
      </c>
      <c r="AY646" s="241" t="s">
        <v>145</v>
      </c>
    </row>
    <row r="647" spans="1:65" s="2" customFormat="1" ht="21.75" customHeight="1">
      <c r="A647" s="35"/>
      <c r="B647" s="36"/>
      <c r="C647" s="205" t="s">
        <v>793</v>
      </c>
      <c r="D647" s="205" t="s">
        <v>147</v>
      </c>
      <c r="E647" s="206" t="s">
        <v>794</v>
      </c>
      <c r="F647" s="207" t="s">
        <v>795</v>
      </c>
      <c r="G647" s="208" t="s">
        <v>181</v>
      </c>
      <c r="H647" s="209">
        <v>40</v>
      </c>
      <c r="I647" s="210"/>
      <c r="J647" s="211">
        <f>ROUND(I647*H647,2)</f>
        <v>0</v>
      </c>
      <c r="K647" s="212"/>
      <c r="L647" s="40"/>
      <c r="M647" s="213" t="s">
        <v>1</v>
      </c>
      <c r="N647" s="214" t="s">
        <v>37</v>
      </c>
      <c r="O647" s="72"/>
      <c r="P647" s="215">
        <f>O647*H647</f>
        <v>0</v>
      </c>
      <c r="Q647" s="215">
        <v>0</v>
      </c>
      <c r="R647" s="215">
        <f>Q647*H647</f>
        <v>0</v>
      </c>
      <c r="S647" s="215">
        <v>0</v>
      </c>
      <c r="T647" s="216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217" t="s">
        <v>182</v>
      </c>
      <c r="AT647" s="217" t="s">
        <v>147</v>
      </c>
      <c r="AU647" s="217" t="s">
        <v>82</v>
      </c>
      <c r="AY647" s="18" t="s">
        <v>145</v>
      </c>
      <c r="BE647" s="218">
        <f>IF(N647="základní",J647,0)</f>
        <v>0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8" t="s">
        <v>80</v>
      </c>
      <c r="BK647" s="218">
        <f>ROUND(I647*H647,2)</f>
        <v>0</v>
      </c>
      <c r="BL647" s="18" t="s">
        <v>182</v>
      </c>
      <c r="BM647" s="217" t="s">
        <v>796</v>
      </c>
    </row>
    <row r="648" spans="2:51" s="15" customFormat="1" ht="12">
      <c r="B648" s="242"/>
      <c r="C648" s="243"/>
      <c r="D648" s="221" t="s">
        <v>152</v>
      </c>
      <c r="E648" s="244" t="s">
        <v>1</v>
      </c>
      <c r="F648" s="245" t="s">
        <v>797</v>
      </c>
      <c r="G648" s="243"/>
      <c r="H648" s="244" t="s">
        <v>1</v>
      </c>
      <c r="I648" s="246"/>
      <c r="J648" s="243"/>
      <c r="K648" s="243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152</v>
      </c>
      <c r="AU648" s="251" t="s">
        <v>82</v>
      </c>
      <c r="AV648" s="15" t="s">
        <v>80</v>
      </c>
      <c r="AW648" s="15" t="s">
        <v>29</v>
      </c>
      <c r="AX648" s="15" t="s">
        <v>72</v>
      </c>
      <c r="AY648" s="251" t="s">
        <v>145</v>
      </c>
    </row>
    <row r="649" spans="2:51" s="13" customFormat="1" ht="12">
      <c r="B649" s="219"/>
      <c r="C649" s="220"/>
      <c r="D649" s="221" t="s">
        <v>152</v>
      </c>
      <c r="E649" s="222" t="s">
        <v>1</v>
      </c>
      <c r="F649" s="223" t="s">
        <v>798</v>
      </c>
      <c r="G649" s="220"/>
      <c r="H649" s="224">
        <v>22</v>
      </c>
      <c r="I649" s="225"/>
      <c r="J649" s="220"/>
      <c r="K649" s="220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152</v>
      </c>
      <c r="AU649" s="230" t="s">
        <v>82</v>
      </c>
      <c r="AV649" s="13" t="s">
        <v>82</v>
      </c>
      <c r="AW649" s="13" t="s">
        <v>29</v>
      </c>
      <c r="AX649" s="13" t="s">
        <v>72</v>
      </c>
      <c r="AY649" s="230" t="s">
        <v>145</v>
      </c>
    </row>
    <row r="650" spans="2:51" s="13" customFormat="1" ht="12">
      <c r="B650" s="219"/>
      <c r="C650" s="220"/>
      <c r="D650" s="221" t="s">
        <v>152</v>
      </c>
      <c r="E650" s="222" t="s">
        <v>1</v>
      </c>
      <c r="F650" s="223" t="s">
        <v>799</v>
      </c>
      <c r="G650" s="220"/>
      <c r="H650" s="224">
        <v>13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152</v>
      </c>
      <c r="AU650" s="230" t="s">
        <v>82</v>
      </c>
      <c r="AV650" s="13" t="s">
        <v>82</v>
      </c>
      <c r="AW650" s="13" t="s">
        <v>29</v>
      </c>
      <c r="AX650" s="13" t="s">
        <v>72</v>
      </c>
      <c r="AY650" s="230" t="s">
        <v>145</v>
      </c>
    </row>
    <row r="651" spans="2:51" s="13" customFormat="1" ht="12">
      <c r="B651" s="219"/>
      <c r="C651" s="220"/>
      <c r="D651" s="221" t="s">
        <v>152</v>
      </c>
      <c r="E651" s="222" t="s">
        <v>1</v>
      </c>
      <c r="F651" s="223" t="s">
        <v>800</v>
      </c>
      <c r="G651" s="220"/>
      <c r="H651" s="224">
        <v>5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152</v>
      </c>
      <c r="AU651" s="230" t="s">
        <v>82</v>
      </c>
      <c r="AV651" s="13" t="s">
        <v>82</v>
      </c>
      <c r="AW651" s="13" t="s">
        <v>29</v>
      </c>
      <c r="AX651" s="13" t="s">
        <v>72</v>
      </c>
      <c r="AY651" s="230" t="s">
        <v>145</v>
      </c>
    </row>
    <row r="652" spans="2:51" s="14" customFormat="1" ht="12">
      <c r="B652" s="231"/>
      <c r="C652" s="232"/>
      <c r="D652" s="221" t="s">
        <v>152</v>
      </c>
      <c r="E652" s="233" t="s">
        <v>1</v>
      </c>
      <c r="F652" s="234" t="s">
        <v>154</v>
      </c>
      <c r="G652" s="232"/>
      <c r="H652" s="235">
        <v>40</v>
      </c>
      <c r="I652" s="236"/>
      <c r="J652" s="232"/>
      <c r="K652" s="232"/>
      <c r="L652" s="237"/>
      <c r="M652" s="238"/>
      <c r="N652" s="239"/>
      <c r="O652" s="239"/>
      <c r="P652" s="239"/>
      <c r="Q652" s="239"/>
      <c r="R652" s="239"/>
      <c r="S652" s="239"/>
      <c r="T652" s="240"/>
      <c r="AT652" s="241" t="s">
        <v>152</v>
      </c>
      <c r="AU652" s="241" t="s">
        <v>82</v>
      </c>
      <c r="AV652" s="14" t="s">
        <v>151</v>
      </c>
      <c r="AW652" s="14" t="s">
        <v>29</v>
      </c>
      <c r="AX652" s="14" t="s">
        <v>80</v>
      </c>
      <c r="AY652" s="241" t="s">
        <v>145</v>
      </c>
    </row>
    <row r="653" spans="1:65" s="2" customFormat="1" ht="21.75" customHeight="1">
      <c r="A653" s="35"/>
      <c r="B653" s="36"/>
      <c r="C653" s="263" t="s">
        <v>587</v>
      </c>
      <c r="D653" s="263" t="s">
        <v>222</v>
      </c>
      <c r="E653" s="264" t="s">
        <v>801</v>
      </c>
      <c r="F653" s="265" t="s">
        <v>802</v>
      </c>
      <c r="G653" s="266" t="s">
        <v>189</v>
      </c>
      <c r="H653" s="267">
        <v>22</v>
      </c>
      <c r="I653" s="268"/>
      <c r="J653" s="269">
        <f>ROUND(I653*H653,2)</f>
        <v>0</v>
      </c>
      <c r="K653" s="270"/>
      <c r="L653" s="271"/>
      <c r="M653" s="272" t="s">
        <v>1</v>
      </c>
      <c r="N653" s="273" t="s">
        <v>37</v>
      </c>
      <c r="O653" s="72"/>
      <c r="P653" s="215">
        <f>O653*H653</f>
        <v>0</v>
      </c>
      <c r="Q653" s="215">
        <v>0</v>
      </c>
      <c r="R653" s="215">
        <f>Q653*H653</f>
        <v>0</v>
      </c>
      <c r="S653" s="215">
        <v>0</v>
      </c>
      <c r="T653" s="216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17" t="s">
        <v>310</v>
      </c>
      <c r="AT653" s="217" t="s">
        <v>222</v>
      </c>
      <c r="AU653" s="217" t="s">
        <v>82</v>
      </c>
      <c r="AY653" s="18" t="s">
        <v>145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8" t="s">
        <v>80</v>
      </c>
      <c r="BK653" s="218">
        <f>ROUND(I653*H653,2)</f>
        <v>0</v>
      </c>
      <c r="BL653" s="18" t="s">
        <v>182</v>
      </c>
      <c r="BM653" s="217" t="s">
        <v>803</v>
      </c>
    </row>
    <row r="654" spans="2:51" s="13" customFormat="1" ht="12">
      <c r="B654" s="219"/>
      <c r="C654" s="220"/>
      <c r="D654" s="221" t="s">
        <v>152</v>
      </c>
      <c r="E654" s="222" t="s">
        <v>1</v>
      </c>
      <c r="F654" s="223" t="s">
        <v>804</v>
      </c>
      <c r="G654" s="220"/>
      <c r="H654" s="224">
        <v>22</v>
      </c>
      <c r="I654" s="225"/>
      <c r="J654" s="220"/>
      <c r="K654" s="220"/>
      <c r="L654" s="226"/>
      <c r="M654" s="227"/>
      <c r="N654" s="228"/>
      <c r="O654" s="228"/>
      <c r="P654" s="228"/>
      <c r="Q654" s="228"/>
      <c r="R654" s="228"/>
      <c r="S654" s="228"/>
      <c r="T654" s="229"/>
      <c r="AT654" s="230" t="s">
        <v>152</v>
      </c>
      <c r="AU654" s="230" t="s">
        <v>82</v>
      </c>
      <c r="AV654" s="13" t="s">
        <v>82</v>
      </c>
      <c r="AW654" s="13" t="s">
        <v>29</v>
      </c>
      <c r="AX654" s="13" t="s">
        <v>72</v>
      </c>
      <c r="AY654" s="230" t="s">
        <v>145</v>
      </c>
    </row>
    <row r="655" spans="2:51" s="14" customFormat="1" ht="12">
      <c r="B655" s="231"/>
      <c r="C655" s="232"/>
      <c r="D655" s="221" t="s">
        <v>152</v>
      </c>
      <c r="E655" s="233" t="s">
        <v>1</v>
      </c>
      <c r="F655" s="234" t="s">
        <v>154</v>
      </c>
      <c r="G655" s="232"/>
      <c r="H655" s="235">
        <v>22</v>
      </c>
      <c r="I655" s="236"/>
      <c r="J655" s="232"/>
      <c r="K655" s="232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152</v>
      </c>
      <c r="AU655" s="241" t="s">
        <v>82</v>
      </c>
      <c r="AV655" s="14" t="s">
        <v>151</v>
      </c>
      <c r="AW655" s="14" t="s">
        <v>29</v>
      </c>
      <c r="AX655" s="14" t="s">
        <v>80</v>
      </c>
      <c r="AY655" s="241" t="s">
        <v>145</v>
      </c>
    </row>
    <row r="656" spans="1:65" s="2" customFormat="1" ht="16.5" customHeight="1">
      <c r="A656" s="35"/>
      <c r="B656" s="36"/>
      <c r="C656" s="205" t="s">
        <v>805</v>
      </c>
      <c r="D656" s="205" t="s">
        <v>147</v>
      </c>
      <c r="E656" s="206" t="s">
        <v>806</v>
      </c>
      <c r="F656" s="207" t="s">
        <v>807</v>
      </c>
      <c r="G656" s="208" t="s">
        <v>181</v>
      </c>
      <c r="H656" s="209">
        <v>2.5</v>
      </c>
      <c r="I656" s="210"/>
      <c r="J656" s="211">
        <f>ROUND(I656*H656,2)</f>
        <v>0</v>
      </c>
      <c r="K656" s="212"/>
      <c r="L656" s="40"/>
      <c r="M656" s="213" t="s">
        <v>1</v>
      </c>
      <c r="N656" s="214" t="s">
        <v>37</v>
      </c>
      <c r="O656" s="72"/>
      <c r="P656" s="215">
        <f>O656*H656</f>
        <v>0</v>
      </c>
      <c r="Q656" s="215">
        <v>0</v>
      </c>
      <c r="R656" s="215">
        <f>Q656*H656</f>
        <v>0</v>
      </c>
      <c r="S656" s="215">
        <v>0</v>
      </c>
      <c r="T656" s="216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7" t="s">
        <v>182</v>
      </c>
      <c r="AT656" s="217" t="s">
        <v>147</v>
      </c>
      <c r="AU656" s="217" t="s">
        <v>82</v>
      </c>
      <c r="AY656" s="18" t="s">
        <v>145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8" t="s">
        <v>80</v>
      </c>
      <c r="BK656" s="218">
        <f>ROUND(I656*H656,2)</f>
        <v>0</v>
      </c>
      <c r="BL656" s="18" t="s">
        <v>182</v>
      </c>
      <c r="BM656" s="217" t="s">
        <v>808</v>
      </c>
    </row>
    <row r="657" spans="2:51" s="15" customFormat="1" ht="12">
      <c r="B657" s="242"/>
      <c r="C657" s="243"/>
      <c r="D657" s="221" t="s">
        <v>152</v>
      </c>
      <c r="E657" s="244" t="s">
        <v>1</v>
      </c>
      <c r="F657" s="245" t="s">
        <v>809</v>
      </c>
      <c r="G657" s="243"/>
      <c r="H657" s="244" t="s">
        <v>1</v>
      </c>
      <c r="I657" s="246"/>
      <c r="J657" s="243"/>
      <c r="K657" s="243"/>
      <c r="L657" s="247"/>
      <c r="M657" s="248"/>
      <c r="N657" s="249"/>
      <c r="O657" s="249"/>
      <c r="P657" s="249"/>
      <c r="Q657" s="249"/>
      <c r="R657" s="249"/>
      <c r="S657" s="249"/>
      <c r="T657" s="250"/>
      <c r="AT657" s="251" t="s">
        <v>152</v>
      </c>
      <c r="AU657" s="251" t="s">
        <v>82</v>
      </c>
      <c r="AV657" s="15" t="s">
        <v>80</v>
      </c>
      <c r="AW657" s="15" t="s">
        <v>29</v>
      </c>
      <c r="AX657" s="15" t="s">
        <v>72</v>
      </c>
      <c r="AY657" s="251" t="s">
        <v>145</v>
      </c>
    </row>
    <row r="658" spans="2:51" s="13" customFormat="1" ht="12">
      <c r="B658" s="219"/>
      <c r="C658" s="220"/>
      <c r="D658" s="221" t="s">
        <v>152</v>
      </c>
      <c r="E658" s="222" t="s">
        <v>1</v>
      </c>
      <c r="F658" s="223" t="s">
        <v>810</v>
      </c>
      <c r="G658" s="220"/>
      <c r="H658" s="224">
        <v>2.5</v>
      </c>
      <c r="I658" s="225"/>
      <c r="J658" s="220"/>
      <c r="K658" s="220"/>
      <c r="L658" s="226"/>
      <c r="M658" s="227"/>
      <c r="N658" s="228"/>
      <c r="O658" s="228"/>
      <c r="P658" s="228"/>
      <c r="Q658" s="228"/>
      <c r="R658" s="228"/>
      <c r="S658" s="228"/>
      <c r="T658" s="229"/>
      <c r="AT658" s="230" t="s">
        <v>152</v>
      </c>
      <c r="AU658" s="230" t="s">
        <v>82</v>
      </c>
      <c r="AV658" s="13" t="s">
        <v>82</v>
      </c>
      <c r="AW658" s="13" t="s">
        <v>29</v>
      </c>
      <c r="AX658" s="13" t="s">
        <v>72</v>
      </c>
      <c r="AY658" s="230" t="s">
        <v>145</v>
      </c>
    </row>
    <row r="659" spans="2:51" s="14" customFormat="1" ht="12">
      <c r="B659" s="231"/>
      <c r="C659" s="232"/>
      <c r="D659" s="221" t="s">
        <v>152</v>
      </c>
      <c r="E659" s="233" t="s">
        <v>1</v>
      </c>
      <c r="F659" s="234" t="s">
        <v>154</v>
      </c>
      <c r="G659" s="232"/>
      <c r="H659" s="235">
        <v>2.5</v>
      </c>
      <c r="I659" s="236"/>
      <c r="J659" s="232"/>
      <c r="K659" s="232"/>
      <c r="L659" s="237"/>
      <c r="M659" s="238"/>
      <c r="N659" s="239"/>
      <c r="O659" s="239"/>
      <c r="P659" s="239"/>
      <c r="Q659" s="239"/>
      <c r="R659" s="239"/>
      <c r="S659" s="239"/>
      <c r="T659" s="240"/>
      <c r="AT659" s="241" t="s">
        <v>152</v>
      </c>
      <c r="AU659" s="241" t="s">
        <v>82</v>
      </c>
      <c r="AV659" s="14" t="s">
        <v>151</v>
      </c>
      <c r="AW659" s="14" t="s">
        <v>29</v>
      </c>
      <c r="AX659" s="14" t="s">
        <v>80</v>
      </c>
      <c r="AY659" s="241" t="s">
        <v>145</v>
      </c>
    </row>
    <row r="660" spans="1:65" s="2" customFormat="1" ht="16.5" customHeight="1">
      <c r="A660" s="35"/>
      <c r="B660" s="36"/>
      <c r="C660" s="205" t="s">
        <v>591</v>
      </c>
      <c r="D660" s="205" t="s">
        <v>147</v>
      </c>
      <c r="E660" s="206" t="s">
        <v>811</v>
      </c>
      <c r="F660" s="207" t="s">
        <v>812</v>
      </c>
      <c r="G660" s="208" t="s">
        <v>181</v>
      </c>
      <c r="H660" s="209">
        <v>384.9</v>
      </c>
      <c r="I660" s="210"/>
      <c r="J660" s="211">
        <f>ROUND(I660*H660,2)</f>
        <v>0</v>
      </c>
      <c r="K660" s="212"/>
      <c r="L660" s="40"/>
      <c r="M660" s="213" t="s">
        <v>1</v>
      </c>
      <c r="N660" s="214" t="s">
        <v>37</v>
      </c>
      <c r="O660" s="72"/>
      <c r="P660" s="215">
        <f>O660*H660</f>
        <v>0</v>
      </c>
      <c r="Q660" s="215">
        <v>0</v>
      </c>
      <c r="R660" s="215">
        <f>Q660*H660</f>
        <v>0</v>
      </c>
      <c r="S660" s="215">
        <v>0</v>
      </c>
      <c r="T660" s="216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7" t="s">
        <v>182</v>
      </c>
      <c r="AT660" s="217" t="s">
        <v>147</v>
      </c>
      <c r="AU660" s="217" t="s">
        <v>82</v>
      </c>
      <c r="AY660" s="18" t="s">
        <v>145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8" t="s">
        <v>80</v>
      </c>
      <c r="BK660" s="218">
        <f>ROUND(I660*H660,2)</f>
        <v>0</v>
      </c>
      <c r="BL660" s="18" t="s">
        <v>182</v>
      </c>
      <c r="BM660" s="217" t="s">
        <v>813</v>
      </c>
    </row>
    <row r="661" spans="2:51" s="15" customFormat="1" ht="12">
      <c r="B661" s="242"/>
      <c r="C661" s="243"/>
      <c r="D661" s="221" t="s">
        <v>152</v>
      </c>
      <c r="E661" s="244" t="s">
        <v>1</v>
      </c>
      <c r="F661" s="245" t="s">
        <v>814</v>
      </c>
      <c r="G661" s="243"/>
      <c r="H661" s="244" t="s">
        <v>1</v>
      </c>
      <c r="I661" s="246"/>
      <c r="J661" s="243"/>
      <c r="K661" s="243"/>
      <c r="L661" s="247"/>
      <c r="M661" s="248"/>
      <c r="N661" s="249"/>
      <c r="O661" s="249"/>
      <c r="P661" s="249"/>
      <c r="Q661" s="249"/>
      <c r="R661" s="249"/>
      <c r="S661" s="249"/>
      <c r="T661" s="250"/>
      <c r="AT661" s="251" t="s">
        <v>152</v>
      </c>
      <c r="AU661" s="251" t="s">
        <v>82</v>
      </c>
      <c r="AV661" s="15" t="s">
        <v>80</v>
      </c>
      <c r="AW661" s="15" t="s">
        <v>29</v>
      </c>
      <c r="AX661" s="15" t="s">
        <v>72</v>
      </c>
      <c r="AY661" s="251" t="s">
        <v>145</v>
      </c>
    </row>
    <row r="662" spans="2:51" s="13" customFormat="1" ht="12">
      <c r="B662" s="219"/>
      <c r="C662" s="220"/>
      <c r="D662" s="221" t="s">
        <v>152</v>
      </c>
      <c r="E662" s="222" t="s">
        <v>1</v>
      </c>
      <c r="F662" s="223" t="s">
        <v>815</v>
      </c>
      <c r="G662" s="220"/>
      <c r="H662" s="224">
        <v>122.5</v>
      </c>
      <c r="I662" s="225"/>
      <c r="J662" s="220"/>
      <c r="K662" s="220"/>
      <c r="L662" s="226"/>
      <c r="M662" s="227"/>
      <c r="N662" s="228"/>
      <c r="O662" s="228"/>
      <c r="P662" s="228"/>
      <c r="Q662" s="228"/>
      <c r="R662" s="228"/>
      <c r="S662" s="228"/>
      <c r="T662" s="229"/>
      <c r="AT662" s="230" t="s">
        <v>152</v>
      </c>
      <c r="AU662" s="230" t="s">
        <v>82</v>
      </c>
      <c r="AV662" s="13" t="s">
        <v>82</v>
      </c>
      <c r="AW662" s="13" t="s">
        <v>29</v>
      </c>
      <c r="AX662" s="13" t="s">
        <v>72</v>
      </c>
      <c r="AY662" s="230" t="s">
        <v>145</v>
      </c>
    </row>
    <row r="663" spans="2:51" s="13" customFormat="1" ht="12">
      <c r="B663" s="219"/>
      <c r="C663" s="220"/>
      <c r="D663" s="221" t="s">
        <v>152</v>
      </c>
      <c r="E663" s="222" t="s">
        <v>1</v>
      </c>
      <c r="F663" s="223" t="s">
        <v>816</v>
      </c>
      <c r="G663" s="220"/>
      <c r="H663" s="224">
        <v>32.3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152</v>
      </c>
      <c r="AU663" s="230" t="s">
        <v>82</v>
      </c>
      <c r="AV663" s="13" t="s">
        <v>82</v>
      </c>
      <c r="AW663" s="13" t="s">
        <v>29</v>
      </c>
      <c r="AX663" s="13" t="s">
        <v>72</v>
      </c>
      <c r="AY663" s="230" t="s">
        <v>145</v>
      </c>
    </row>
    <row r="664" spans="2:51" s="13" customFormat="1" ht="12">
      <c r="B664" s="219"/>
      <c r="C664" s="220"/>
      <c r="D664" s="221" t="s">
        <v>152</v>
      </c>
      <c r="E664" s="222" t="s">
        <v>1</v>
      </c>
      <c r="F664" s="223" t="s">
        <v>817</v>
      </c>
      <c r="G664" s="220"/>
      <c r="H664" s="224">
        <v>80.5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152</v>
      </c>
      <c r="AU664" s="230" t="s">
        <v>82</v>
      </c>
      <c r="AV664" s="13" t="s">
        <v>82</v>
      </c>
      <c r="AW664" s="13" t="s">
        <v>29</v>
      </c>
      <c r="AX664" s="13" t="s">
        <v>72</v>
      </c>
      <c r="AY664" s="230" t="s">
        <v>145</v>
      </c>
    </row>
    <row r="665" spans="2:51" s="13" customFormat="1" ht="12">
      <c r="B665" s="219"/>
      <c r="C665" s="220"/>
      <c r="D665" s="221" t="s">
        <v>152</v>
      </c>
      <c r="E665" s="222" t="s">
        <v>1</v>
      </c>
      <c r="F665" s="223" t="s">
        <v>818</v>
      </c>
      <c r="G665" s="220"/>
      <c r="H665" s="224">
        <v>74.4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152</v>
      </c>
      <c r="AU665" s="230" t="s">
        <v>82</v>
      </c>
      <c r="AV665" s="13" t="s">
        <v>82</v>
      </c>
      <c r="AW665" s="13" t="s">
        <v>29</v>
      </c>
      <c r="AX665" s="13" t="s">
        <v>72</v>
      </c>
      <c r="AY665" s="230" t="s">
        <v>145</v>
      </c>
    </row>
    <row r="666" spans="2:51" s="13" customFormat="1" ht="12">
      <c r="B666" s="219"/>
      <c r="C666" s="220"/>
      <c r="D666" s="221" t="s">
        <v>152</v>
      </c>
      <c r="E666" s="222" t="s">
        <v>1</v>
      </c>
      <c r="F666" s="223" t="s">
        <v>819</v>
      </c>
      <c r="G666" s="220"/>
      <c r="H666" s="224">
        <v>6.3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152</v>
      </c>
      <c r="AU666" s="230" t="s">
        <v>82</v>
      </c>
      <c r="AV666" s="13" t="s">
        <v>82</v>
      </c>
      <c r="AW666" s="13" t="s">
        <v>29</v>
      </c>
      <c r="AX666" s="13" t="s">
        <v>72</v>
      </c>
      <c r="AY666" s="230" t="s">
        <v>145</v>
      </c>
    </row>
    <row r="667" spans="2:51" s="13" customFormat="1" ht="12">
      <c r="B667" s="219"/>
      <c r="C667" s="220"/>
      <c r="D667" s="221" t="s">
        <v>152</v>
      </c>
      <c r="E667" s="222" t="s">
        <v>1</v>
      </c>
      <c r="F667" s="223" t="s">
        <v>820</v>
      </c>
      <c r="G667" s="220"/>
      <c r="H667" s="224">
        <v>3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152</v>
      </c>
      <c r="AU667" s="230" t="s">
        <v>82</v>
      </c>
      <c r="AV667" s="13" t="s">
        <v>82</v>
      </c>
      <c r="AW667" s="13" t="s">
        <v>29</v>
      </c>
      <c r="AX667" s="13" t="s">
        <v>72</v>
      </c>
      <c r="AY667" s="230" t="s">
        <v>145</v>
      </c>
    </row>
    <row r="668" spans="2:51" s="13" customFormat="1" ht="12">
      <c r="B668" s="219"/>
      <c r="C668" s="220"/>
      <c r="D668" s="221" t="s">
        <v>152</v>
      </c>
      <c r="E668" s="222" t="s">
        <v>1</v>
      </c>
      <c r="F668" s="223" t="s">
        <v>821</v>
      </c>
      <c r="G668" s="220"/>
      <c r="H668" s="224">
        <v>4.8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AT668" s="230" t="s">
        <v>152</v>
      </c>
      <c r="AU668" s="230" t="s">
        <v>82</v>
      </c>
      <c r="AV668" s="13" t="s">
        <v>82</v>
      </c>
      <c r="AW668" s="13" t="s">
        <v>29</v>
      </c>
      <c r="AX668" s="13" t="s">
        <v>72</v>
      </c>
      <c r="AY668" s="230" t="s">
        <v>145</v>
      </c>
    </row>
    <row r="669" spans="2:51" s="13" customFormat="1" ht="12">
      <c r="B669" s="219"/>
      <c r="C669" s="220"/>
      <c r="D669" s="221" t="s">
        <v>152</v>
      </c>
      <c r="E669" s="222" t="s">
        <v>1</v>
      </c>
      <c r="F669" s="223" t="s">
        <v>822</v>
      </c>
      <c r="G669" s="220"/>
      <c r="H669" s="224">
        <v>61.1</v>
      </c>
      <c r="I669" s="225"/>
      <c r="J669" s="220"/>
      <c r="K669" s="220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152</v>
      </c>
      <c r="AU669" s="230" t="s">
        <v>82</v>
      </c>
      <c r="AV669" s="13" t="s">
        <v>82</v>
      </c>
      <c r="AW669" s="13" t="s">
        <v>29</v>
      </c>
      <c r="AX669" s="13" t="s">
        <v>72</v>
      </c>
      <c r="AY669" s="230" t="s">
        <v>145</v>
      </c>
    </row>
    <row r="670" spans="2:51" s="14" customFormat="1" ht="12">
      <c r="B670" s="231"/>
      <c r="C670" s="232"/>
      <c r="D670" s="221" t="s">
        <v>152</v>
      </c>
      <c r="E670" s="233" t="s">
        <v>1</v>
      </c>
      <c r="F670" s="234" t="s">
        <v>154</v>
      </c>
      <c r="G670" s="232"/>
      <c r="H670" s="235">
        <v>384.9000000000001</v>
      </c>
      <c r="I670" s="236"/>
      <c r="J670" s="232"/>
      <c r="K670" s="232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152</v>
      </c>
      <c r="AU670" s="241" t="s">
        <v>82</v>
      </c>
      <c r="AV670" s="14" t="s">
        <v>151</v>
      </c>
      <c r="AW670" s="14" t="s">
        <v>29</v>
      </c>
      <c r="AX670" s="14" t="s">
        <v>80</v>
      </c>
      <c r="AY670" s="241" t="s">
        <v>145</v>
      </c>
    </row>
    <row r="671" spans="1:65" s="2" customFormat="1" ht="16.5" customHeight="1">
      <c r="A671" s="35"/>
      <c r="B671" s="36"/>
      <c r="C671" s="263" t="s">
        <v>823</v>
      </c>
      <c r="D671" s="263" t="s">
        <v>222</v>
      </c>
      <c r="E671" s="264" t="s">
        <v>824</v>
      </c>
      <c r="F671" s="265" t="s">
        <v>825</v>
      </c>
      <c r="G671" s="266" t="s">
        <v>189</v>
      </c>
      <c r="H671" s="267">
        <v>226.588</v>
      </c>
      <c r="I671" s="268"/>
      <c r="J671" s="269">
        <f>ROUND(I671*H671,2)</f>
        <v>0</v>
      </c>
      <c r="K671" s="270"/>
      <c r="L671" s="271"/>
      <c r="M671" s="272" t="s">
        <v>1</v>
      </c>
      <c r="N671" s="273" t="s">
        <v>37</v>
      </c>
      <c r="O671" s="72"/>
      <c r="P671" s="215">
        <f>O671*H671</f>
        <v>0</v>
      </c>
      <c r="Q671" s="215">
        <v>0</v>
      </c>
      <c r="R671" s="215">
        <f>Q671*H671</f>
        <v>0</v>
      </c>
      <c r="S671" s="215">
        <v>0</v>
      </c>
      <c r="T671" s="216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217" t="s">
        <v>310</v>
      </c>
      <c r="AT671" s="217" t="s">
        <v>222</v>
      </c>
      <c r="AU671" s="217" t="s">
        <v>82</v>
      </c>
      <c r="AY671" s="18" t="s">
        <v>145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80</v>
      </c>
      <c r="BK671" s="218">
        <f>ROUND(I671*H671,2)</f>
        <v>0</v>
      </c>
      <c r="BL671" s="18" t="s">
        <v>182</v>
      </c>
      <c r="BM671" s="217" t="s">
        <v>826</v>
      </c>
    </row>
    <row r="672" spans="2:51" s="13" customFormat="1" ht="12">
      <c r="B672" s="219"/>
      <c r="C672" s="220"/>
      <c r="D672" s="221" t="s">
        <v>152</v>
      </c>
      <c r="E672" s="222" t="s">
        <v>1</v>
      </c>
      <c r="F672" s="223" t="s">
        <v>827</v>
      </c>
      <c r="G672" s="220"/>
      <c r="H672" s="224">
        <v>0.921</v>
      </c>
      <c r="I672" s="225"/>
      <c r="J672" s="220"/>
      <c r="K672" s="220"/>
      <c r="L672" s="226"/>
      <c r="M672" s="227"/>
      <c r="N672" s="228"/>
      <c r="O672" s="228"/>
      <c r="P672" s="228"/>
      <c r="Q672" s="228"/>
      <c r="R672" s="228"/>
      <c r="S672" s="228"/>
      <c r="T672" s="229"/>
      <c r="AT672" s="230" t="s">
        <v>152</v>
      </c>
      <c r="AU672" s="230" t="s">
        <v>82</v>
      </c>
      <c r="AV672" s="13" t="s">
        <v>82</v>
      </c>
      <c r="AW672" s="13" t="s">
        <v>29</v>
      </c>
      <c r="AX672" s="13" t="s">
        <v>72</v>
      </c>
      <c r="AY672" s="230" t="s">
        <v>145</v>
      </c>
    </row>
    <row r="673" spans="2:51" s="13" customFormat="1" ht="12">
      <c r="B673" s="219"/>
      <c r="C673" s="220"/>
      <c r="D673" s="221" t="s">
        <v>152</v>
      </c>
      <c r="E673" s="222" t="s">
        <v>1</v>
      </c>
      <c r="F673" s="223" t="s">
        <v>828</v>
      </c>
      <c r="G673" s="220"/>
      <c r="H673" s="224">
        <v>225.667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152</v>
      </c>
      <c r="AU673" s="230" t="s">
        <v>82</v>
      </c>
      <c r="AV673" s="13" t="s">
        <v>82</v>
      </c>
      <c r="AW673" s="13" t="s">
        <v>29</v>
      </c>
      <c r="AX673" s="13" t="s">
        <v>72</v>
      </c>
      <c r="AY673" s="230" t="s">
        <v>145</v>
      </c>
    </row>
    <row r="674" spans="2:51" s="14" customFormat="1" ht="12">
      <c r="B674" s="231"/>
      <c r="C674" s="232"/>
      <c r="D674" s="221" t="s">
        <v>152</v>
      </c>
      <c r="E674" s="233" t="s">
        <v>1</v>
      </c>
      <c r="F674" s="234" t="s">
        <v>154</v>
      </c>
      <c r="G674" s="232"/>
      <c r="H674" s="235">
        <v>226.588</v>
      </c>
      <c r="I674" s="236"/>
      <c r="J674" s="232"/>
      <c r="K674" s="232"/>
      <c r="L674" s="237"/>
      <c r="M674" s="238"/>
      <c r="N674" s="239"/>
      <c r="O674" s="239"/>
      <c r="P674" s="239"/>
      <c r="Q674" s="239"/>
      <c r="R674" s="239"/>
      <c r="S674" s="239"/>
      <c r="T674" s="240"/>
      <c r="AT674" s="241" t="s">
        <v>152</v>
      </c>
      <c r="AU674" s="241" t="s">
        <v>82</v>
      </c>
      <c r="AV674" s="14" t="s">
        <v>151</v>
      </c>
      <c r="AW674" s="14" t="s">
        <v>29</v>
      </c>
      <c r="AX674" s="14" t="s">
        <v>80</v>
      </c>
      <c r="AY674" s="241" t="s">
        <v>145</v>
      </c>
    </row>
    <row r="675" spans="1:65" s="2" customFormat="1" ht="21.75" customHeight="1">
      <c r="A675" s="35"/>
      <c r="B675" s="36"/>
      <c r="C675" s="205" t="s">
        <v>595</v>
      </c>
      <c r="D675" s="205" t="s">
        <v>147</v>
      </c>
      <c r="E675" s="206" t="s">
        <v>829</v>
      </c>
      <c r="F675" s="207" t="s">
        <v>830</v>
      </c>
      <c r="G675" s="208" t="s">
        <v>831</v>
      </c>
      <c r="H675" s="209">
        <v>4</v>
      </c>
      <c r="I675" s="210"/>
      <c r="J675" s="211">
        <f>ROUND(I675*H675,2)</f>
        <v>0</v>
      </c>
      <c r="K675" s="212"/>
      <c r="L675" s="40"/>
      <c r="M675" s="213" t="s">
        <v>1</v>
      </c>
      <c r="N675" s="214" t="s">
        <v>37</v>
      </c>
      <c r="O675" s="72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17" t="s">
        <v>182</v>
      </c>
      <c r="AT675" s="217" t="s">
        <v>147</v>
      </c>
      <c r="AU675" s="217" t="s">
        <v>82</v>
      </c>
      <c r="AY675" s="18" t="s">
        <v>145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8" t="s">
        <v>80</v>
      </c>
      <c r="BK675" s="218">
        <f>ROUND(I675*H675,2)</f>
        <v>0</v>
      </c>
      <c r="BL675" s="18" t="s">
        <v>182</v>
      </c>
      <c r="BM675" s="217" t="s">
        <v>832</v>
      </c>
    </row>
    <row r="676" spans="2:51" s="13" customFormat="1" ht="12">
      <c r="B676" s="219"/>
      <c r="C676" s="220"/>
      <c r="D676" s="221" t="s">
        <v>152</v>
      </c>
      <c r="E676" s="222" t="s">
        <v>1</v>
      </c>
      <c r="F676" s="223" t="s">
        <v>833</v>
      </c>
      <c r="G676" s="220"/>
      <c r="H676" s="224">
        <v>4</v>
      </c>
      <c r="I676" s="225"/>
      <c r="J676" s="220"/>
      <c r="K676" s="220"/>
      <c r="L676" s="226"/>
      <c r="M676" s="227"/>
      <c r="N676" s="228"/>
      <c r="O676" s="228"/>
      <c r="P676" s="228"/>
      <c r="Q676" s="228"/>
      <c r="R676" s="228"/>
      <c r="S676" s="228"/>
      <c r="T676" s="229"/>
      <c r="AT676" s="230" t="s">
        <v>152</v>
      </c>
      <c r="AU676" s="230" t="s">
        <v>82</v>
      </c>
      <c r="AV676" s="13" t="s">
        <v>82</v>
      </c>
      <c r="AW676" s="13" t="s">
        <v>29</v>
      </c>
      <c r="AX676" s="13" t="s">
        <v>72</v>
      </c>
      <c r="AY676" s="230" t="s">
        <v>145</v>
      </c>
    </row>
    <row r="677" spans="2:51" s="14" customFormat="1" ht="12">
      <c r="B677" s="231"/>
      <c r="C677" s="232"/>
      <c r="D677" s="221" t="s">
        <v>152</v>
      </c>
      <c r="E677" s="233" t="s">
        <v>1</v>
      </c>
      <c r="F677" s="234" t="s">
        <v>154</v>
      </c>
      <c r="G677" s="232"/>
      <c r="H677" s="235">
        <v>4</v>
      </c>
      <c r="I677" s="236"/>
      <c r="J677" s="232"/>
      <c r="K677" s="232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152</v>
      </c>
      <c r="AU677" s="241" t="s">
        <v>82</v>
      </c>
      <c r="AV677" s="14" t="s">
        <v>151</v>
      </c>
      <c r="AW677" s="14" t="s">
        <v>29</v>
      </c>
      <c r="AX677" s="14" t="s">
        <v>80</v>
      </c>
      <c r="AY677" s="241" t="s">
        <v>145</v>
      </c>
    </row>
    <row r="678" spans="1:65" s="2" customFormat="1" ht="21.75" customHeight="1">
      <c r="A678" s="35"/>
      <c r="B678" s="36"/>
      <c r="C678" s="205" t="s">
        <v>834</v>
      </c>
      <c r="D678" s="205" t="s">
        <v>147</v>
      </c>
      <c r="E678" s="206" t="s">
        <v>835</v>
      </c>
      <c r="F678" s="207" t="s">
        <v>836</v>
      </c>
      <c r="G678" s="208" t="s">
        <v>831</v>
      </c>
      <c r="H678" s="209">
        <v>430</v>
      </c>
      <c r="I678" s="210"/>
      <c r="J678" s="211">
        <f>ROUND(I678*H678,2)</f>
        <v>0</v>
      </c>
      <c r="K678" s="212"/>
      <c r="L678" s="40"/>
      <c r="M678" s="213" t="s">
        <v>1</v>
      </c>
      <c r="N678" s="214" t="s">
        <v>37</v>
      </c>
      <c r="O678" s="72"/>
      <c r="P678" s="215">
        <f>O678*H678</f>
        <v>0</v>
      </c>
      <c r="Q678" s="215">
        <v>0</v>
      </c>
      <c r="R678" s="215">
        <f>Q678*H678</f>
        <v>0</v>
      </c>
      <c r="S678" s="215">
        <v>0</v>
      </c>
      <c r="T678" s="216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7" t="s">
        <v>182</v>
      </c>
      <c r="AT678" s="217" t="s">
        <v>147</v>
      </c>
      <c r="AU678" s="217" t="s">
        <v>82</v>
      </c>
      <c r="AY678" s="18" t="s">
        <v>145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8" t="s">
        <v>80</v>
      </c>
      <c r="BK678" s="218">
        <f>ROUND(I678*H678,2)</f>
        <v>0</v>
      </c>
      <c r="BL678" s="18" t="s">
        <v>182</v>
      </c>
      <c r="BM678" s="217" t="s">
        <v>837</v>
      </c>
    </row>
    <row r="679" spans="2:51" s="13" customFormat="1" ht="12">
      <c r="B679" s="219"/>
      <c r="C679" s="220"/>
      <c r="D679" s="221" t="s">
        <v>152</v>
      </c>
      <c r="E679" s="222" t="s">
        <v>1</v>
      </c>
      <c r="F679" s="223" t="s">
        <v>838</v>
      </c>
      <c r="G679" s="220"/>
      <c r="H679" s="224">
        <v>430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152</v>
      </c>
      <c r="AU679" s="230" t="s">
        <v>82</v>
      </c>
      <c r="AV679" s="13" t="s">
        <v>82</v>
      </c>
      <c r="AW679" s="13" t="s">
        <v>29</v>
      </c>
      <c r="AX679" s="13" t="s">
        <v>72</v>
      </c>
      <c r="AY679" s="230" t="s">
        <v>145</v>
      </c>
    </row>
    <row r="680" spans="2:51" s="14" customFormat="1" ht="12">
      <c r="B680" s="231"/>
      <c r="C680" s="232"/>
      <c r="D680" s="221" t="s">
        <v>152</v>
      </c>
      <c r="E680" s="233" t="s">
        <v>1</v>
      </c>
      <c r="F680" s="234" t="s">
        <v>154</v>
      </c>
      <c r="G680" s="232"/>
      <c r="H680" s="235">
        <v>430</v>
      </c>
      <c r="I680" s="236"/>
      <c r="J680" s="232"/>
      <c r="K680" s="232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152</v>
      </c>
      <c r="AU680" s="241" t="s">
        <v>82</v>
      </c>
      <c r="AV680" s="14" t="s">
        <v>151</v>
      </c>
      <c r="AW680" s="14" t="s">
        <v>29</v>
      </c>
      <c r="AX680" s="14" t="s">
        <v>80</v>
      </c>
      <c r="AY680" s="241" t="s">
        <v>145</v>
      </c>
    </row>
    <row r="681" spans="1:65" s="2" customFormat="1" ht="16.5" customHeight="1">
      <c r="A681" s="35"/>
      <c r="B681" s="36"/>
      <c r="C681" s="205" t="s">
        <v>601</v>
      </c>
      <c r="D681" s="205" t="s">
        <v>147</v>
      </c>
      <c r="E681" s="206" t="s">
        <v>839</v>
      </c>
      <c r="F681" s="207" t="s">
        <v>840</v>
      </c>
      <c r="G681" s="208" t="s">
        <v>181</v>
      </c>
      <c r="H681" s="209">
        <v>150.4</v>
      </c>
      <c r="I681" s="210"/>
      <c r="J681" s="211">
        <f>ROUND(I681*H681,2)</f>
        <v>0</v>
      </c>
      <c r="K681" s="212"/>
      <c r="L681" s="40"/>
      <c r="M681" s="213" t="s">
        <v>1</v>
      </c>
      <c r="N681" s="214" t="s">
        <v>37</v>
      </c>
      <c r="O681" s="72"/>
      <c r="P681" s="215">
        <f>O681*H681</f>
        <v>0</v>
      </c>
      <c r="Q681" s="215">
        <v>0</v>
      </c>
      <c r="R681" s="215">
        <f>Q681*H681</f>
        <v>0</v>
      </c>
      <c r="S681" s="215">
        <v>0</v>
      </c>
      <c r="T681" s="216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217" t="s">
        <v>182</v>
      </c>
      <c r="AT681" s="217" t="s">
        <v>147</v>
      </c>
      <c r="AU681" s="217" t="s">
        <v>82</v>
      </c>
      <c r="AY681" s="18" t="s">
        <v>145</v>
      </c>
      <c r="BE681" s="218">
        <f>IF(N681="základní",J681,0)</f>
        <v>0</v>
      </c>
      <c r="BF681" s="218">
        <f>IF(N681="snížená",J681,0)</f>
        <v>0</v>
      </c>
      <c r="BG681" s="218">
        <f>IF(N681="zákl. přenesená",J681,0)</f>
        <v>0</v>
      </c>
      <c r="BH681" s="218">
        <f>IF(N681="sníž. přenesená",J681,0)</f>
        <v>0</v>
      </c>
      <c r="BI681" s="218">
        <f>IF(N681="nulová",J681,0)</f>
        <v>0</v>
      </c>
      <c r="BJ681" s="18" t="s">
        <v>80</v>
      </c>
      <c r="BK681" s="218">
        <f>ROUND(I681*H681,2)</f>
        <v>0</v>
      </c>
      <c r="BL681" s="18" t="s">
        <v>182</v>
      </c>
      <c r="BM681" s="217" t="s">
        <v>841</v>
      </c>
    </row>
    <row r="682" spans="2:51" s="15" customFormat="1" ht="12">
      <c r="B682" s="242"/>
      <c r="C682" s="243"/>
      <c r="D682" s="221" t="s">
        <v>152</v>
      </c>
      <c r="E682" s="244" t="s">
        <v>1</v>
      </c>
      <c r="F682" s="245" t="s">
        <v>809</v>
      </c>
      <c r="G682" s="243"/>
      <c r="H682" s="244" t="s">
        <v>1</v>
      </c>
      <c r="I682" s="246"/>
      <c r="J682" s="243"/>
      <c r="K682" s="243"/>
      <c r="L682" s="247"/>
      <c r="M682" s="248"/>
      <c r="N682" s="249"/>
      <c r="O682" s="249"/>
      <c r="P682" s="249"/>
      <c r="Q682" s="249"/>
      <c r="R682" s="249"/>
      <c r="S682" s="249"/>
      <c r="T682" s="250"/>
      <c r="AT682" s="251" t="s">
        <v>152</v>
      </c>
      <c r="AU682" s="251" t="s">
        <v>82</v>
      </c>
      <c r="AV682" s="15" t="s">
        <v>80</v>
      </c>
      <c r="AW682" s="15" t="s">
        <v>29</v>
      </c>
      <c r="AX682" s="15" t="s">
        <v>72</v>
      </c>
      <c r="AY682" s="251" t="s">
        <v>145</v>
      </c>
    </row>
    <row r="683" spans="2:51" s="13" customFormat="1" ht="12">
      <c r="B683" s="219"/>
      <c r="C683" s="220"/>
      <c r="D683" s="221" t="s">
        <v>152</v>
      </c>
      <c r="E683" s="222" t="s">
        <v>1</v>
      </c>
      <c r="F683" s="223" t="s">
        <v>842</v>
      </c>
      <c r="G683" s="220"/>
      <c r="H683" s="224">
        <v>10.6</v>
      </c>
      <c r="I683" s="225"/>
      <c r="J683" s="220"/>
      <c r="K683" s="220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152</v>
      </c>
      <c r="AU683" s="230" t="s">
        <v>82</v>
      </c>
      <c r="AV683" s="13" t="s">
        <v>82</v>
      </c>
      <c r="AW683" s="13" t="s">
        <v>29</v>
      </c>
      <c r="AX683" s="13" t="s">
        <v>72</v>
      </c>
      <c r="AY683" s="230" t="s">
        <v>145</v>
      </c>
    </row>
    <row r="684" spans="2:51" s="13" customFormat="1" ht="12">
      <c r="B684" s="219"/>
      <c r="C684" s="220"/>
      <c r="D684" s="221" t="s">
        <v>152</v>
      </c>
      <c r="E684" s="222" t="s">
        <v>1</v>
      </c>
      <c r="F684" s="223" t="s">
        <v>843</v>
      </c>
      <c r="G684" s="220"/>
      <c r="H684" s="224">
        <v>72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152</v>
      </c>
      <c r="AU684" s="230" t="s">
        <v>82</v>
      </c>
      <c r="AV684" s="13" t="s">
        <v>82</v>
      </c>
      <c r="AW684" s="13" t="s">
        <v>29</v>
      </c>
      <c r="AX684" s="13" t="s">
        <v>72</v>
      </c>
      <c r="AY684" s="230" t="s">
        <v>145</v>
      </c>
    </row>
    <row r="685" spans="2:51" s="13" customFormat="1" ht="12">
      <c r="B685" s="219"/>
      <c r="C685" s="220"/>
      <c r="D685" s="221" t="s">
        <v>152</v>
      </c>
      <c r="E685" s="222" t="s">
        <v>1</v>
      </c>
      <c r="F685" s="223" t="s">
        <v>844</v>
      </c>
      <c r="G685" s="220"/>
      <c r="H685" s="224">
        <v>33.8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152</v>
      </c>
      <c r="AU685" s="230" t="s">
        <v>82</v>
      </c>
      <c r="AV685" s="13" t="s">
        <v>82</v>
      </c>
      <c r="AW685" s="13" t="s">
        <v>29</v>
      </c>
      <c r="AX685" s="13" t="s">
        <v>72</v>
      </c>
      <c r="AY685" s="230" t="s">
        <v>145</v>
      </c>
    </row>
    <row r="686" spans="2:51" s="13" customFormat="1" ht="12">
      <c r="B686" s="219"/>
      <c r="C686" s="220"/>
      <c r="D686" s="221" t="s">
        <v>152</v>
      </c>
      <c r="E686" s="222" t="s">
        <v>1</v>
      </c>
      <c r="F686" s="223" t="s">
        <v>845</v>
      </c>
      <c r="G686" s="220"/>
      <c r="H686" s="224">
        <v>4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152</v>
      </c>
      <c r="AU686" s="230" t="s">
        <v>82</v>
      </c>
      <c r="AV686" s="13" t="s">
        <v>82</v>
      </c>
      <c r="AW686" s="13" t="s">
        <v>29</v>
      </c>
      <c r="AX686" s="13" t="s">
        <v>72</v>
      </c>
      <c r="AY686" s="230" t="s">
        <v>145</v>
      </c>
    </row>
    <row r="687" spans="2:51" s="13" customFormat="1" ht="12">
      <c r="B687" s="219"/>
      <c r="C687" s="220"/>
      <c r="D687" s="221" t="s">
        <v>152</v>
      </c>
      <c r="E687" s="222" t="s">
        <v>1</v>
      </c>
      <c r="F687" s="223" t="s">
        <v>846</v>
      </c>
      <c r="G687" s="220"/>
      <c r="H687" s="224">
        <v>30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152</v>
      </c>
      <c r="AU687" s="230" t="s">
        <v>82</v>
      </c>
      <c r="AV687" s="13" t="s">
        <v>82</v>
      </c>
      <c r="AW687" s="13" t="s">
        <v>29</v>
      </c>
      <c r="AX687" s="13" t="s">
        <v>72</v>
      </c>
      <c r="AY687" s="230" t="s">
        <v>145</v>
      </c>
    </row>
    <row r="688" spans="2:51" s="14" customFormat="1" ht="12">
      <c r="B688" s="231"/>
      <c r="C688" s="232"/>
      <c r="D688" s="221" t="s">
        <v>152</v>
      </c>
      <c r="E688" s="233" t="s">
        <v>1</v>
      </c>
      <c r="F688" s="234" t="s">
        <v>154</v>
      </c>
      <c r="G688" s="232"/>
      <c r="H688" s="235">
        <v>150.39999999999998</v>
      </c>
      <c r="I688" s="236"/>
      <c r="J688" s="232"/>
      <c r="K688" s="232"/>
      <c r="L688" s="237"/>
      <c r="M688" s="238"/>
      <c r="N688" s="239"/>
      <c r="O688" s="239"/>
      <c r="P688" s="239"/>
      <c r="Q688" s="239"/>
      <c r="R688" s="239"/>
      <c r="S688" s="239"/>
      <c r="T688" s="240"/>
      <c r="AT688" s="241" t="s">
        <v>152</v>
      </c>
      <c r="AU688" s="241" t="s">
        <v>82</v>
      </c>
      <c r="AV688" s="14" t="s">
        <v>151</v>
      </c>
      <c r="AW688" s="14" t="s">
        <v>29</v>
      </c>
      <c r="AX688" s="14" t="s">
        <v>80</v>
      </c>
      <c r="AY688" s="241" t="s">
        <v>145</v>
      </c>
    </row>
    <row r="689" spans="1:65" s="2" customFormat="1" ht="16.5" customHeight="1">
      <c r="A689" s="35"/>
      <c r="B689" s="36"/>
      <c r="C689" s="205" t="s">
        <v>847</v>
      </c>
      <c r="D689" s="205" t="s">
        <v>147</v>
      </c>
      <c r="E689" s="206" t="s">
        <v>848</v>
      </c>
      <c r="F689" s="207" t="s">
        <v>849</v>
      </c>
      <c r="G689" s="208" t="s">
        <v>181</v>
      </c>
      <c r="H689" s="209">
        <v>196</v>
      </c>
      <c r="I689" s="210"/>
      <c r="J689" s="211">
        <f>ROUND(I689*H689,2)</f>
        <v>0</v>
      </c>
      <c r="K689" s="212"/>
      <c r="L689" s="40"/>
      <c r="M689" s="213" t="s">
        <v>1</v>
      </c>
      <c r="N689" s="214" t="s">
        <v>37</v>
      </c>
      <c r="O689" s="72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17" t="s">
        <v>182</v>
      </c>
      <c r="AT689" s="217" t="s">
        <v>147</v>
      </c>
      <c r="AU689" s="217" t="s">
        <v>82</v>
      </c>
      <c r="AY689" s="18" t="s">
        <v>145</v>
      </c>
      <c r="BE689" s="218">
        <f>IF(N689="základní",J689,0)</f>
        <v>0</v>
      </c>
      <c r="BF689" s="218">
        <f>IF(N689="snížená",J689,0)</f>
        <v>0</v>
      </c>
      <c r="BG689" s="218">
        <f>IF(N689="zákl. přenesená",J689,0)</f>
        <v>0</v>
      </c>
      <c r="BH689" s="218">
        <f>IF(N689="sníž. přenesená",J689,0)</f>
        <v>0</v>
      </c>
      <c r="BI689" s="218">
        <f>IF(N689="nulová",J689,0)</f>
        <v>0</v>
      </c>
      <c r="BJ689" s="18" t="s">
        <v>80</v>
      </c>
      <c r="BK689" s="218">
        <f>ROUND(I689*H689,2)</f>
        <v>0</v>
      </c>
      <c r="BL689" s="18" t="s">
        <v>182</v>
      </c>
      <c r="BM689" s="217" t="s">
        <v>850</v>
      </c>
    </row>
    <row r="690" spans="2:51" s="15" customFormat="1" ht="12">
      <c r="B690" s="242"/>
      <c r="C690" s="243"/>
      <c r="D690" s="221" t="s">
        <v>152</v>
      </c>
      <c r="E690" s="244" t="s">
        <v>1</v>
      </c>
      <c r="F690" s="245" t="s">
        <v>814</v>
      </c>
      <c r="G690" s="243"/>
      <c r="H690" s="244" t="s">
        <v>1</v>
      </c>
      <c r="I690" s="246"/>
      <c r="J690" s="243"/>
      <c r="K690" s="243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152</v>
      </c>
      <c r="AU690" s="251" t="s">
        <v>82</v>
      </c>
      <c r="AV690" s="15" t="s">
        <v>80</v>
      </c>
      <c r="AW690" s="15" t="s">
        <v>29</v>
      </c>
      <c r="AX690" s="15" t="s">
        <v>72</v>
      </c>
      <c r="AY690" s="251" t="s">
        <v>145</v>
      </c>
    </row>
    <row r="691" spans="2:51" s="13" customFormat="1" ht="12">
      <c r="B691" s="219"/>
      <c r="C691" s="220"/>
      <c r="D691" s="221" t="s">
        <v>152</v>
      </c>
      <c r="E691" s="222" t="s">
        <v>1</v>
      </c>
      <c r="F691" s="223" t="s">
        <v>851</v>
      </c>
      <c r="G691" s="220"/>
      <c r="H691" s="224">
        <v>196</v>
      </c>
      <c r="I691" s="225"/>
      <c r="J691" s="220"/>
      <c r="K691" s="220"/>
      <c r="L691" s="226"/>
      <c r="M691" s="227"/>
      <c r="N691" s="228"/>
      <c r="O691" s="228"/>
      <c r="P691" s="228"/>
      <c r="Q691" s="228"/>
      <c r="R691" s="228"/>
      <c r="S691" s="228"/>
      <c r="T691" s="229"/>
      <c r="AT691" s="230" t="s">
        <v>152</v>
      </c>
      <c r="AU691" s="230" t="s">
        <v>82</v>
      </c>
      <c r="AV691" s="13" t="s">
        <v>82</v>
      </c>
      <c r="AW691" s="13" t="s">
        <v>29</v>
      </c>
      <c r="AX691" s="13" t="s">
        <v>72</v>
      </c>
      <c r="AY691" s="230" t="s">
        <v>145</v>
      </c>
    </row>
    <row r="692" spans="2:51" s="14" customFormat="1" ht="12">
      <c r="B692" s="231"/>
      <c r="C692" s="232"/>
      <c r="D692" s="221" t="s">
        <v>152</v>
      </c>
      <c r="E692" s="233" t="s">
        <v>1</v>
      </c>
      <c r="F692" s="234" t="s">
        <v>154</v>
      </c>
      <c r="G692" s="232"/>
      <c r="H692" s="235">
        <v>196</v>
      </c>
      <c r="I692" s="236"/>
      <c r="J692" s="232"/>
      <c r="K692" s="232"/>
      <c r="L692" s="237"/>
      <c r="M692" s="238"/>
      <c r="N692" s="239"/>
      <c r="O692" s="239"/>
      <c r="P692" s="239"/>
      <c r="Q692" s="239"/>
      <c r="R692" s="239"/>
      <c r="S692" s="239"/>
      <c r="T692" s="240"/>
      <c r="AT692" s="241" t="s">
        <v>152</v>
      </c>
      <c r="AU692" s="241" t="s">
        <v>82</v>
      </c>
      <c r="AV692" s="14" t="s">
        <v>151</v>
      </c>
      <c r="AW692" s="14" t="s">
        <v>29</v>
      </c>
      <c r="AX692" s="14" t="s">
        <v>80</v>
      </c>
      <c r="AY692" s="241" t="s">
        <v>145</v>
      </c>
    </row>
    <row r="693" spans="1:65" s="2" customFormat="1" ht="21.75" customHeight="1">
      <c r="A693" s="35"/>
      <c r="B693" s="36"/>
      <c r="C693" s="263" t="s">
        <v>604</v>
      </c>
      <c r="D693" s="263" t="s">
        <v>222</v>
      </c>
      <c r="E693" s="264" t="s">
        <v>852</v>
      </c>
      <c r="F693" s="265" t="s">
        <v>853</v>
      </c>
      <c r="G693" s="266" t="s">
        <v>189</v>
      </c>
      <c r="H693" s="267">
        <v>149.134</v>
      </c>
      <c r="I693" s="268"/>
      <c r="J693" s="269">
        <f>ROUND(I693*H693,2)</f>
        <v>0</v>
      </c>
      <c r="K693" s="270"/>
      <c r="L693" s="271"/>
      <c r="M693" s="272" t="s">
        <v>1</v>
      </c>
      <c r="N693" s="273" t="s">
        <v>37</v>
      </c>
      <c r="O693" s="72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17" t="s">
        <v>310</v>
      </c>
      <c r="AT693" s="217" t="s">
        <v>222</v>
      </c>
      <c r="AU693" s="217" t="s">
        <v>82</v>
      </c>
      <c r="AY693" s="18" t="s">
        <v>145</v>
      </c>
      <c r="BE693" s="218">
        <f>IF(N693="základní",J693,0)</f>
        <v>0</v>
      </c>
      <c r="BF693" s="218">
        <f>IF(N693="snížená",J693,0)</f>
        <v>0</v>
      </c>
      <c r="BG693" s="218">
        <f>IF(N693="zákl. přenesená",J693,0)</f>
        <v>0</v>
      </c>
      <c r="BH693" s="218">
        <f>IF(N693="sníž. přenesená",J693,0)</f>
        <v>0</v>
      </c>
      <c r="BI693" s="218">
        <f>IF(N693="nulová",J693,0)</f>
        <v>0</v>
      </c>
      <c r="BJ693" s="18" t="s">
        <v>80</v>
      </c>
      <c r="BK693" s="218">
        <f>ROUND(I693*H693,2)</f>
        <v>0</v>
      </c>
      <c r="BL693" s="18" t="s">
        <v>182</v>
      </c>
      <c r="BM693" s="217" t="s">
        <v>854</v>
      </c>
    </row>
    <row r="694" spans="2:51" s="13" customFormat="1" ht="12">
      <c r="B694" s="219"/>
      <c r="C694" s="220"/>
      <c r="D694" s="221" t="s">
        <v>152</v>
      </c>
      <c r="E694" s="222" t="s">
        <v>1</v>
      </c>
      <c r="F694" s="223" t="s">
        <v>855</v>
      </c>
      <c r="G694" s="220"/>
      <c r="H694" s="224">
        <v>52.114</v>
      </c>
      <c r="I694" s="225"/>
      <c r="J694" s="220"/>
      <c r="K694" s="220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152</v>
      </c>
      <c r="AU694" s="230" t="s">
        <v>82</v>
      </c>
      <c r="AV694" s="13" t="s">
        <v>82</v>
      </c>
      <c r="AW694" s="13" t="s">
        <v>29</v>
      </c>
      <c r="AX694" s="13" t="s">
        <v>72</v>
      </c>
      <c r="AY694" s="230" t="s">
        <v>145</v>
      </c>
    </row>
    <row r="695" spans="2:51" s="13" customFormat="1" ht="12">
      <c r="B695" s="219"/>
      <c r="C695" s="220"/>
      <c r="D695" s="221" t="s">
        <v>152</v>
      </c>
      <c r="E695" s="222" t="s">
        <v>1</v>
      </c>
      <c r="F695" s="223" t="s">
        <v>856</v>
      </c>
      <c r="G695" s="220"/>
      <c r="H695" s="224">
        <v>97.02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152</v>
      </c>
      <c r="AU695" s="230" t="s">
        <v>82</v>
      </c>
      <c r="AV695" s="13" t="s">
        <v>82</v>
      </c>
      <c r="AW695" s="13" t="s">
        <v>29</v>
      </c>
      <c r="AX695" s="13" t="s">
        <v>72</v>
      </c>
      <c r="AY695" s="230" t="s">
        <v>145</v>
      </c>
    </row>
    <row r="696" spans="2:51" s="14" customFormat="1" ht="12">
      <c r="B696" s="231"/>
      <c r="C696" s="232"/>
      <c r="D696" s="221" t="s">
        <v>152</v>
      </c>
      <c r="E696" s="233" t="s">
        <v>1</v>
      </c>
      <c r="F696" s="234" t="s">
        <v>154</v>
      </c>
      <c r="G696" s="232"/>
      <c r="H696" s="235">
        <v>149.134</v>
      </c>
      <c r="I696" s="236"/>
      <c r="J696" s="232"/>
      <c r="K696" s="232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152</v>
      </c>
      <c r="AU696" s="241" t="s">
        <v>82</v>
      </c>
      <c r="AV696" s="14" t="s">
        <v>151</v>
      </c>
      <c r="AW696" s="14" t="s">
        <v>29</v>
      </c>
      <c r="AX696" s="14" t="s">
        <v>80</v>
      </c>
      <c r="AY696" s="241" t="s">
        <v>145</v>
      </c>
    </row>
    <row r="697" spans="1:65" s="2" customFormat="1" ht="21.75" customHeight="1">
      <c r="A697" s="35"/>
      <c r="B697" s="36"/>
      <c r="C697" s="205" t="s">
        <v>857</v>
      </c>
      <c r="D697" s="205" t="s">
        <v>147</v>
      </c>
      <c r="E697" s="206" t="s">
        <v>858</v>
      </c>
      <c r="F697" s="207" t="s">
        <v>859</v>
      </c>
      <c r="G697" s="208" t="s">
        <v>831</v>
      </c>
      <c r="H697" s="209">
        <v>14</v>
      </c>
      <c r="I697" s="210"/>
      <c r="J697" s="211">
        <f>ROUND(I697*H697,2)</f>
        <v>0</v>
      </c>
      <c r="K697" s="212"/>
      <c r="L697" s="40"/>
      <c r="M697" s="213" t="s">
        <v>1</v>
      </c>
      <c r="N697" s="214" t="s">
        <v>37</v>
      </c>
      <c r="O697" s="72"/>
      <c r="P697" s="215">
        <f>O697*H697</f>
        <v>0</v>
      </c>
      <c r="Q697" s="215">
        <v>0</v>
      </c>
      <c r="R697" s="215">
        <f>Q697*H697</f>
        <v>0</v>
      </c>
      <c r="S697" s="215">
        <v>0</v>
      </c>
      <c r="T697" s="216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7" t="s">
        <v>182</v>
      </c>
      <c r="AT697" s="217" t="s">
        <v>147</v>
      </c>
      <c r="AU697" s="217" t="s">
        <v>82</v>
      </c>
      <c r="AY697" s="18" t="s">
        <v>145</v>
      </c>
      <c r="BE697" s="218">
        <f>IF(N697="základní",J697,0)</f>
        <v>0</v>
      </c>
      <c r="BF697" s="218">
        <f>IF(N697="snížená",J697,0)</f>
        <v>0</v>
      </c>
      <c r="BG697" s="218">
        <f>IF(N697="zákl. přenesená",J697,0)</f>
        <v>0</v>
      </c>
      <c r="BH697" s="218">
        <f>IF(N697="sníž. přenesená",J697,0)</f>
        <v>0</v>
      </c>
      <c r="BI697" s="218">
        <f>IF(N697="nulová",J697,0)</f>
        <v>0</v>
      </c>
      <c r="BJ697" s="18" t="s">
        <v>80</v>
      </c>
      <c r="BK697" s="218">
        <f>ROUND(I697*H697,2)</f>
        <v>0</v>
      </c>
      <c r="BL697" s="18" t="s">
        <v>182</v>
      </c>
      <c r="BM697" s="217" t="s">
        <v>860</v>
      </c>
    </row>
    <row r="698" spans="1:65" s="2" customFormat="1" ht="21.75" customHeight="1">
      <c r="A698" s="35"/>
      <c r="B698" s="36"/>
      <c r="C698" s="205" t="s">
        <v>612</v>
      </c>
      <c r="D698" s="205" t="s">
        <v>147</v>
      </c>
      <c r="E698" s="206" t="s">
        <v>861</v>
      </c>
      <c r="F698" s="207" t="s">
        <v>862</v>
      </c>
      <c r="G698" s="208" t="s">
        <v>831</v>
      </c>
      <c r="H698" s="209">
        <v>2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37</v>
      </c>
      <c r="O698" s="72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182</v>
      </c>
      <c r="AT698" s="217" t="s">
        <v>147</v>
      </c>
      <c r="AU698" s="217" t="s">
        <v>82</v>
      </c>
      <c r="AY698" s="18" t="s">
        <v>145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80</v>
      </c>
      <c r="BK698" s="218">
        <f>ROUND(I698*H698,2)</f>
        <v>0</v>
      </c>
      <c r="BL698" s="18" t="s">
        <v>182</v>
      </c>
      <c r="BM698" s="217" t="s">
        <v>863</v>
      </c>
    </row>
    <row r="699" spans="1:65" s="2" customFormat="1" ht="21.75" customHeight="1">
      <c r="A699" s="35"/>
      <c r="B699" s="36"/>
      <c r="C699" s="205" t="s">
        <v>864</v>
      </c>
      <c r="D699" s="205" t="s">
        <v>147</v>
      </c>
      <c r="E699" s="206" t="s">
        <v>865</v>
      </c>
      <c r="F699" s="207" t="s">
        <v>866</v>
      </c>
      <c r="G699" s="208" t="s">
        <v>181</v>
      </c>
      <c r="H699" s="209">
        <v>30</v>
      </c>
      <c r="I699" s="210"/>
      <c r="J699" s="211">
        <f>ROUND(I699*H699,2)</f>
        <v>0</v>
      </c>
      <c r="K699" s="212"/>
      <c r="L699" s="40"/>
      <c r="M699" s="213" t="s">
        <v>1</v>
      </c>
      <c r="N699" s="214" t="s">
        <v>37</v>
      </c>
      <c r="O699" s="72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217" t="s">
        <v>182</v>
      </c>
      <c r="AT699" s="217" t="s">
        <v>147</v>
      </c>
      <c r="AU699" s="217" t="s">
        <v>82</v>
      </c>
      <c r="AY699" s="18" t="s">
        <v>145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80</v>
      </c>
      <c r="BK699" s="218">
        <f>ROUND(I699*H699,2)</f>
        <v>0</v>
      </c>
      <c r="BL699" s="18" t="s">
        <v>182</v>
      </c>
      <c r="BM699" s="217" t="s">
        <v>867</v>
      </c>
    </row>
    <row r="700" spans="2:51" s="15" customFormat="1" ht="12">
      <c r="B700" s="242"/>
      <c r="C700" s="243"/>
      <c r="D700" s="221" t="s">
        <v>152</v>
      </c>
      <c r="E700" s="244" t="s">
        <v>1</v>
      </c>
      <c r="F700" s="245" t="s">
        <v>814</v>
      </c>
      <c r="G700" s="243"/>
      <c r="H700" s="244" t="s">
        <v>1</v>
      </c>
      <c r="I700" s="246"/>
      <c r="J700" s="243"/>
      <c r="K700" s="243"/>
      <c r="L700" s="247"/>
      <c r="M700" s="248"/>
      <c r="N700" s="249"/>
      <c r="O700" s="249"/>
      <c r="P700" s="249"/>
      <c r="Q700" s="249"/>
      <c r="R700" s="249"/>
      <c r="S700" s="249"/>
      <c r="T700" s="250"/>
      <c r="AT700" s="251" t="s">
        <v>152</v>
      </c>
      <c r="AU700" s="251" t="s">
        <v>82</v>
      </c>
      <c r="AV700" s="15" t="s">
        <v>80</v>
      </c>
      <c r="AW700" s="15" t="s">
        <v>29</v>
      </c>
      <c r="AX700" s="15" t="s">
        <v>72</v>
      </c>
      <c r="AY700" s="251" t="s">
        <v>145</v>
      </c>
    </row>
    <row r="701" spans="2:51" s="13" customFormat="1" ht="12">
      <c r="B701" s="219"/>
      <c r="C701" s="220"/>
      <c r="D701" s="221" t="s">
        <v>152</v>
      </c>
      <c r="E701" s="222" t="s">
        <v>1</v>
      </c>
      <c r="F701" s="223" t="s">
        <v>868</v>
      </c>
      <c r="G701" s="220"/>
      <c r="H701" s="224">
        <v>30</v>
      </c>
      <c r="I701" s="225"/>
      <c r="J701" s="220"/>
      <c r="K701" s="220"/>
      <c r="L701" s="226"/>
      <c r="M701" s="227"/>
      <c r="N701" s="228"/>
      <c r="O701" s="228"/>
      <c r="P701" s="228"/>
      <c r="Q701" s="228"/>
      <c r="R701" s="228"/>
      <c r="S701" s="228"/>
      <c r="T701" s="229"/>
      <c r="AT701" s="230" t="s">
        <v>152</v>
      </c>
      <c r="AU701" s="230" t="s">
        <v>82</v>
      </c>
      <c r="AV701" s="13" t="s">
        <v>82</v>
      </c>
      <c r="AW701" s="13" t="s">
        <v>29</v>
      </c>
      <c r="AX701" s="13" t="s">
        <v>72</v>
      </c>
      <c r="AY701" s="230" t="s">
        <v>145</v>
      </c>
    </row>
    <row r="702" spans="2:51" s="14" customFormat="1" ht="12">
      <c r="B702" s="231"/>
      <c r="C702" s="232"/>
      <c r="D702" s="221" t="s">
        <v>152</v>
      </c>
      <c r="E702" s="233" t="s">
        <v>1</v>
      </c>
      <c r="F702" s="234" t="s">
        <v>154</v>
      </c>
      <c r="G702" s="232"/>
      <c r="H702" s="235">
        <v>30</v>
      </c>
      <c r="I702" s="236"/>
      <c r="J702" s="232"/>
      <c r="K702" s="232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152</v>
      </c>
      <c r="AU702" s="241" t="s">
        <v>82</v>
      </c>
      <c r="AV702" s="14" t="s">
        <v>151</v>
      </c>
      <c r="AW702" s="14" t="s">
        <v>29</v>
      </c>
      <c r="AX702" s="14" t="s">
        <v>80</v>
      </c>
      <c r="AY702" s="241" t="s">
        <v>145</v>
      </c>
    </row>
    <row r="703" spans="1:65" s="2" customFormat="1" ht="21.75" customHeight="1">
      <c r="A703" s="35"/>
      <c r="B703" s="36"/>
      <c r="C703" s="263" t="s">
        <v>619</v>
      </c>
      <c r="D703" s="263" t="s">
        <v>222</v>
      </c>
      <c r="E703" s="264" t="s">
        <v>869</v>
      </c>
      <c r="F703" s="265" t="s">
        <v>870</v>
      </c>
      <c r="G703" s="266" t="s">
        <v>189</v>
      </c>
      <c r="H703" s="267">
        <v>13.2</v>
      </c>
      <c r="I703" s="268"/>
      <c r="J703" s="269">
        <f>ROUND(I703*H703,2)</f>
        <v>0</v>
      </c>
      <c r="K703" s="270"/>
      <c r="L703" s="271"/>
      <c r="M703" s="272" t="s">
        <v>1</v>
      </c>
      <c r="N703" s="273" t="s">
        <v>37</v>
      </c>
      <c r="O703" s="72"/>
      <c r="P703" s="215">
        <f>O703*H703</f>
        <v>0</v>
      </c>
      <c r="Q703" s="215">
        <v>0</v>
      </c>
      <c r="R703" s="215">
        <f>Q703*H703</f>
        <v>0</v>
      </c>
      <c r="S703" s="215">
        <v>0</v>
      </c>
      <c r="T703" s="216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217" t="s">
        <v>310</v>
      </c>
      <c r="AT703" s="217" t="s">
        <v>222</v>
      </c>
      <c r="AU703" s="217" t="s">
        <v>82</v>
      </c>
      <c r="AY703" s="18" t="s">
        <v>145</v>
      </c>
      <c r="BE703" s="218">
        <f>IF(N703="základní",J703,0)</f>
        <v>0</v>
      </c>
      <c r="BF703" s="218">
        <f>IF(N703="snížená",J703,0)</f>
        <v>0</v>
      </c>
      <c r="BG703" s="218">
        <f>IF(N703="zákl. přenesená",J703,0)</f>
        <v>0</v>
      </c>
      <c r="BH703" s="218">
        <f>IF(N703="sníž. přenesená",J703,0)</f>
        <v>0</v>
      </c>
      <c r="BI703" s="218">
        <f>IF(N703="nulová",J703,0)</f>
        <v>0</v>
      </c>
      <c r="BJ703" s="18" t="s">
        <v>80</v>
      </c>
      <c r="BK703" s="218">
        <f>ROUND(I703*H703,2)</f>
        <v>0</v>
      </c>
      <c r="BL703" s="18" t="s">
        <v>182</v>
      </c>
      <c r="BM703" s="217" t="s">
        <v>871</v>
      </c>
    </row>
    <row r="704" spans="2:51" s="13" customFormat="1" ht="12">
      <c r="B704" s="219"/>
      <c r="C704" s="220"/>
      <c r="D704" s="221" t="s">
        <v>152</v>
      </c>
      <c r="E704" s="222" t="s">
        <v>1</v>
      </c>
      <c r="F704" s="223" t="s">
        <v>872</v>
      </c>
      <c r="G704" s="220"/>
      <c r="H704" s="224">
        <v>13.2</v>
      </c>
      <c r="I704" s="225"/>
      <c r="J704" s="220"/>
      <c r="K704" s="220"/>
      <c r="L704" s="226"/>
      <c r="M704" s="227"/>
      <c r="N704" s="228"/>
      <c r="O704" s="228"/>
      <c r="P704" s="228"/>
      <c r="Q704" s="228"/>
      <c r="R704" s="228"/>
      <c r="S704" s="228"/>
      <c r="T704" s="229"/>
      <c r="AT704" s="230" t="s">
        <v>152</v>
      </c>
      <c r="AU704" s="230" t="s">
        <v>82</v>
      </c>
      <c r="AV704" s="13" t="s">
        <v>82</v>
      </c>
      <c r="AW704" s="13" t="s">
        <v>29</v>
      </c>
      <c r="AX704" s="13" t="s">
        <v>72</v>
      </c>
      <c r="AY704" s="230" t="s">
        <v>145</v>
      </c>
    </row>
    <row r="705" spans="2:51" s="14" customFormat="1" ht="12">
      <c r="B705" s="231"/>
      <c r="C705" s="232"/>
      <c r="D705" s="221" t="s">
        <v>152</v>
      </c>
      <c r="E705" s="233" t="s">
        <v>1</v>
      </c>
      <c r="F705" s="234" t="s">
        <v>154</v>
      </c>
      <c r="G705" s="232"/>
      <c r="H705" s="235">
        <v>13.2</v>
      </c>
      <c r="I705" s="236"/>
      <c r="J705" s="232"/>
      <c r="K705" s="232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152</v>
      </c>
      <c r="AU705" s="241" t="s">
        <v>82</v>
      </c>
      <c r="AV705" s="14" t="s">
        <v>151</v>
      </c>
      <c r="AW705" s="14" t="s">
        <v>29</v>
      </c>
      <c r="AX705" s="14" t="s">
        <v>80</v>
      </c>
      <c r="AY705" s="241" t="s">
        <v>145</v>
      </c>
    </row>
    <row r="706" spans="1:65" s="2" customFormat="1" ht="16.5" customHeight="1">
      <c r="A706" s="35"/>
      <c r="B706" s="36"/>
      <c r="C706" s="205" t="s">
        <v>873</v>
      </c>
      <c r="D706" s="205" t="s">
        <v>147</v>
      </c>
      <c r="E706" s="206" t="s">
        <v>874</v>
      </c>
      <c r="F706" s="207" t="s">
        <v>875</v>
      </c>
      <c r="G706" s="208" t="s">
        <v>181</v>
      </c>
      <c r="H706" s="209">
        <v>227.8</v>
      </c>
      <c r="I706" s="210"/>
      <c r="J706" s="211">
        <f>ROUND(I706*H706,2)</f>
        <v>0</v>
      </c>
      <c r="K706" s="212"/>
      <c r="L706" s="40"/>
      <c r="M706" s="213" t="s">
        <v>1</v>
      </c>
      <c r="N706" s="214" t="s">
        <v>37</v>
      </c>
      <c r="O706" s="72"/>
      <c r="P706" s="215">
        <f>O706*H706</f>
        <v>0</v>
      </c>
      <c r="Q706" s="215">
        <v>0</v>
      </c>
      <c r="R706" s="215">
        <f>Q706*H706</f>
        <v>0</v>
      </c>
      <c r="S706" s="215">
        <v>0</v>
      </c>
      <c r="T706" s="216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217" t="s">
        <v>182</v>
      </c>
      <c r="AT706" s="217" t="s">
        <v>147</v>
      </c>
      <c r="AU706" s="217" t="s">
        <v>82</v>
      </c>
      <c r="AY706" s="18" t="s">
        <v>145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8" t="s">
        <v>80</v>
      </c>
      <c r="BK706" s="218">
        <f>ROUND(I706*H706,2)</f>
        <v>0</v>
      </c>
      <c r="BL706" s="18" t="s">
        <v>182</v>
      </c>
      <c r="BM706" s="217" t="s">
        <v>876</v>
      </c>
    </row>
    <row r="707" spans="2:51" s="15" customFormat="1" ht="12">
      <c r="B707" s="242"/>
      <c r="C707" s="243"/>
      <c r="D707" s="221" t="s">
        <v>152</v>
      </c>
      <c r="E707" s="244" t="s">
        <v>1</v>
      </c>
      <c r="F707" s="245" t="s">
        <v>809</v>
      </c>
      <c r="G707" s="243"/>
      <c r="H707" s="244" t="s">
        <v>1</v>
      </c>
      <c r="I707" s="246"/>
      <c r="J707" s="243"/>
      <c r="K707" s="243"/>
      <c r="L707" s="247"/>
      <c r="M707" s="248"/>
      <c r="N707" s="249"/>
      <c r="O707" s="249"/>
      <c r="P707" s="249"/>
      <c r="Q707" s="249"/>
      <c r="R707" s="249"/>
      <c r="S707" s="249"/>
      <c r="T707" s="250"/>
      <c r="AT707" s="251" t="s">
        <v>152</v>
      </c>
      <c r="AU707" s="251" t="s">
        <v>82</v>
      </c>
      <c r="AV707" s="15" t="s">
        <v>80</v>
      </c>
      <c r="AW707" s="15" t="s">
        <v>29</v>
      </c>
      <c r="AX707" s="15" t="s">
        <v>72</v>
      </c>
      <c r="AY707" s="251" t="s">
        <v>145</v>
      </c>
    </row>
    <row r="708" spans="2:51" s="13" customFormat="1" ht="12">
      <c r="B708" s="219"/>
      <c r="C708" s="220"/>
      <c r="D708" s="221" t="s">
        <v>152</v>
      </c>
      <c r="E708" s="222" t="s">
        <v>1</v>
      </c>
      <c r="F708" s="223" t="s">
        <v>877</v>
      </c>
      <c r="G708" s="220"/>
      <c r="H708" s="224">
        <v>227.8</v>
      </c>
      <c r="I708" s="225"/>
      <c r="J708" s="220"/>
      <c r="K708" s="220"/>
      <c r="L708" s="226"/>
      <c r="M708" s="227"/>
      <c r="N708" s="228"/>
      <c r="O708" s="228"/>
      <c r="P708" s="228"/>
      <c r="Q708" s="228"/>
      <c r="R708" s="228"/>
      <c r="S708" s="228"/>
      <c r="T708" s="229"/>
      <c r="AT708" s="230" t="s">
        <v>152</v>
      </c>
      <c r="AU708" s="230" t="s">
        <v>82</v>
      </c>
      <c r="AV708" s="13" t="s">
        <v>82</v>
      </c>
      <c r="AW708" s="13" t="s">
        <v>29</v>
      </c>
      <c r="AX708" s="13" t="s">
        <v>72</v>
      </c>
      <c r="AY708" s="230" t="s">
        <v>145</v>
      </c>
    </row>
    <row r="709" spans="2:51" s="14" customFormat="1" ht="12">
      <c r="B709" s="231"/>
      <c r="C709" s="232"/>
      <c r="D709" s="221" t="s">
        <v>152</v>
      </c>
      <c r="E709" s="233" t="s">
        <v>1</v>
      </c>
      <c r="F709" s="234" t="s">
        <v>154</v>
      </c>
      <c r="G709" s="232"/>
      <c r="H709" s="235">
        <v>227.8</v>
      </c>
      <c r="I709" s="236"/>
      <c r="J709" s="232"/>
      <c r="K709" s="232"/>
      <c r="L709" s="237"/>
      <c r="M709" s="238"/>
      <c r="N709" s="239"/>
      <c r="O709" s="239"/>
      <c r="P709" s="239"/>
      <c r="Q709" s="239"/>
      <c r="R709" s="239"/>
      <c r="S709" s="239"/>
      <c r="T709" s="240"/>
      <c r="AT709" s="241" t="s">
        <v>152</v>
      </c>
      <c r="AU709" s="241" t="s">
        <v>82</v>
      </c>
      <c r="AV709" s="14" t="s">
        <v>151</v>
      </c>
      <c r="AW709" s="14" t="s">
        <v>29</v>
      </c>
      <c r="AX709" s="14" t="s">
        <v>80</v>
      </c>
      <c r="AY709" s="241" t="s">
        <v>145</v>
      </c>
    </row>
    <row r="710" spans="1:65" s="2" customFormat="1" ht="21.75" customHeight="1">
      <c r="A710" s="35"/>
      <c r="B710" s="36"/>
      <c r="C710" s="263" t="s">
        <v>624</v>
      </c>
      <c r="D710" s="263" t="s">
        <v>222</v>
      </c>
      <c r="E710" s="264" t="s">
        <v>878</v>
      </c>
      <c r="F710" s="265" t="s">
        <v>879</v>
      </c>
      <c r="G710" s="266" t="s">
        <v>181</v>
      </c>
      <c r="H710" s="267">
        <v>250.58</v>
      </c>
      <c r="I710" s="268"/>
      <c r="J710" s="269">
        <f>ROUND(I710*H710,2)</f>
        <v>0</v>
      </c>
      <c r="K710" s="270"/>
      <c r="L710" s="271"/>
      <c r="M710" s="272" t="s">
        <v>1</v>
      </c>
      <c r="N710" s="273" t="s">
        <v>37</v>
      </c>
      <c r="O710" s="72"/>
      <c r="P710" s="215">
        <f>O710*H710</f>
        <v>0</v>
      </c>
      <c r="Q710" s="215">
        <v>0</v>
      </c>
      <c r="R710" s="215">
        <f>Q710*H710</f>
        <v>0</v>
      </c>
      <c r="S710" s="215">
        <v>0</v>
      </c>
      <c r="T710" s="216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217" t="s">
        <v>310</v>
      </c>
      <c r="AT710" s="217" t="s">
        <v>222</v>
      </c>
      <c r="AU710" s="217" t="s">
        <v>82</v>
      </c>
      <c r="AY710" s="18" t="s">
        <v>145</v>
      </c>
      <c r="BE710" s="218">
        <f>IF(N710="základní",J710,0)</f>
        <v>0</v>
      </c>
      <c r="BF710" s="218">
        <f>IF(N710="snížená",J710,0)</f>
        <v>0</v>
      </c>
      <c r="BG710" s="218">
        <f>IF(N710="zákl. přenesená",J710,0)</f>
        <v>0</v>
      </c>
      <c r="BH710" s="218">
        <f>IF(N710="sníž. přenesená",J710,0)</f>
        <v>0</v>
      </c>
      <c r="BI710" s="218">
        <f>IF(N710="nulová",J710,0)</f>
        <v>0</v>
      </c>
      <c r="BJ710" s="18" t="s">
        <v>80</v>
      </c>
      <c r="BK710" s="218">
        <f>ROUND(I710*H710,2)</f>
        <v>0</v>
      </c>
      <c r="BL710" s="18" t="s">
        <v>182</v>
      </c>
      <c r="BM710" s="217" t="s">
        <v>880</v>
      </c>
    </row>
    <row r="711" spans="2:51" s="13" customFormat="1" ht="12">
      <c r="B711" s="219"/>
      <c r="C711" s="220"/>
      <c r="D711" s="221" t="s">
        <v>152</v>
      </c>
      <c r="E711" s="222" t="s">
        <v>1</v>
      </c>
      <c r="F711" s="223" t="s">
        <v>881</v>
      </c>
      <c r="G711" s="220"/>
      <c r="H711" s="224">
        <v>250.58</v>
      </c>
      <c r="I711" s="225"/>
      <c r="J711" s="220"/>
      <c r="K711" s="220"/>
      <c r="L711" s="226"/>
      <c r="M711" s="227"/>
      <c r="N711" s="228"/>
      <c r="O711" s="228"/>
      <c r="P711" s="228"/>
      <c r="Q711" s="228"/>
      <c r="R711" s="228"/>
      <c r="S711" s="228"/>
      <c r="T711" s="229"/>
      <c r="AT711" s="230" t="s">
        <v>152</v>
      </c>
      <c r="AU711" s="230" t="s">
        <v>82</v>
      </c>
      <c r="AV711" s="13" t="s">
        <v>82</v>
      </c>
      <c r="AW711" s="13" t="s">
        <v>29</v>
      </c>
      <c r="AX711" s="13" t="s">
        <v>72</v>
      </c>
      <c r="AY711" s="230" t="s">
        <v>145</v>
      </c>
    </row>
    <row r="712" spans="2:51" s="14" customFormat="1" ht="22.5">
      <c r="B712" s="231"/>
      <c r="C712" s="232"/>
      <c r="D712" s="221" t="s">
        <v>152</v>
      </c>
      <c r="E712" s="233" t="s">
        <v>1</v>
      </c>
      <c r="F712" s="234" t="s">
        <v>485</v>
      </c>
      <c r="G712" s="232"/>
      <c r="H712" s="235">
        <v>250.58</v>
      </c>
      <c r="I712" s="236"/>
      <c r="J712" s="232"/>
      <c r="K712" s="232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152</v>
      </c>
      <c r="AU712" s="241" t="s">
        <v>82</v>
      </c>
      <c r="AV712" s="14" t="s">
        <v>151</v>
      </c>
      <c r="AW712" s="14" t="s">
        <v>29</v>
      </c>
      <c r="AX712" s="14" t="s">
        <v>80</v>
      </c>
      <c r="AY712" s="241" t="s">
        <v>145</v>
      </c>
    </row>
    <row r="713" spans="1:65" s="2" customFormat="1" ht="16.5" customHeight="1">
      <c r="A713" s="35"/>
      <c r="B713" s="36"/>
      <c r="C713" s="205" t="s">
        <v>882</v>
      </c>
      <c r="D713" s="205" t="s">
        <v>147</v>
      </c>
      <c r="E713" s="206" t="s">
        <v>883</v>
      </c>
      <c r="F713" s="207" t="s">
        <v>884</v>
      </c>
      <c r="G713" s="208" t="s">
        <v>471</v>
      </c>
      <c r="H713" s="209">
        <v>4</v>
      </c>
      <c r="I713" s="210"/>
      <c r="J713" s="211">
        <f>ROUND(I713*H713,2)</f>
        <v>0</v>
      </c>
      <c r="K713" s="212"/>
      <c r="L713" s="40"/>
      <c r="M713" s="213" t="s">
        <v>1</v>
      </c>
      <c r="N713" s="214" t="s">
        <v>37</v>
      </c>
      <c r="O713" s="72"/>
      <c r="P713" s="215">
        <f>O713*H713</f>
        <v>0</v>
      </c>
      <c r="Q713" s="215">
        <v>0</v>
      </c>
      <c r="R713" s="215">
        <f>Q713*H713</f>
        <v>0</v>
      </c>
      <c r="S713" s="215">
        <v>0</v>
      </c>
      <c r="T713" s="216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17" t="s">
        <v>182</v>
      </c>
      <c r="AT713" s="217" t="s">
        <v>147</v>
      </c>
      <c r="AU713" s="217" t="s">
        <v>82</v>
      </c>
      <c r="AY713" s="18" t="s">
        <v>145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8" t="s">
        <v>80</v>
      </c>
      <c r="BK713" s="218">
        <f>ROUND(I713*H713,2)</f>
        <v>0</v>
      </c>
      <c r="BL713" s="18" t="s">
        <v>182</v>
      </c>
      <c r="BM713" s="217" t="s">
        <v>885</v>
      </c>
    </row>
    <row r="714" spans="2:51" s="15" customFormat="1" ht="12">
      <c r="B714" s="242"/>
      <c r="C714" s="243"/>
      <c r="D714" s="221" t="s">
        <v>152</v>
      </c>
      <c r="E714" s="244" t="s">
        <v>1</v>
      </c>
      <c r="F714" s="245" t="s">
        <v>797</v>
      </c>
      <c r="G714" s="243"/>
      <c r="H714" s="244" t="s">
        <v>1</v>
      </c>
      <c r="I714" s="246"/>
      <c r="J714" s="243"/>
      <c r="K714" s="243"/>
      <c r="L714" s="247"/>
      <c r="M714" s="248"/>
      <c r="N714" s="249"/>
      <c r="O714" s="249"/>
      <c r="P714" s="249"/>
      <c r="Q714" s="249"/>
      <c r="R714" s="249"/>
      <c r="S714" s="249"/>
      <c r="T714" s="250"/>
      <c r="AT714" s="251" t="s">
        <v>152</v>
      </c>
      <c r="AU714" s="251" t="s">
        <v>82</v>
      </c>
      <c r="AV714" s="15" t="s">
        <v>80</v>
      </c>
      <c r="AW714" s="15" t="s">
        <v>29</v>
      </c>
      <c r="AX714" s="15" t="s">
        <v>72</v>
      </c>
      <c r="AY714" s="251" t="s">
        <v>145</v>
      </c>
    </row>
    <row r="715" spans="2:51" s="13" customFormat="1" ht="12">
      <c r="B715" s="219"/>
      <c r="C715" s="220"/>
      <c r="D715" s="221" t="s">
        <v>152</v>
      </c>
      <c r="E715" s="222" t="s">
        <v>1</v>
      </c>
      <c r="F715" s="223" t="s">
        <v>886</v>
      </c>
      <c r="G715" s="220"/>
      <c r="H715" s="224">
        <v>4</v>
      </c>
      <c r="I715" s="225"/>
      <c r="J715" s="220"/>
      <c r="K715" s="220"/>
      <c r="L715" s="226"/>
      <c r="M715" s="227"/>
      <c r="N715" s="228"/>
      <c r="O715" s="228"/>
      <c r="P715" s="228"/>
      <c r="Q715" s="228"/>
      <c r="R715" s="228"/>
      <c r="S715" s="228"/>
      <c r="T715" s="229"/>
      <c r="AT715" s="230" t="s">
        <v>152</v>
      </c>
      <c r="AU715" s="230" t="s">
        <v>82</v>
      </c>
      <c r="AV715" s="13" t="s">
        <v>82</v>
      </c>
      <c r="AW715" s="13" t="s">
        <v>29</v>
      </c>
      <c r="AX715" s="13" t="s">
        <v>72</v>
      </c>
      <c r="AY715" s="230" t="s">
        <v>145</v>
      </c>
    </row>
    <row r="716" spans="2:51" s="14" customFormat="1" ht="12">
      <c r="B716" s="231"/>
      <c r="C716" s="232"/>
      <c r="D716" s="221" t="s">
        <v>152</v>
      </c>
      <c r="E716" s="233" t="s">
        <v>1</v>
      </c>
      <c r="F716" s="234" t="s">
        <v>154</v>
      </c>
      <c r="G716" s="232"/>
      <c r="H716" s="235">
        <v>4</v>
      </c>
      <c r="I716" s="236"/>
      <c r="J716" s="232"/>
      <c r="K716" s="232"/>
      <c r="L716" s="237"/>
      <c r="M716" s="238"/>
      <c r="N716" s="239"/>
      <c r="O716" s="239"/>
      <c r="P716" s="239"/>
      <c r="Q716" s="239"/>
      <c r="R716" s="239"/>
      <c r="S716" s="239"/>
      <c r="T716" s="240"/>
      <c r="AT716" s="241" t="s">
        <v>152</v>
      </c>
      <c r="AU716" s="241" t="s">
        <v>82</v>
      </c>
      <c r="AV716" s="14" t="s">
        <v>151</v>
      </c>
      <c r="AW716" s="14" t="s">
        <v>29</v>
      </c>
      <c r="AX716" s="14" t="s">
        <v>80</v>
      </c>
      <c r="AY716" s="241" t="s">
        <v>145</v>
      </c>
    </row>
    <row r="717" spans="1:65" s="2" customFormat="1" ht="16.5" customHeight="1">
      <c r="A717" s="35"/>
      <c r="B717" s="36"/>
      <c r="C717" s="205" t="s">
        <v>628</v>
      </c>
      <c r="D717" s="205" t="s">
        <v>147</v>
      </c>
      <c r="E717" s="206" t="s">
        <v>887</v>
      </c>
      <c r="F717" s="207" t="s">
        <v>888</v>
      </c>
      <c r="G717" s="208" t="s">
        <v>538</v>
      </c>
      <c r="H717" s="209">
        <v>6</v>
      </c>
      <c r="I717" s="210"/>
      <c r="J717" s="211">
        <f>ROUND(I717*H717,2)</f>
        <v>0</v>
      </c>
      <c r="K717" s="212"/>
      <c r="L717" s="40"/>
      <c r="M717" s="213" t="s">
        <v>1</v>
      </c>
      <c r="N717" s="214" t="s">
        <v>37</v>
      </c>
      <c r="O717" s="72"/>
      <c r="P717" s="215">
        <f>O717*H717</f>
        <v>0</v>
      </c>
      <c r="Q717" s="215">
        <v>0</v>
      </c>
      <c r="R717" s="215">
        <f>Q717*H717</f>
        <v>0</v>
      </c>
      <c r="S717" s="215">
        <v>0</v>
      </c>
      <c r="T717" s="216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217" t="s">
        <v>182</v>
      </c>
      <c r="AT717" s="217" t="s">
        <v>147</v>
      </c>
      <c r="AU717" s="217" t="s">
        <v>82</v>
      </c>
      <c r="AY717" s="18" t="s">
        <v>145</v>
      </c>
      <c r="BE717" s="218">
        <f>IF(N717="základní",J717,0)</f>
        <v>0</v>
      </c>
      <c r="BF717" s="218">
        <f>IF(N717="snížená",J717,0)</f>
        <v>0</v>
      </c>
      <c r="BG717" s="218">
        <f>IF(N717="zákl. přenesená",J717,0)</f>
        <v>0</v>
      </c>
      <c r="BH717" s="218">
        <f>IF(N717="sníž. přenesená",J717,0)</f>
        <v>0</v>
      </c>
      <c r="BI717" s="218">
        <f>IF(N717="nulová",J717,0)</f>
        <v>0</v>
      </c>
      <c r="BJ717" s="18" t="s">
        <v>80</v>
      </c>
      <c r="BK717" s="218">
        <f>ROUND(I717*H717,2)</f>
        <v>0</v>
      </c>
      <c r="BL717" s="18" t="s">
        <v>182</v>
      </c>
      <c r="BM717" s="217" t="s">
        <v>889</v>
      </c>
    </row>
    <row r="718" spans="2:51" s="15" customFormat="1" ht="12">
      <c r="B718" s="242"/>
      <c r="C718" s="243"/>
      <c r="D718" s="221" t="s">
        <v>152</v>
      </c>
      <c r="E718" s="244" t="s">
        <v>1</v>
      </c>
      <c r="F718" s="245" t="s">
        <v>797</v>
      </c>
      <c r="G718" s="243"/>
      <c r="H718" s="244" t="s">
        <v>1</v>
      </c>
      <c r="I718" s="246"/>
      <c r="J718" s="243"/>
      <c r="K718" s="243"/>
      <c r="L718" s="247"/>
      <c r="M718" s="248"/>
      <c r="N718" s="249"/>
      <c r="O718" s="249"/>
      <c r="P718" s="249"/>
      <c r="Q718" s="249"/>
      <c r="R718" s="249"/>
      <c r="S718" s="249"/>
      <c r="T718" s="250"/>
      <c r="AT718" s="251" t="s">
        <v>152</v>
      </c>
      <c r="AU718" s="251" t="s">
        <v>82</v>
      </c>
      <c r="AV718" s="15" t="s">
        <v>80</v>
      </c>
      <c r="AW718" s="15" t="s">
        <v>29</v>
      </c>
      <c r="AX718" s="15" t="s">
        <v>72</v>
      </c>
      <c r="AY718" s="251" t="s">
        <v>145</v>
      </c>
    </row>
    <row r="719" spans="2:51" s="13" customFormat="1" ht="12">
      <c r="B719" s="219"/>
      <c r="C719" s="220"/>
      <c r="D719" s="221" t="s">
        <v>152</v>
      </c>
      <c r="E719" s="222" t="s">
        <v>1</v>
      </c>
      <c r="F719" s="223" t="s">
        <v>890</v>
      </c>
      <c r="G719" s="220"/>
      <c r="H719" s="224">
        <v>6</v>
      </c>
      <c r="I719" s="225"/>
      <c r="J719" s="220"/>
      <c r="K719" s="220"/>
      <c r="L719" s="226"/>
      <c r="M719" s="227"/>
      <c r="N719" s="228"/>
      <c r="O719" s="228"/>
      <c r="P719" s="228"/>
      <c r="Q719" s="228"/>
      <c r="R719" s="228"/>
      <c r="S719" s="228"/>
      <c r="T719" s="229"/>
      <c r="AT719" s="230" t="s">
        <v>152</v>
      </c>
      <c r="AU719" s="230" t="s">
        <v>82</v>
      </c>
      <c r="AV719" s="13" t="s">
        <v>82</v>
      </c>
      <c r="AW719" s="13" t="s">
        <v>29</v>
      </c>
      <c r="AX719" s="13" t="s">
        <v>72</v>
      </c>
      <c r="AY719" s="230" t="s">
        <v>145</v>
      </c>
    </row>
    <row r="720" spans="2:51" s="14" customFormat="1" ht="12">
      <c r="B720" s="231"/>
      <c r="C720" s="232"/>
      <c r="D720" s="221" t="s">
        <v>152</v>
      </c>
      <c r="E720" s="233" t="s">
        <v>1</v>
      </c>
      <c r="F720" s="234" t="s">
        <v>154</v>
      </c>
      <c r="G720" s="232"/>
      <c r="H720" s="235">
        <v>6</v>
      </c>
      <c r="I720" s="236"/>
      <c r="J720" s="232"/>
      <c r="K720" s="232"/>
      <c r="L720" s="237"/>
      <c r="M720" s="238"/>
      <c r="N720" s="239"/>
      <c r="O720" s="239"/>
      <c r="P720" s="239"/>
      <c r="Q720" s="239"/>
      <c r="R720" s="239"/>
      <c r="S720" s="239"/>
      <c r="T720" s="240"/>
      <c r="AT720" s="241" t="s">
        <v>152</v>
      </c>
      <c r="AU720" s="241" t="s">
        <v>82</v>
      </c>
      <c r="AV720" s="14" t="s">
        <v>151</v>
      </c>
      <c r="AW720" s="14" t="s">
        <v>29</v>
      </c>
      <c r="AX720" s="14" t="s">
        <v>80</v>
      </c>
      <c r="AY720" s="241" t="s">
        <v>145</v>
      </c>
    </row>
    <row r="721" spans="1:65" s="2" customFormat="1" ht="16.5" customHeight="1">
      <c r="A721" s="35"/>
      <c r="B721" s="36"/>
      <c r="C721" s="205" t="s">
        <v>891</v>
      </c>
      <c r="D721" s="205" t="s">
        <v>147</v>
      </c>
      <c r="E721" s="206" t="s">
        <v>892</v>
      </c>
      <c r="F721" s="207" t="s">
        <v>893</v>
      </c>
      <c r="G721" s="208" t="s">
        <v>538</v>
      </c>
      <c r="H721" s="209">
        <v>6</v>
      </c>
      <c r="I721" s="210"/>
      <c r="J721" s="211">
        <f>ROUND(I721*H721,2)</f>
        <v>0</v>
      </c>
      <c r="K721" s="212"/>
      <c r="L721" s="40"/>
      <c r="M721" s="213" t="s">
        <v>1</v>
      </c>
      <c r="N721" s="214" t="s">
        <v>37</v>
      </c>
      <c r="O721" s="72"/>
      <c r="P721" s="215">
        <f>O721*H721</f>
        <v>0</v>
      </c>
      <c r="Q721" s="215">
        <v>0</v>
      </c>
      <c r="R721" s="215">
        <f>Q721*H721</f>
        <v>0</v>
      </c>
      <c r="S721" s="215">
        <v>0</v>
      </c>
      <c r="T721" s="216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17" t="s">
        <v>182</v>
      </c>
      <c r="AT721" s="217" t="s">
        <v>147</v>
      </c>
      <c r="AU721" s="217" t="s">
        <v>82</v>
      </c>
      <c r="AY721" s="18" t="s">
        <v>145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8" t="s">
        <v>80</v>
      </c>
      <c r="BK721" s="218">
        <f>ROUND(I721*H721,2)</f>
        <v>0</v>
      </c>
      <c r="BL721" s="18" t="s">
        <v>182</v>
      </c>
      <c r="BM721" s="217" t="s">
        <v>894</v>
      </c>
    </row>
    <row r="722" spans="2:51" s="15" customFormat="1" ht="12">
      <c r="B722" s="242"/>
      <c r="C722" s="243"/>
      <c r="D722" s="221" t="s">
        <v>152</v>
      </c>
      <c r="E722" s="244" t="s">
        <v>1</v>
      </c>
      <c r="F722" s="245" t="s">
        <v>797</v>
      </c>
      <c r="G722" s="243"/>
      <c r="H722" s="244" t="s">
        <v>1</v>
      </c>
      <c r="I722" s="246"/>
      <c r="J722" s="243"/>
      <c r="K722" s="243"/>
      <c r="L722" s="247"/>
      <c r="M722" s="248"/>
      <c r="N722" s="249"/>
      <c r="O722" s="249"/>
      <c r="P722" s="249"/>
      <c r="Q722" s="249"/>
      <c r="R722" s="249"/>
      <c r="S722" s="249"/>
      <c r="T722" s="250"/>
      <c r="AT722" s="251" t="s">
        <v>152</v>
      </c>
      <c r="AU722" s="251" t="s">
        <v>82</v>
      </c>
      <c r="AV722" s="15" t="s">
        <v>80</v>
      </c>
      <c r="AW722" s="15" t="s">
        <v>29</v>
      </c>
      <c r="AX722" s="15" t="s">
        <v>72</v>
      </c>
      <c r="AY722" s="251" t="s">
        <v>145</v>
      </c>
    </row>
    <row r="723" spans="2:51" s="13" customFormat="1" ht="12">
      <c r="B723" s="219"/>
      <c r="C723" s="220"/>
      <c r="D723" s="221" t="s">
        <v>152</v>
      </c>
      <c r="E723" s="222" t="s">
        <v>1</v>
      </c>
      <c r="F723" s="223" t="s">
        <v>895</v>
      </c>
      <c r="G723" s="220"/>
      <c r="H723" s="224">
        <v>6</v>
      </c>
      <c r="I723" s="225"/>
      <c r="J723" s="220"/>
      <c r="K723" s="220"/>
      <c r="L723" s="226"/>
      <c r="M723" s="227"/>
      <c r="N723" s="228"/>
      <c r="O723" s="228"/>
      <c r="P723" s="228"/>
      <c r="Q723" s="228"/>
      <c r="R723" s="228"/>
      <c r="S723" s="228"/>
      <c r="T723" s="229"/>
      <c r="AT723" s="230" t="s">
        <v>152</v>
      </c>
      <c r="AU723" s="230" t="s">
        <v>82</v>
      </c>
      <c r="AV723" s="13" t="s">
        <v>82</v>
      </c>
      <c r="AW723" s="13" t="s">
        <v>29</v>
      </c>
      <c r="AX723" s="13" t="s">
        <v>72</v>
      </c>
      <c r="AY723" s="230" t="s">
        <v>145</v>
      </c>
    </row>
    <row r="724" spans="2:51" s="14" customFormat="1" ht="12">
      <c r="B724" s="231"/>
      <c r="C724" s="232"/>
      <c r="D724" s="221" t="s">
        <v>152</v>
      </c>
      <c r="E724" s="233" t="s">
        <v>1</v>
      </c>
      <c r="F724" s="234" t="s">
        <v>154</v>
      </c>
      <c r="G724" s="232"/>
      <c r="H724" s="235">
        <v>6</v>
      </c>
      <c r="I724" s="236"/>
      <c r="J724" s="232"/>
      <c r="K724" s="232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152</v>
      </c>
      <c r="AU724" s="241" t="s">
        <v>82</v>
      </c>
      <c r="AV724" s="14" t="s">
        <v>151</v>
      </c>
      <c r="AW724" s="14" t="s">
        <v>29</v>
      </c>
      <c r="AX724" s="14" t="s">
        <v>80</v>
      </c>
      <c r="AY724" s="241" t="s">
        <v>145</v>
      </c>
    </row>
    <row r="725" spans="1:65" s="2" customFormat="1" ht="16.5" customHeight="1">
      <c r="A725" s="35"/>
      <c r="B725" s="36"/>
      <c r="C725" s="205" t="s">
        <v>635</v>
      </c>
      <c r="D725" s="205" t="s">
        <v>147</v>
      </c>
      <c r="E725" s="206" t="s">
        <v>896</v>
      </c>
      <c r="F725" s="207" t="s">
        <v>897</v>
      </c>
      <c r="G725" s="208" t="s">
        <v>471</v>
      </c>
      <c r="H725" s="209">
        <v>4</v>
      </c>
      <c r="I725" s="210"/>
      <c r="J725" s="211">
        <f>ROUND(I725*H725,2)</f>
        <v>0</v>
      </c>
      <c r="K725" s="212"/>
      <c r="L725" s="40"/>
      <c r="M725" s="213" t="s">
        <v>1</v>
      </c>
      <c r="N725" s="214" t="s">
        <v>37</v>
      </c>
      <c r="O725" s="72"/>
      <c r="P725" s="215">
        <f>O725*H725</f>
        <v>0</v>
      </c>
      <c r="Q725" s="215">
        <v>0</v>
      </c>
      <c r="R725" s="215">
        <f>Q725*H725</f>
        <v>0</v>
      </c>
      <c r="S725" s="215">
        <v>0</v>
      </c>
      <c r="T725" s="216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217" t="s">
        <v>182</v>
      </c>
      <c r="AT725" s="217" t="s">
        <v>147</v>
      </c>
      <c r="AU725" s="217" t="s">
        <v>82</v>
      </c>
      <c r="AY725" s="18" t="s">
        <v>145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8" t="s">
        <v>80</v>
      </c>
      <c r="BK725" s="218">
        <f>ROUND(I725*H725,2)</f>
        <v>0</v>
      </c>
      <c r="BL725" s="18" t="s">
        <v>182</v>
      </c>
      <c r="BM725" s="217" t="s">
        <v>898</v>
      </c>
    </row>
    <row r="726" spans="2:51" s="15" customFormat="1" ht="12">
      <c r="B726" s="242"/>
      <c r="C726" s="243"/>
      <c r="D726" s="221" t="s">
        <v>152</v>
      </c>
      <c r="E726" s="244" t="s">
        <v>1</v>
      </c>
      <c r="F726" s="245" t="s">
        <v>797</v>
      </c>
      <c r="G726" s="243"/>
      <c r="H726" s="244" t="s">
        <v>1</v>
      </c>
      <c r="I726" s="246"/>
      <c r="J726" s="243"/>
      <c r="K726" s="243"/>
      <c r="L726" s="247"/>
      <c r="M726" s="248"/>
      <c r="N726" s="249"/>
      <c r="O726" s="249"/>
      <c r="P726" s="249"/>
      <c r="Q726" s="249"/>
      <c r="R726" s="249"/>
      <c r="S726" s="249"/>
      <c r="T726" s="250"/>
      <c r="AT726" s="251" t="s">
        <v>152</v>
      </c>
      <c r="AU726" s="251" t="s">
        <v>82</v>
      </c>
      <c r="AV726" s="15" t="s">
        <v>80</v>
      </c>
      <c r="AW726" s="15" t="s">
        <v>29</v>
      </c>
      <c r="AX726" s="15" t="s">
        <v>72</v>
      </c>
      <c r="AY726" s="251" t="s">
        <v>145</v>
      </c>
    </row>
    <row r="727" spans="2:51" s="13" customFormat="1" ht="12">
      <c r="B727" s="219"/>
      <c r="C727" s="220"/>
      <c r="D727" s="221" t="s">
        <v>152</v>
      </c>
      <c r="E727" s="222" t="s">
        <v>1</v>
      </c>
      <c r="F727" s="223" t="s">
        <v>899</v>
      </c>
      <c r="G727" s="220"/>
      <c r="H727" s="224">
        <v>4</v>
      </c>
      <c r="I727" s="225"/>
      <c r="J727" s="220"/>
      <c r="K727" s="220"/>
      <c r="L727" s="226"/>
      <c r="M727" s="227"/>
      <c r="N727" s="228"/>
      <c r="O727" s="228"/>
      <c r="P727" s="228"/>
      <c r="Q727" s="228"/>
      <c r="R727" s="228"/>
      <c r="S727" s="228"/>
      <c r="T727" s="229"/>
      <c r="AT727" s="230" t="s">
        <v>152</v>
      </c>
      <c r="AU727" s="230" t="s">
        <v>82</v>
      </c>
      <c r="AV727" s="13" t="s">
        <v>82</v>
      </c>
      <c r="AW727" s="13" t="s">
        <v>29</v>
      </c>
      <c r="AX727" s="13" t="s">
        <v>72</v>
      </c>
      <c r="AY727" s="230" t="s">
        <v>145</v>
      </c>
    </row>
    <row r="728" spans="2:51" s="14" customFormat="1" ht="12">
      <c r="B728" s="231"/>
      <c r="C728" s="232"/>
      <c r="D728" s="221" t="s">
        <v>152</v>
      </c>
      <c r="E728" s="233" t="s">
        <v>1</v>
      </c>
      <c r="F728" s="234" t="s">
        <v>154</v>
      </c>
      <c r="G728" s="232"/>
      <c r="H728" s="235">
        <v>4</v>
      </c>
      <c r="I728" s="236"/>
      <c r="J728" s="232"/>
      <c r="K728" s="232"/>
      <c r="L728" s="237"/>
      <c r="M728" s="238"/>
      <c r="N728" s="239"/>
      <c r="O728" s="239"/>
      <c r="P728" s="239"/>
      <c r="Q728" s="239"/>
      <c r="R728" s="239"/>
      <c r="S728" s="239"/>
      <c r="T728" s="240"/>
      <c r="AT728" s="241" t="s">
        <v>152</v>
      </c>
      <c r="AU728" s="241" t="s">
        <v>82</v>
      </c>
      <c r="AV728" s="14" t="s">
        <v>151</v>
      </c>
      <c r="AW728" s="14" t="s">
        <v>29</v>
      </c>
      <c r="AX728" s="14" t="s">
        <v>80</v>
      </c>
      <c r="AY728" s="241" t="s">
        <v>145</v>
      </c>
    </row>
    <row r="729" spans="1:65" s="2" customFormat="1" ht="16.5" customHeight="1">
      <c r="A729" s="35"/>
      <c r="B729" s="36"/>
      <c r="C729" s="205" t="s">
        <v>900</v>
      </c>
      <c r="D729" s="205" t="s">
        <v>147</v>
      </c>
      <c r="E729" s="206" t="s">
        <v>901</v>
      </c>
      <c r="F729" s="207" t="s">
        <v>902</v>
      </c>
      <c r="G729" s="208" t="s">
        <v>189</v>
      </c>
      <c r="H729" s="209">
        <v>5.93</v>
      </c>
      <c r="I729" s="210"/>
      <c r="J729" s="211">
        <f>ROUND(I729*H729,2)</f>
        <v>0</v>
      </c>
      <c r="K729" s="212"/>
      <c r="L729" s="40"/>
      <c r="M729" s="213" t="s">
        <v>1</v>
      </c>
      <c r="N729" s="214" t="s">
        <v>37</v>
      </c>
      <c r="O729" s="72"/>
      <c r="P729" s="215">
        <f>O729*H729</f>
        <v>0</v>
      </c>
      <c r="Q729" s="215">
        <v>0</v>
      </c>
      <c r="R729" s="215">
        <f>Q729*H729</f>
        <v>0</v>
      </c>
      <c r="S729" s="215">
        <v>0</v>
      </c>
      <c r="T729" s="216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217" t="s">
        <v>182</v>
      </c>
      <c r="AT729" s="217" t="s">
        <v>147</v>
      </c>
      <c r="AU729" s="217" t="s">
        <v>82</v>
      </c>
      <c r="AY729" s="18" t="s">
        <v>145</v>
      </c>
      <c r="BE729" s="218">
        <f>IF(N729="základní",J729,0)</f>
        <v>0</v>
      </c>
      <c r="BF729" s="218">
        <f>IF(N729="snížená",J729,0)</f>
        <v>0</v>
      </c>
      <c r="BG729" s="218">
        <f>IF(N729="zákl. přenesená",J729,0)</f>
        <v>0</v>
      </c>
      <c r="BH729" s="218">
        <f>IF(N729="sníž. přenesená",J729,0)</f>
        <v>0</v>
      </c>
      <c r="BI729" s="218">
        <f>IF(N729="nulová",J729,0)</f>
        <v>0</v>
      </c>
      <c r="BJ729" s="18" t="s">
        <v>80</v>
      </c>
      <c r="BK729" s="218">
        <f>ROUND(I729*H729,2)</f>
        <v>0</v>
      </c>
      <c r="BL729" s="18" t="s">
        <v>182</v>
      </c>
      <c r="BM729" s="217" t="s">
        <v>903</v>
      </c>
    </row>
    <row r="730" spans="2:51" s="15" customFormat="1" ht="12">
      <c r="B730" s="242"/>
      <c r="C730" s="243"/>
      <c r="D730" s="221" t="s">
        <v>152</v>
      </c>
      <c r="E730" s="244" t="s">
        <v>1</v>
      </c>
      <c r="F730" s="245" t="s">
        <v>797</v>
      </c>
      <c r="G730" s="243"/>
      <c r="H730" s="244" t="s">
        <v>1</v>
      </c>
      <c r="I730" s="246"/>
      <c r="J730" s="243"/>
      <c r="K730" s="243"/>
      <c r="L730" s="247"/>
      <c r="M730" s="248"/>
      <c r="N730" s="249"/>
      <c r="O730" s="249"/>
      <c r="P730" s="249"/>
      <c r="Q730" s="249"/>
      <c r="R730" s="249"/>
      <c r="S730" s="249"/>
      <c r="T730" s="250"/>
      <c r="AT730" s="251" t="s">
        <v>152</v>
      </c>
      <c r="AU730" s="251" t="s">
        <v>82</v>
      </c>
      <c r="AV730" s="15" t="s">
        <v>80</v>
      </c>
      <c r="AW730" s="15" t="s">
        <v>29</v>
      </c>
      <c r="AX730" s="15" t="s">
        <v>72</v>
      </c>
      <c r="AY730" s="251" t="s">
        <v>145</v>
      </c>
    </row>
    <row r="731" spans="2:51" s="13" customFormat="1" ht="12">
      <c r="B731" s="219"/>
      <c r="C731" s="220"/>
      <c r="D731" s="221" t="s">
        <v>152</v>
      </c>
      <c r="E731" s="222" t="s">
        <v>1</v>
      </c>
      <c r="F731" s="223" t="s">
        <v>904</v>
      </c>
      <c r="G731" s="220"/>
      <c r="H731" s="224">
        <v>5.93</v>
      </c>
      <c r="I731" s="225"/>
      <c r="J731" s="220"/>
      <c r="K731" s="220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152</v>
      </c>
      <c r="AU731" s="230" t="s">
        <v>82</v>
      </c>
      <c r="AV731" s="13" t="s">
        <v>82</v>
      </c>
      <c r="AW731" s="13" t="s">
        <v>29</v>
      </c>
      <c r="AX731" s="13" t="s">
        <v>72</v>
      </c>
      <c r="AY731" s="230" t="s">
        <v>145</v>
      </c>
    </row>
    <row r="732" spans="2:51" s="14" customFormat="1" ht="12">
      <c r="B732" s="231"/>
      <c r="C732" s="232"/>
      <c r="D732" s="221" t="s">
        <v>152</v>
      </c>
      <c r="E732" s="233" t="s">
        <v>1</v>
      </c>
      <c r="F732" s="234" t="s">
        <v>154</v>
      </c>
      <c r="G732" s="232"/>
      <c r="H732" s="235">
        <v>5.93</v>
      </c>
      <c r="I732" s="236"/>
      <c r="J732" s="232"/>
      <c r="K732" s="232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152</v>
      </c>
      <c r="AU732" s="241" t="s">
        <v>82</v>
      </c>
      <c r="AV732" s="14" t="s">
        <v>151</v>
      </c>
      <c r="AW732" s="14" t="s">
        <v>29</v>
      </c>
      <c r="AX732" s="14" t="s">
        <v>80</v>
      </c>
      <c r="AY732" s="241" t="s">
        <v>145</v>
      </c>
    </row>
    <row r="733" spans="1:65" s="2" customFormat="1" ht="16.5" customHeight="1">
      <c r="A733" s="35"/>
      <c r="B733" s="36"/>
      <c r="C733" s="205" t="s">
        <v>640</v>
      </c>
      <c r="D733" s="205" t="s">
        <v>147</v>
      </c>
      <c r="E733" s="206" t="s">
        <v>905</v>
      </c>
      <c r="F733" s="207" t="s">
        <v>906</v>
      </c>
      <c r="G733" s="208" t="s">
        <v>538</v>
      </c>
      <c r="H733" s="209">
        <v>3.85</v>
      </c>
      <c r="I733" s="210"/>
      <c r="J733" s="211">
        <f>ROUND(I733*H733,2)</f>
        <v>0</v>
      </c>
      <c r="K733" s="212"/>
      <c r="L733" s="40"/>
      <c r="M733" s="213" t="s">
        <v>1</v>
      </c>
      <c r="N733" s="214" t="s">
        <v>37</v>
      </c>
      <c r="O733" s="72"/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7" t="s">
        <v>182</v>
      </c>
      <c r="AT733" s="217" t="s">
        <v>147</v>
      </c>
      <c r="AU733" s="217" t="s">
        <v>82</v>
      </c>
      <c r="AY733" s="18" t="s">
        <v>145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8" t="s">
        <v>80</v>
      </c>
      <c r="BK733" s="218">
        <f>ROUND(I733*H733,2)</f>
        <v>0</v>
      </c>
      <c r="BL733" s="18" t="s">
        <v>182</v>
      </c>
      <c r="BM733" s="217" t="s">
        <v>907</v>
      </c>
    </row>
    <row r="734" spans="2:51" s="15" customFormat="1" ht="12">
      <c r="B734" s="242"/>
      <c r="C734" s="243"/>
      <c r="D734" s="221" t="s">
        <v>152</v>
      </c>
      <c r="E734" s="244" t="s">
        <v>1</v>
      </c>
      <c r="F734" s="245" t="s">
        <v>797</v>
      </c>
      <c r="G734" s="243"/>
      <c r="H734" s="244" t="s">
        <v>1</v>
      </c>
      <c r="I734" s="246"/>
      <c r="J734" s="243"/>
      <c r="K734" s="243"/>
      <c r="L734" s="247"/>
      <c r="M734" s="248"/>
      <c r="N734" s="249"/>
      <c r="O734" s="249"/>
      <c r="P734" s="249"/>
      <c r="Q734" s="249"/>
      <c r="R734" s="249"/>
      <c r="S734" s="249"/>
      <c r="T734" s="250"/>
      <c r="AT734" s="251" t="s">
        <v>152</v>
      </c>
      <c r="AU734" s="251" t="s">
        <v>82</v>
      </c>
      <c r="AV734" s="15" t="s">
        <v>80</v>
      </c>
      <c r="AW734" s="15" t="s">
        <v>29</v>
      </c>
      <c r="AX734" s="15" t="s">
        <v>72</v>
      </c>
      <c r="AY734" s="251" t="s">
        <v>145</v>
      </c>
    </row>
    <row r="735" spans="2:51" s="13" customFormat="1" ht="12">
      <c r="B735" s="219"/>
      <c r="C735" s="220"/>
      <c r="D735" s="221" t="s">
        <v>152</v>
      </c>
      <c r="E735" s="222" t="s">
        <v>1</v>
      </c>
      <c r="F735" s="223" t="s">
        <v>908</v>
      </c>
      <c r="G735" s="220"/>
      <c r="H735" s="224">
        <v>3.85</v>
      </c>
      <c r="I735" s="225"/>
      <c r="J735" s="220"/>
      <c r="K735" s="220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152</v>
      </c>
      <c r="AU735" s="230" t="s">
        <v>82</v>
      </c>
      <c r="AV735" s="13" t="s">
        <v>82</v>
      </c>
      <c r="AW735" s="13" t="s">
        <v>29</v>
      </c>
      <c r="AX735" s="13" t="s">
        <v>72</v>
      </c>
      <c r="AY735" s="230" t="s">
        <v>145</v>
      </c>
    </row>
    <row r="736" spans="2:51" s="14" customFormat="1" ht="12">
      <c r="B736" s="231"/>
      <c r="C736" s="232"/>
      <c r="D736" s="221" t="s">
        <v>152</v>
      </c>
      <c r="E736" s="233" t="s">
        <v>1</v>
      </c>
      <c r="F736" s="234" t="s">
        <v>154</v>
      </c>
      <c r="G736" s="232"/>
      <c r="H736" s="235">
        <v>3.85</v>
      </c>
      <c r="I736" s="236"/>
      <c r="J736" s="232"/>
      <c r="K736" s="232"/>
      <c r="L736" s="237"/>
      <c r="M736" s="238"/>
      <c r="N736" s="239"/>
      <c r="O736" s="239"/>
      <c r="P736" s="239"/>
      <c r="Q736" s="239"/>
      <c r="R736" s="239"/>
      <c r="S736" s="239"/>
      <c r="T736" s="240"/>
      <c r="AT736" s="241" t="s">
        <v>152</v>
      </c>
      <c r="AU736" s="241" t="s">
        <v>82</v>
      </c>
      <c r="AV736" s="14" t="s">
        <v>151</v>
      </c>
      <c r="AW736" s="14" t="s">
        <v>29</v>
      </c>
      <c r="AX736" s="14" t="s">
        <v>80</v>
      </c>
      <c r="AY736" s="241" t="s">
        <v>145</v>
      </c>
    </row>
    <row r="737" spans="1:65" s="2" customFormat="1" ht="21.75" customHeight="1">
      <c r="A737" s="35"/>
      <c r="B737" s="36"/>
      <c r="C737" s="205" t="s">
        <v>909</v>
      </c>
      <c r="D737" s="205" t="s">
        <v>147</v>
      </c>
      <c r="E737" s="206" t="s">
        <v>910</v>
      </c>
      <c r="F737" s="207" t="s">
        <v>911</v>
      </c>
      <c r="G737" s="208" t="s">
        <v>538</v>
      </c>
      <c r="H737" s="209">
        <v>16</v>
      </c>
      <c r="I737" s="210"/>
      <c r="J737" s="211">
        <f>ROUND(I737*H737,2)</f>
        <v>0</v>
      </c>
      <c r="K737" s="212"/>
      <c r="L737" s="40"/>
      <c r="M737" s="213" t="s">
        <v>1</v>
      </c>
      <c r="N737" s="214" t="s">
        <v>37</v>
      </c>
      <c r="O737" s="72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17" t="s">
        <v>182</v>
      </c>
      <c r="AT737" s="217" t="s">
        <v>147</v>
      </c>
      <c r="AU737" s="217" t="s">
        <v>82</v>
      </c>
      <c r="AY737" s="18" t="s">
        <v>145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8" t="s">
        <v>80</v>
      </c>
      <c r="BK737" s="218">
        <f>ROUND(I737*H737,2)</f>
        <v>0</v>
      </c>
      <c r="BL737" s="18" t="s">
        <v>182</v>
      </c>
      <c r="BM737" s="217" t="s">
        <v>912</v>
      </c>
    </row>
    <row r="738" spans="2:51" s="15" customFormat="1" ht="12">
      <c r="B738" s="242"/>
      <c r="C738" s="243"/>
      <c r="D738" s="221" t="s">
        <v>152</v>
      </c>
      <c r="E738" s="244" t="s">
        <v>1</v>
      </c>
      <c r="F738" s="245" t="s">
        <v>797</v>
      </c>
      <c r="G738" s="243"/>
      <c r="H738" s="244" t="s">
        <v>1</v>
      </c>
      <c r="I738" s="246"/>
      <c r="J738" s="243"/>
      <c r="K738" s="243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152</v>
      </c>
      <c r="AU738" s="251" t="s">
        <v>82</v>
      </c>
      <c r="AV738" s="15" t="s">
        <v>80</v>
      </c>
      <c r="AW738" s="15" t="s">
        <v>29</v>
      </c>
      <c r="AX738" s="15" t="s">
        <v>72</v>
      </c>
      <c r="AY738" s="251" t="s">
        <v>145</v>
      </c>
    </row>
    <row r="739" spans="2:51" s="13" customFormat="1" ht="12">
      <c r="B739" s="219"/>
      <c r="C739" s="220"/>
      <c r="D739" s="221" t="s">
        <v>152</v>
      </c>
      <c r="E739" s="222" t="s">
        <v>1</v>
      </c>
      <c r="F739" s="223" t="s">
        <v>913</v>
      </c>
      <c r="G739" s="220"/>
      <c r="H739" s="224">
        <v>16</v>
      </c>
      <c r="I739" s="225"/>
      <c r="J739" s="220"/>
      <c r="K739" s="220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152</v>
      </c>
      <c r="AU739" s="230" t="s">
        <v>82</v>
      </c>
      <c r="AV739" s="13" t="s">
        <v>82</v>
      </c>
      <c r="AW739" s="13" t="s">
        <v>29</v>
      </c>
      <c r="AX739" s="13" t="s">
        <v>72</v>
      </c>
      <c r="AY739" s="230" t="s">
        <v>145</v>
      </c>
    </row>
    <row r="740" spans="2:51" s="14" customFormat="1" ht="12">
      <c r="B740" s="231"/>
      <c r="C740" s="232"/>
      <c r="D740" s="221" t="s">
        <v>152</v>
      </c>
      <c r="E740" s="233" t="s">
        <v>1</v>
      </c>
      <c r="F740" s="234" t="s">
        <v>154</v>
      </c>
      <c r="G740" s="232"/>
      <c r="H740" s="235">
        <v>16</v>
      </c>
      <c r="I740" s="236"/>
      <c r="J740" s="232"/>
      <c r="K740" s="232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152</v>
      </c>
      <c r="AU740" s="241" t="s">
        <v>82</v>
      </c>
      <c r="AV740" s="14" t="s">
        <v>151</v>
      </c>
      <c r="AW740" s="14" t="s">
        <v>29</v>
      </c>
      <c r="AX740" s="14" t="s">
        <v>80</v>
      </c>
      <c r="AY740" s="241" t="s">
        <v>145</v>
      </c>
    </row>
    <row r="741" spans="1:65" s="2" customFormat="1" ht="16.5" customHeight="1">
      <c r="A741" s="35"/>
      <c r="B741" s="36"/>
      <c r="C741" s="205" t="s">
        <v>645</v>
      </c>
      <c r="D741" s="205" t="s">
        <v>147</v>
      </c>
      <c r="E741" s="206" t="s">
        <v>914</v>
      </c>
      <c r="F741" s="207" t="s">
        <v>915</v>
      </c>
      <c r="G741" s="208" t="s">
        <v>538</v>
      </c>
      <c r="H741" s="209">
        <v>229.8</v>
      </c>
      <c r="I741" s="210"/>
      <c r="J741" s="211">
        <f>ROUND(I741*H741,2)</f>
        <v>0</v>
      </c>
      <c r="K741" s="212"/>
      <c r="L741" s="40"/>
      <c r="M741" s="213" t="s">
        <v>1</v>
      </c>
      <c r="N741" s="214" t="s">
        <v>37</v>
      </c>
      <c r="O741" s="72"/>
      <c r="P741" s="215">
        <f>O741*H741</f>
        <v>0</v>
      </c>
      <c r="Q741" s="215">
        <v>0</v>
      </c>
      <c r="R741" s="215">
        <f>Q741*H741</f>
        <v>0</v>
      </c>
      <c r="S741" s="215">
        <v>0</v>
      </c>
      <c r="T741" s="216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217" t="s">
        <v>182</v>
      </c>
      <c r="AT741" s="217" t="s">
        <v>147</v>
      </c>
      <c r="AU741" s="217" t="s">
        <v>82</v>
      </c>
      <c r="AY741" s="18" t="s">
        <v>145</v>
      </c>
      <c r="BE741" s="218">
        <f>IF(N741="základní",J741,0)</f>
        <v>0</v>
      </c>
      <c r="BF741" s="218">
        <f>IF(N741="snížená",J741,0)</f>
        <v>0</v>
      </c>
      <c r="BG741" s="218">
        <f>IF(N741="zákl. přenesená",J741,0)</f>
        <v>0</v>
      </c>
      <c r="BH741" s="218">
        <f>IF(N741="sníž. přenesená",J741,0)</f>
        <v>0</v>
      </c>
      <c r="BI741" s="218">
        <f>IF(N741="nulová",J741,0)</f>
        <v>0</v>
      </c>
      <c r="BJ741" s="18" t="s">
        <v>80</v>
      </c>
      <c r="BK741" s="218">
        <f>ROUND(I741*H741,2)</f>
        <v>0</v>
      </c>
      <c r="BL741" s="18" t="s">
        <v>182</v>
      </c>
      <c r="BM741" s="217" t="s">
        <v>916</v>
      </c>
    </row>
    <row r="742" spans="2:51" s="15" customFormat="1" ht="12">
      <c r="B742" s="242"/>
      <c r="C742" s="243"/>
      <c r="D742" s="221" t="s">
        <v>152</v>
      </c>
      <c r="E742" s="244" t="s">
        <v>1</v>
      </c>
      <c r="F742" s="245" t="s">
        <v>797</v>
      </c>
      <c r="G742" s="243"/>
      <c r="H742" s="244" t="s">
        <v>1</v>
      </c>
      <c r="I742" s="246"/>
      <c r="J742" s="243"/>
      <c r="K742" s="243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152</v>
      </c>
      <c r="AU742" s="251" t="s">
        <v>82</v>
      </c>
      <c r="AV742" s="15" t="s">
        <v>80</v>
      </c>
      <c r="AW742" s="15" t="s">
        <v>29</v>
      </c>
      <c r="AX742" s="15" t="s">
        <v>72</v>
      </c>
      <c r="AY742" s="251" t="s">
        <v>145</v>
      </c>
    </row>
    <row r="743" spans="2:51" s="13" customFormat="1" ht="12">
      <c r="B743" s="219"/>
      <c r="C743" s="220"/>
      <c r="D743" s="221" t="s">
        <v>152</v>
      </c>
      <c r="E743" s="222" t="s">
        <v>1</v>
      </c>
      <c r="F743" s="223" t="s">
        <v>917</v>
      </c>
      <c r="G743" s="220"/>
      <c r="H743" s="224">
        <v>229.8</v>
      </c>
      <c r="I743" s="225"/>
      <c r="J743" s="220"/>
      <c r="K743" s="220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152</v>
      </c>
      <c r="AU743" s="230" t="s">
        <v>82</v>
      </c>
      <c r="AV743" s="13" t="s">
        <v>82</v>
      </c>
      <c r="AW743" s="13" t="s">
        <v>29</v>
      </c>
      <c r="AX743" s="13" t="s">
        <v>72</v>
      </c>
      <c r="AY743" s="230" t="s">
        <v>145</v>
      </c>
    </row>
    <row r="744" spans="2:51" s="14" customFormat="1" ht="12">
      <c r="B744" s="231"/>
      <c r="C744" s="232"/>
      <c r="D744" s="221" t="s">
        <v>152</v>
      </c>
      <c r="E744" s="233" t="s">
        <v>1</v>
      </c>
      <c r="F744" s="234" t="s">
        <v>154</v>
      </c>
      <c r="G744" s="232"/>
      <c r="H744" s="235">
        <v>229.8</v>
      </c>
      <c r="I744" s="236"/>
      <c r="J744" s="232"/>
      <c r="K744" s="232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152</v>
      </c>
      <c r="AU744" s="241" t="s">
        <v>82</v>
      </c>
      <c r="AV744" s="14" t="s">
        <v>151</v>
      </c>
      <c r="AW744" s="14" t="s">
        <v>29</v>
      </c>
      <c r="AX744" s="14" t="s">
        <v>80</v>
      </c>
      <c r="AY744" s="241" t="s">
        <v>145</v>
      </c>
    </row>
    <row r="745" spans="1:65" s="2" customFormat="1" ht="16.5" customHeight="1">
      <c r="A745" s="35"/>
      <c r="B745" s="36"/>
      <c r="C745" s="205" t="s">
        <v>918</v>
      </c>
      <c r="D745" s="205" t="s">
        <v>147</v>
      </c>
      <c r="E745" s="206" t="s">
        <v>919</v>
      </c>
      <c r="F745" s="207" t="s">
        <v>920</v>
      </c>
      <c r="G745" s="208" t="s">
        <v>538</v>
      </c>
      <c r="H745" s="209">
        <v>49.6</v>
      </c>
      <c r="I745" s="210"/>
      <c r="J745" s="211">
        <f>ROUND(I745*H745,2)</f>
        <v>0</v>
      </c>
      <c r="K745" s="212"/>
      <c r="L745" s="40"/>
      <c r="M745" s="213" t="s">
        <v>1</v>
      </c>
      <c r="N745" s="214" t="s">
        <v>37</v>
      </c>
      <c r="O745" s="72"/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217" t="s">
        <v>182</v>
      </c>
      <c r="AT745" s="217" t="s">
        <v>147</v>
      </c>
      <c r="AU745" s="217" t="s">
        <v>82</v>
      </c>
      <c r="AY745" s="18" t="s">
        <v>145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8" t="s">
        <v>80</v>
      </c>
      <c r="BK745" s="218">
        <f>ROUND(I745*H745,2)</f>
        <v>0</v>
      </c>
      <c r="BL745" s="18" t="s">
        <v>182</v>
      </c>
      <c r="BM745" s="217" t="s">
        <v>921</v>
      </c>
    </row>
    <row r="746" spans="2:51" s="15" customFormat="1" ht="12">
      <c r="B746" s="242"/>
      <c r="C746" s="243"/>
      <c r="D746" s="221" t="s">
        <v>152</v>
      </c>
      <c r="E746" s="244" t="s">
        <v>1</v>
      </c>
      <c r="F746" s="245" t="s">
        <v>797</v>
      </c>
      <c r="G746" s="243"/>
      <c r="H746" s="244" t="s">
        <v>1</v>
      </c>
      <c r="I746" s="246"/>
      <c r="J746" s="243"/>
      <c r="K746" s="243"/>
      <c r="L746" s="247"/>
      <c r="M746" s="248"/>
      <c r="N746" s="249"/>
      <c r="O746" s="249"/>
      <c r="P746" s="249"/>
      <c r="Q746" s="249"/>
      <c r="R746" s="249"/>
      <c r="S746" s="249"/>
      <c r="T746" s="250"/>
      <c r="AT746" s="251" t="s">
        <v>152</v>
      </c>
      <c r="AU746" s="251" t="s">
        <v>82</v>
      </c>
      <c r="AV746" s="15" t="s">
        <v>80</v>
      </c>
      <c r="AW746" s="15" t="s">
        <v>29</v>
      </c>
      <c r="AX746" s="15" t="s">
        <v>72</v>
      </c>
      <c r="AY746" s="251" t="s">
        <v>145</v>
      </c>
    </row>
    <row r="747" spans="2:51" s="13" customFormat="1" ht="12">
      <c r="B747" s="219"/>
      <c r="C747" s="220"/>
      <c r="D747" s="221" t="s">
        <v>152</v>
      </c>
      <c r="E747" s="222" t="s">
        <v>1</v>
      </c>
      <c r="F747" s="223" t="s">
        <v>922</v>
      </c>
      <c r="G747" s="220"/>
      <c r="H747" s="224">
        <v>49.6</v>
      </c>
      <c r="I747" s="225"/>
      <c r="J747" s="220"/>
      <c r="K747" s="220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152</v>
      </c>
      <c r="AU747" s="230" t="s">
        <v>82</v>
      </c>
      <c r="AV747" s="13" t="s">
        <v>82</v>
      </c>
      <c r="AW747" s="13" t="s">
        <v>29</v>
      </c>
      <c r="AX747" s="13" t="s">
        <v>72</v>
      </c>
      <c r="AY747" s="230" t="s">
        <v>145</v>
      </c>
    </row>
    <row r="748" spans="2:51" s="14" customFormat="1" ht="12">
      <c r="B748" s="231"/>
      <c r="C748" s="232"/>
      <c r="D748" s="221" t="s">
        <v>152</v>
      </c>
      <c r="E748" s="233" t="s">
        <v>1</v>
      </c>
      <c r="F748" s="234" t="s">
        <v>154</v>
      </c>
      <c r="G748" s="232"/>
      <c r="H748" s="235">
        <v>49.6</v>
      </c>
      <c r="I748" s="236"/>
      <c r="J748" s="232"/>
      <c r="K748" s="232"/>
      <c r="L748" s="237"/>
      <c r="M748" s="238"/>
      <c r="N748" s="239"/>
      <c r="O748" s="239"/>
      <c r="P748" s="239"/>
      <c r="Q748" s="239"/>
      <c r="R748" s="239"/>
      <c r="S748" s="239"/>
      <c r="T748" s="240"/>
      <c r="AT748" s="241" t="s">
        <v>152</v>
      </c>
      <c r="AU748" s="241" t="s">
        <v>82</v>
      </c>
      <c r="AV748" s="14" t="s">
        <v>151</v>
      </c>
      <c r="AW748" s="14" t="s">
        <v>29</v>
      </c>
      <c r="AX748" s="14" t="s">
        <v>80</v>
      </c>
      <c r="AY748" s="241" t="s">
        <v>145</v>
      </c>
    </row>
    <row r="749" spans="1:65" s="2" customFormat="1" ht="16.5" customHeight="1">
      <c r="A749" s="35"/>
      <c r="B749" s="36"/>
      <c r="C749" s="205" t="s">
        <v>649</v>
      </c>
      <c r="D749" s="205" t="s">
        <v>147</v>
      </c>
      <c r="E749" s="206" t="s">
        <v>923</v>
      </c>
      <c r="F749" s="207" t="s">
        <v>924</v>
      </c>
      <c r="G749" s="208" t="s">
        <v>538</v>
      </c>
      <c r="H749" s="209">
        <v>17</v>
      </c>
      <c r="I749" s="210"/>
      <c r="J749" s="211">
        <f>ROUND(I749*H749,2)</f>
        <v>0</v>
      </c>
      <c r="K749" s="212"/>
      <c r="L749" s="40"/>
      <c r="M749" s="213" t="s">
        <v>1</v>
      </c>
      <c r="N749" s="214" t="s">
        <v>37</v>
      </c>
      <c r="O749" s="72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7" t="s">
        <v>182</v>
      </c>
      <c r="AT749" s="217" t="s">
        <v>147</v>
      </c>
      <c r="AU749" s="217" t="s">
        <v>82</v>
      </c>
      <c r="AY749" s="18" t="s">
        <v>145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8" t="s">
        <v>80</v>
      </c>
      <c r="BK749" s="218">
        <f>ROUND(I749*H749,2)</f>
        <v>0</v>
      </c>
      <c r="BL749" s="18" t="s">
        <v>182</v>
      </c>
      <c r="BM749" s="217" t="s">
        <v>925</v>
      </c>
    </row>
    <row r="750" spans="2:51" s="15" customFormat="1" ht="12">
      <c r="B750" s="242"/>
      <c r="C750" s="243"/>
      <c r="D750" s="221" t="s">
        <v>152</v>
      </c>
      <c r="E750" s="244" t="s">
        <v>1</v>
      </c>
      <c r="F750" s="245" t="s">
        <v>797</v>
      </c>
      <c r="G750" s="243"/>
      <c r="H750" s="244" t="s">
        <v>1</v>
      </c>
      <c r="I750" s="246"/>
      <c r="J750" s="243"/>
      <c r="K750" s="243"/>
      <c r="L750" s="247"/>
      <c r="M750" s="248"/>
      <c r="N750" s="249"/>
      <c r="O750" s="249"/>
      <c r="P750" s="249"/>
      <c r="Q750" s="249"/>
      <c r="R750" s="249"/>
      <c r="S750" s="249"/>
      <c r="T750" s="250"/>
      <c r="AT750" s="251" t="s">
        <v>152</v>
      </c>
      <c r="AU750" s="251" t="s">
        <v>82</v>
      </c>
      <c r="AV750" s="15" t="s">
        <v>80</v>
      </c>
      <c r="AW750" s="15" t="s">
        <v>29</v>
      </c>
      <c r="AX750" s="15" t="s">
        <v>72</v>
      </c>
      <c r="AY750" s="251" t="s">
        <v>145</v>
      </c>
    </row>
    <row r="751" spans="2:51" s="13" customFormat="1" ht="12">
      <c r="B751" s="219"/>
      <c r="C751" s="220"/>
      <c r="D751" s="221" t="s">
        <v>152</v>
      </c>
      <c r="E751" s="222" t="s">
        <v>1</v>
      </c>
      <c r="F751" s="223" t="s">
        <v>926</v>
      </c>
      <c r="G751" s="220"/>
      <c r="H751" s="224">
        <v>17</v>
      </c>
      <c r="I751" s="225"/>
      <c r="J751" s="220"/>
      <c r="K751" s="220"/>
      <c r="L751" s="226"/>
      <c r="M751" s="227"/>
      <c r="N751" s="228"/>
      <c r="O751" s="228"/>
      <c r="P751" s="228"/>
      <c r="Q751" s="228"/>
      <c r="R751" s="228"/>
      <c r="S751" s="228"/>
      <c r="T751" s="229"/>
      <c r="AT751" s="230" t="s">
        <v>152</v>
      </c>
      <c r="AU751" s="230" t="s">
        <v>82</v>
      </c>
      <c r="AV751" s="13" t="s">
        <v>82</v>
      </c>
      <c r="AW751" s="13" t="s">
        <v>29</v>
      </c>
      <c r="AX751" s="13" t="s">
        <v>72</v>
      </c>
      <c r="AY751" s="230" t="s">
        <v>145</v>
      </c>
    </row>
    <row r="752" spans="2:51" s="14" customFormat="1" ht="12">
      <c r="B752" s="231"/>
      <c r="C752" s="232"/>
      <c r="D752" s="221" t="s">
        <v>152</v>
      </c>
      <c r="E752" s="233" t="s">
        <v>1</v>
      </c>
      <c r="F752" s="234" t="s">
        <v>154</v>
      </c>
      <c r="G752" s="232"/>
      <c r="H752" s="235">
        <v>17</v>
      </c>
      <c r="I752" s="236"/>
      <c r="J752" s="232"/>
      <c r="K752" s="232"/>
      <c r="L752" s="237"/>
      <c r="M752" s="238"/>
      <c r="N752" s="239"/>
      <c r="O752" s="239"/>
      <c r="P752" s="239"/>
      <c r="Q752" s="239"/>
      <c r="R752" s="239"/>
      <c r="S752" s="239"/>
      <c r="T752" s="240"/>
      <c r="AT752" s="241" t="s">
        <v>152</v>
      </c>
      <c r="AU752" s="241" t="s">
        <v>82</v>
      </c>
      <c r="AV752" s="14" t="s">
        <v>151</v>
      </c>
      <c r="AW752" s="14" t="s">
        <v>29</v>
      </c>
      <c r="AX752" s="14" t="s">
        <v>80</v>
      </c>
      <c r="AY752" s="241" t="s">
        <v>145</v>
      </c>
    </row>
    <row r="753" spans="1:65" s="2" customFormat="1" ht="16.5" customHeight="1">
      <c r="A753" s="35"/>
      <c r="B753" s="36"/>
      <c r="C753" s="205" t="s">
        <v>927</v>
      </c>
      <c r="D753" s="205" t="s">
        <v>147</v>
      </c>
      <c r="E753" s="206" t="s">
        <v>928</v>
      </c>
      <c r="F753" s="207" t="s">
        <v>929</v>
      </c>
      <c r="G753" s="208" t="s">
        <v>538</v>
      </c>
      <c r="H753" s="209">
        <v>229.8</v>
      </c>
      <c r="I753" s="210"/>
      <c r="J753" s="211">
        <f>ROUND(I753*H753,2)</f>
        <v>0</v>
      </c>
      <c r="K753" s="212"/>
      <c r="L753" s="40"/>
      <c r="M753" s="213" t="s">
        <v>1</v>
      </c>
      <c r="N753" s="214" t="s">
        <v>37</v>
      </c>
      <c r="O753" s="72"/>
      <c r="P753" s="215">
        <f>O753*H753</f>
        <v>0</v>
      </c>
      <c r="Q753" s="215">
        <v>0</v>
      </c>
      <c r="R753" s="215">
        <f>Q753*H753</f>
        <v>0</v>
      </c>
      <c r="S753" s="215">
        <v>0</v>
      </c>
      <c r="T753" s="216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7" t="s">
        <v>182</v>
      </c>
      <c r="AT753" s="217" t="s">
        <v>147</v>
      </c>
      <c r="AU753" s="217" t="s">
        <v>82</v>
      </c>
      <c r="AY753" s="18" t="s">
        <v>145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8" t="s">
        <v>80</v>
      </c>
      <c r="BK753" s="218">
        <f>ROUND(I753*H753,2)</f>
        <v>0</v>
      </c>
      <c r="BL753" s="18" t="s">
        <v>182</v>
      </c>
      <c r="BM753" s="217" t="s">
        <v>930</v>
      </c>
    </row>
    <row r="754" spans="2:51" s="15" customFormat="1" ht="12">
      <c r="B754" s="242"/>
      <c r="C754" s="243"/>
      <c r="D754" s="221" t="s">
        <v>152</v>
      </c>
      <c r="E754" s="244" t="s">
        <v>1</v>
      </c>
      <c r="F754" s="245" t="s">
        <v>797</v>
      </c>
      <c r="G754" s="243"/>
      <c r="H754" s="244" t="s">
        <v>1</v>
      </c>
      <c r="I754" s="246"/>
      <c r="J754" s="243"/>
      <c r="K754" s="243"/>
      <c r="L754" s="247"/>
      <c r="M754" s="248"/>
      <c r="N754" s="249"/>
      <c r="O754" s="249"/>
      <c r="P754" s="249"/>
      <c r="Q754" s="249"/>
      <c r="R754" s="249"/>
      <c r="S754" s="249"/>
      <c r="T754" s="250"/>
      <c r="AT754" s="251" t="s">
        <v>152</v>
      </c>
      <c r="AU754" s="251" t="s">
        <v>82</v>
      </c>
      <c r="AV754" s="15" t="s">
        <v>80</v>
      </c>
      <c r="AW754" s="15" t="s">
        <v>29</v>
      </c>
      <c r="AX754" s="15" t="s">
        <v>72</v>
      </c>
      <c r="AY754" s="251" t="s">
        <v>145</v>
      </c>
    </row>
    <row r="755" spans="2:51" s="13" customFormat="1" ht="12">
      <c r="B755" s="219"/>
      <c r="C755" s="220"/>
      <c r="D755" s="221" t="s">
        <v>152</v>
      </c>
      <c r="E755" s="222" t="s">
        <v>1</v>
      </c>
      <c r="F755" s="223" t="s">
        <v>931</v>
      </c>
      <c r="G755" s="220"/>
      <c r="H755" s="224">
        <v>229.8</v>
      </c>
      <c r="I755" s="225"/>
      <c r="J755" s="220"/>
      <c r="K755" s="220"/>
      <c r="L755" s="226"/>
      <c r="M755" s="227"/>
      <c r="N755" s="228"/>
      <c r="O755" s="228"/>
      <c r="P755" s="228"/>
      <c r="Q755" s="228"/>
      <c r="R755" s="228"/>
      <c r="S755" s="228"/>
      <c r="T755" s="229"/>
      <c r="AT755" s="230" t="s">
        <v>152</v>
      </c>
      <c r="AU755" s="230" t="s">
        <v>82</v>
      </c>
      <c r="AV755" s="13" t="s">
        <v>82</v>
      </c>
      <c r="AW755" s="13" t="s">
        <v>29</v>
      </c>
      <c r="AX755" s="13" t="s">
        <v>72</v>
      </c>
      <c r="AY755" s="230" t="s">
        <v>145</v>
      </c>
    </row>
    <row r="756" spans="2:51" s="14" customFormat="1" ht="12">
      <c r="B756" s="231"/>
      <c r="C756" s="232"/>
      <c r="D756" s="221" t="s">
        <v>152</v>
      </c>
      <c r="E756" s="233" t="s">
        <v>1</v>
      </c>
      <c r="F756" s="234" t="s">
        <v>154</v>
      </c>
      <c r="G756" s="232"/>
      <c r="H756" s="235">
        <v>229.8</v>
      </c>
      <c r="I756" s="236"/>
      <c r="J756" s="232"/>
      <c r="K756" s="232"/>
      <c r="L756" s="237"/>
      <c r="M756" s="238"/>
      <c r="N756" s="239"/>
      <c r="O756" s="239"/>
      <c r="P756" s="239"/>
      <c r="Q756" s="239"/>
      <c r="R756" s="239"/>
      <c r="S756" s="239"/>
      <c r="T756" s="240"/>
      <c r="AT756" s="241" t="s">
        <v>152</v>
      </c>
      <c r="AU756" s="241" t="s">
        <v>82</v>
      </c>
      <c r="AV756" s="14" t="s">
        <v>151</v>
      </c>
      <c r="AW756" s="14" t="s">
        <v>29</v>
      </c>
      <c r="AX756" s="14" t="s">
        <v>80</v>
      </c>
      <c r="AY756" s="241" t="s">
        <v>145</v>
      </c>
    </row>
    <row r="757" spans="1:65" s="2" customFormat="1" ht="21.75" customHeight="1">
      <c r="A757" s="35"/>
      <c r="B757" s="36"/>
      <c r="C757" s="205" t="s">
        <v>653</v>
      </c>
      <c r="D757" s="205" t="s">
        <v>147</v>
      </c>
      <c r="E757" s="206" t="s">
        <v>932</v>
      </c>
      <c r="F757" s="207" t="s">
        <v>933</v>
      </c>
      <c r="G757" s="208" t="s">
        <v>634</v>
      </c>
      <c r="H757" s="274"/>
      <c r="I757" s="210"/>
      <c r="J757" s="211">
        <f>ROUND(I757*H757,2)</f>
        <v>0</v>
      </c>
      <c r="K757" s="212"/>
      <c r="L757" s="40"/>
      <c r="M757" s="213" t="s">
        <v>1</v>
      </c>
      <c r="N757" s="214" t="s">
        <v>37</v>
      </c>
      <c r="O757" s="72"/>
      <c r="P757" s="215">
        <f>O757*H757</f>
        <v>0</v>
      </c>
      <c r="Q757" s="215">
        <v>0</v>
      </c>
      <c r="R757" s="215">
        <f>Q757*H757</f>
        <v>0</v>
      </c>
      <c r="S757" s="215">
        <v>0</v>
      </c>
      <c r="T757" s="216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17" t="s">
        <v>182</v>
      </c>
      <c r="AT757" s="217" t="s">
        <v>147</v>
      </c>
      <c r="AU757" s="217" t="s">
        <v>82</v>
      </c>
      <c r="AY757" s="18" t="s">
        <v>145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8" t="s">
        <v>80</v>
      </c>
      <c r="BK757" s="218">
        <f>ROUND(I757*H757,2)</f>
        <v>0</v>
      </c>
      <c r="BL757" s="18" t="s">
        <v>182</v>
      </c>
      <c r="BM757" s="217" t="s">
        <v>934</v>
      </c>
    </row>
    <row r="758" spans="2:63" s="12" customFormat="1" ht="22.9" customHeight="1">
      <c r="B758" s="189"/>
      <c r="C758" s="190"/>
      <c r="D758" s="191" t="s">
        <v>71</v>
      </c>
      <c r="E758" s="203" t="s">
        <v>935</v>
      </c>
      <c r="F758" s="203" t="s">
        <v>936</v>
      </c>
      <c r="G758" s="190"/>
      <c r="H758" s="190"/>
      <c r="I758" s="193"/>
      <c r="J758" s="204">
        <f>BK758</f>
        <v>0</v>
      </c>
      <c r="K758" s="190"/>
      <c r="L758" s="195"/>
      <c r="M758" s="196"/>
      <c r="N758" s="197"/>
      <c r="O758" s="197"/>
      <c r="P758" s="198">
        <f>SUM(P759:P924)</f>
        <v>0</v>
      </c>
      <c r="Q758" s="197"/>
      <c r="R758" s="198">
        <f>SUM(R759:R924)</f>
        <v>0.0006</v>
      </c>
      <c r="S758" s="197"/>
      <c r="T758" s="199">
        <f>SUM(T759:T924)</f>
        <v>0</v>
      </c>
      <c r="AR758" s="200" t="s">
        <v>82</v>
      </c>
      <c r="AT758" s="201" t="s">
        <v>71</v>
      </c>
      <c r="AU758" s="201" t="s">
        <v>80</v>
      </c>
      <c r="AY758" s="200" t="s">
        <v>145</v>
      </c>
      <c r="BK758" s="202">
        <f>SUM(BK759:BK924)</f>
        <v>0</v>
      </c>
    </row>
    <row r="759" spans="1:65" s="2" customFormat="1" ht="21.75" customHeight="1">
      <c r="A759" s="35"/>
      <c r="B759" s="36"/>
      <c r="C759" s="205" t="s">
        <v>937</v>
      </c>
      <c r="D759" s="205" t="s">
        <v>147</v>
      </c>
      <c r="E759" s="206" t="s">
        <v>938</v>
      </c>
      <c r="F759" s="207" t="s">
        <v>939</v>
      </c>
      <c r="G759" s="208" t="s">
        <v>189</v>
      </c>
      <c r="H759" s="209">
        <v>589.133</v>
      </c>
      <c r="I759" s="210"/>
      <c r="J759" s="211">
        <f>ROUND(I759*H759,2)</f>
        <v>0</v>
      </c>
      <c r="K759" s="212"/>
      <c r="L759" s="40"/>
      <c r="M759" s="213" t="s">
        <v>1</v>
      </c>
      <c r="N759" s="214" t="s">
        <v>37</v>
      </c>
      <c r="O759" s="72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217" t="s">
        <v>182</v>
      </c>
      <c r="AT759" s="217" t="s">
        <v>147</v>
      </c>
      <c r="AU759" s="217" t="s">
        <v>82</v>
      </c>
      <c r="AY759" s="18" t="s">
        <v>145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8" t="s">
        <v>80</v>
      </c>
      <c r="BK759" s="218">
        <f>ROUND(I759*H759,2)</f>
        <v>0</v>
      </c>
      <c r="BL759" s="18" t="s">
        <v>182</v>
      </c>
      <c r="BM759" s="217" t="s">
        <v>940</v>
      </c>
    </row>
    <row r="760" spans="1:65" s="2" customFormat="1" ht="21.75" customHeight="1">
      <c r="A760" s="35"/>
      <c r="B760" s="36"/>
      <c r="C760" s="263" t="s">
        <v>657</v>
      </c>
      <c r="D760" s="263" t="s">
        <v>222</v>
      </c>
      <c r="E760" s="264" t="s">
        <v>941</v>
      </c>
      <c r="F760" s="265" t="s">
        <v>942</v>
      </c>
      <c r="G760" s="266" t="s">
        <v>189</v>
      </c>
      <c r="H760" s="267">
        <v>449.361</v>
      </c>
      <c r="I760" s="268"/>
      <c r="J760" s="269">
        <f>ROUND(I760*H760,2)</f>
        <v>0</v>
      </c>
      <c r="K760" s="270"/>
      <c r="L760" s="271"/>
      <c r="M760" s="272" t="s">
        <v>1</v>
      </c>
      <c r="N760" s="273" t="s">
        <v>37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310</v>
      </c>
      <c r="AT760" s="217" t="s">
        <v>222</v>
      </c>
      <c r="AU760" s="217" t="s">
        <v>82</v>
      </c>
      <c r="AY760" s="18" t="s">
        <v>145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80</v>
      </c>
      <c r="BK760" s="218">
        <f>ROUND(I760*H760,2)</f>
        <v>0</v>
      </c>
      <c r="BL760" s="18" t="s">
        <v>182</v>
      </c>
      <c r="BM760" s="217" t="s">
        <v>943</v>
      </c>
    </row>
    <row r="761" spans="2:51" s="13" customFormat="1" ht="12">
      <c r="B761" s="219"/>
      <c r="C761" s="220"/>
      <c r="D761" s="221" t="s">
        <v>152</v>
      </c>
      <c r="E761" s="222" t="s">
        <v>1</v>
      </c>
      <c r="F761" s="223" t="s">
        <v>944</v>
      </c>
      <c r="G761" s="220"/>
      <c r="H761" s="224">
        <v>7.44</v>
      </c>
      <c r="I761" s="225"/>
      <c r="J761" s="220"/>
      <c r="K761" s="220"/>
      <c r="L761" s="226"/>
      <c r="M761" s="227"/>
      <c r="N761" s="228"/>
      <c r="O761" s="228"/>
      <c r="P761" s="228"/>
      <c r="Q761" s="228"/>
      <c r="R761" s="228"/>
      <c r="S761" s="228"/>
      <c r="T761" s="229"/>
      <c r="AT761" s="230" t="s">
        <v>152</v>
      </c>
      <c r="AU761" s="230" t="s">
        <v>82</v>
      </c>
      <c r="AV761" s="13" t="s">
        <v>82</v>
      </c>
      <c r="AW761" s="13" t="s">
        <v>29</v>
      </c>
      <c r="AX761" s="13" t="s">
        <v>72</v>
      </c>
      <c r="AY761" s="230" t="s">
        <v>145</v>
      </c>
    </row>
    <row r="762" spans="2:51" s="13" customFormat="1" ht="12">
      <c r="B762" s="219"/>
      <c r="C762" s="220"/>
      <c r="D762" s="221" t="s">
        <v>152</v>
      </c>
      <c r="E762" s="222" t="s">
        <v>1</v>
      </c>
      <c r="F762" s="223" t="s">
        <v>945</v>
      </c>
      <c r="G762" s="220"/>
      <c r="H762" s="224">
        <v>2.79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152</v>
      </c>
      <c r="AU762" s="230" t="s">
        <v>82</v>
      </c>
      <c r="AV762" s="13" t="s">
        <v>82</v>
      </c>
      <c r="AW762" s="13" t="s">
        <v>29</v>
      </c>
      <c r="AX762" s="13" t="s">
        <v>72</v>
      </c>
      <c r="AY762" s="230" t="s">
        <v>145</v>
      </c>
    </row>
    <row r="763" spans="2:51" s="13" customFormat="1" ht="12">
      <c r="B763" s="219"/>
      <c r="C763" s="220"/>
      <c r="D763" s="221" t="s">
        <v>152</v>
      </c>
      <c r="E763" s="222" t="s">
        <v>1</v>
      </c>
      <c r="F763" s="223" t="s">
        <v>946</v>
      </c>
      <c r="G763" s="220"/>
      <c r="H763" s="224">
        <v>2.26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152</v>
      </c>
      <c r="AU763" s="230" t="s">
        <v>82</v>
      </c>
      <c r="AV763" s="13" t="s">
        <v>82</v>
      </c>
      <c r="AW763" s="13" t="s">
        <v>29</v>
      </c>
      <c r="AX763" s="13" t="s">
        <v>72</v>
      </c>
      <c r="AY763" s="230" t="s">
        <v>145</v>
      </c>
    </row>
    <row r="764" spans="2:51" s="13" customFormat="1" ht="12">
      <c r="B764" s="219"/>
      <c r="C764" s="220"/>
      <c r="D764" s="221" t="s">
        <v>152</v>
      </c>
      <c r="E764" s="222" t="s">
        <v>1</v>
      </c>
      <c r="F764" s="223" t="s">
        <v>947</v>
      </c>
      <c r="G764" s="220"/>
      <c r="H764" s="224">
        <v>5.84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152</v>
      </c>
      <c r="AU764" s="230" t="s">
        <v>82</v>
      </c>
      <c r="AV764" s="13" t="s">
        <v>82</v>
      </c>
      <c r="AW764" s="13" t="s">
        <v>29</v>
      </c>
      <c r="AX764" s="13" t="s">
        <v>72</v>
      </c>
      <c r="AY764" s="230" t="s">
        <v>145</v>
      </c>
    </row>
    <row r="765" spans="2:51" s="13" customFormat="1" ht="12">
      <c r="B765" s="219"/>
      <c r="C765" s="220"/>
      <c r="D765" s="221" t="s">
        <v>152</v>
      </c>
      <c r="E765" s="222" t="s">
        <v>1</v>
      </c>
      <c r="F765" s="223" t="s">
        <v>948</v>
      </c>
      <c r="G765" s="220"/>
      <c r="H765" s="224">
        <v>23.1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152</v>
      </c>
      <c r="AU765" s="230" t="s">
        <v>82</v>
      </c>
      <c r="AV765" s="13" t="s">
        <v>82</v>
      </c>
      <c r="AW765" s="13" t="s">
        <v>29</v>
      </c>
      <c r="AX765" s="13" t="s">
        <v>72</v>
      </c>
      <c r="AY765" s="230" t="s">
        <v>145</v>
      </c>
    </row>
    <row r="766" spans="2:51" s="13" customFormat="1" ht="12">
      <c r="B766" s="219"/>
      <c r="C766" s="220"/>
      <c r="D766" s="221" t="s">
        <v>152</v>
      </c>
      <c r="E766" s="222" t="s">
        <v>1</v>
      </c>
      <c r="F766" s="223" t="s">
        <v>949</v>
      </c>
      <c r="G766" s="220"/>
      <c r="H766" s="224">
        <v>3.54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152</v>
      </c>
      <c r="AU766" s="230" t="s">
        <v>82</v>
      </c>
      <c r="AV766" s="13" t="s">
        <v>82</v>
      </c>
      <c r="AW766" s="13" t="s">
        <v>29</v>
      </c>
      <c r="AX766" s="13" t="s">
        <v>72</v>
      </c>
      <c r="AY766" s="230" t="s">
        <v>145</v>
      </c>
    </row>
    <row r="767" spans="2:51" s="13" customFormat="1" ht="12">
      <c r="B767" s="219"/>
      <c r="C767" s="220"/>
      <c r="D767" s="221" t="s">
        <v>152</v>
      </c>
      <c r="E767" s="222" t="s">
        <v>1</v>
      </c>
      <c r="F767" s="223" t="s">
        <v>950</v>
      </c>
      <c r="G767" s="220"/>
      <c r="H767" s="224">
        <v>31.35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152</v>
      </c>
      <c r="AU767" s="230" t="s">
        <v>82</v>
      </c>
      <c r="AV767" s="13" t="s">
        <v>82</v>
      </c>
      <c r="AW767" s="13" t="s">
        <v>29</v>
      </c>
      <c r="AX767" s="13" t="s">
        <v>72</v>
      </c>
      <c r="AY767" s="230" t="s">
        <v>145</v>
      </c>
    </row>
    <row r="768" spans="2:51" s="13" customFormat="1" ht="12">
      <c r="B768" s="219"/>
      <c r="C768" s="220"/>
      <c r="D768" s="221" t="s">
        <v>152</v>
      </c>
      <c r="E768" s="222" t="s">
        <v>1</v>
      </c>
      <c r="F768" s="223" t="s">
        <v>951</v>
      </c>
      <c r="G768" s="220"/>
      <c r="H768" s="224">
        <v>6.27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152</v>
      </c>
      <c r="AU768" s="230" t="s">
        <v>82</v>
      </c>
      <c r="AV768" s="13" t="s">
        <v>82</v>
      </c>
      <c r="AW768" s="13" t="s">
        <v>29</v>
      </c>
      <c r="AX768" s="13" t="s">
        <v>72</v>
      </c>
      <c r="AY768" s="230" t="s">
        <v>145</v>
      </c>
    </row>
    <row r="769" spans="2:51" s="13" customFormat="1" ht="12">
      <c r="B769" s="219"/>
      <c r="C769" s="220"/>
      <c r="D769" s="221" t="s">
        <v>152</v>
      </c>
      <c r="E769" s="222" t="s">
        <v>1</v>
      </c>
      <c r="F769" s="223" t="s">
        <v>952</v>
      </c>
      <c r="G769" s="220"/>
      <c r="H769" s="224">
        <v>3.96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152</v>
      </c>
      <c r="AU769" s="230" t="s">
        <v>82</v>
      </c>
      <c r="AV769" s="13" t="s">
        <v>82</v>
      </c>
      <c r="AW769" s="13" t="s">
        <v>29</v>
      </c>
      <c r="AX769" s="13" t="s">
        <v>72</v>
      </c>
      <c r="AY769" s="230" t="s">
        <v>145</v>
      </c>
    </row>
    <row r="770" spans="2:51" s="13" customFormat="1" ht="12">
      <c r="B770" s="219"/>
      <c r="C770" s="220"/>
      <c r="D770" s="221" t="s">
        <v>152</v>
      </c>
      <c r="E770" s="222" t="s">
        <v>1</v>
      </c>
      <c r="F770" s="223" t="s">
        <v>953</v>
      </c>
      <c r="G770" s="220"/>
      <c r="H770" s="224">
        <v>3.96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152</v>
      </c>
      <c r="AU770" s="230" t="s">
        <v>82</v>
      </c>
      <c r="AV770" s="13" t="s">
        <v>82</v>
      </c>
      <c r="AW770" s="13" t="s">
        <v>29</v>
      </c>
      <c r="AX770" s="13" t="s">
        <v>72</v>
      </c>
      <c r="AY770" s="230" t="s">
        <v>145</v>
      </c>
    </row>
    <row r="771" spans="2:51" s="13" customFormat="1" ht="12">
      <c r="B771" s="219"/>
      <c r="C771" s="220"/>
      <c r="D771" s="221" t="s">
        <v>152</v>
      </c>
      <c r="E771" s="222" t="s">
        <v>1</v>
      </c>
      <c r="F771" s="223" t="s">
        <v>954</v>
      </c>
      <c r="G771" s="220"/>
      <c r="H771" s="224">
        <v>3.96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152</v>
      </c>
      <c r="AU771" s="230" t="s">
        <v>82</v>
      </c>
      <c r="AV771" s="13" t="s">
        <v>82</v>
      </c>
      <c r="AW771" s="13" t="s">
        <v>29</v>
      </c>
      <c r="AX771" s="13" t="s">
        <v>72</v>
      </c>
      <c r="AY771" s="230" t="s">
        <v>145</v>
      </c>
    </row>
    <row r="772" spans="2:51" s="13" customFormat="1" ht="12">
      <c r="B772" s="219"/>
      <c r="C772" s="220"/>
      <c r="D772" s="221" t="s">
        <v>152</v>
      </c>
      <c r="E772" s="222" t="s">
        <v>1</v>
      </c>
      <c r="F772" s="223" t="s">
        <v>955</v>
      </c>
      <c r="G772" s="220"/>
      <c r="H772" s="224">
        <v>3.96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152</v>
      </c>
      <c r="AU772" s="230" t="s">
        <v>82</v>
      </c>
      <c r="AV772" s="13" t="s">
        <v>82</v>
      </c>
      <c r="AW772" s="13" t="s">
        <v>29</v>
      </c>
      <c r="AX772" s="13" t="s">
        <v>72</v>
      </c>
      <c r="AY772" s="230" t="s">
        <v>145</v>
      </c>
    </row>
    <row r="773" spans="2:51" s="13" customFormat="1" ht="12">
      <c r="B773" s="219"/>
      <c r="C773" s="220"/>
      <c r="D773" s="221" t="s">
        <v>152</v>
      </c>
      <c r="E773" s="222" t="s">
        <v>1</v>
      </c>
      <c r="F773" s="223" t="s">
        <v>956</v>
      </c>
      <c r="G773" s="220"/>
      <c r="H773" s="224">
        <v>3.96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152</v>
      </c>
      <c r="AU773" s="230" t="s">
        <v>82</v>
      </c>
      <c r="AV773" s="13" t="s">
        <v>82</v>
      </c>
      <c r="AW773" s="13" t="s">
        <v>29</v>
      </c>
      <c r="AX773" s="13" t="s">
        <v>72</v>
      </c>
      <c r="AY773" s="230" t="s">
        <v>145</v>
      </c>
    </row>
    <row r="774" spans="2:51" s="13" customFormat="1" ht="12">
      <c r="B774" s="219"/>
      <c r="C774" s="220"/>
      <c r="D774" s="221" t="s">
        <v>152</v>
      </c>
      <c r="E774" s="222" t="s">
        <v>1</v>
      </c>
      <c r="F774" s="223" t="s">
        <v>957</v>
      </c>
      <c r="G774" s="220"/>
      <c r="H774" s="224">
        <v>3.96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152</v>
      </c>
      <c r="AU774" s="230" t="s">
        <v>82</v>
      </c>
      <c r="AV774" s="13" t="s">
        <v>82</v>
      </c>
      <c r="AW774" s="13" t="s">
        <v>29</v>
      </c>
      <c r="AX774" s="13" t="s">
        <v>72</v>
      </c>
      <c r="AY774" s="230" t="s">
        <v>145</v>
      </c>
    </row>
    <row r="775" spans="2:51" s="13" customFormat="1" ht="12">
      <c r="B775" s="219"/>
      <c r="C775" s="220"/>
      <c r="D775" s="221" t="s">
        <v>152</v>
      </c>
      <c r="E775" s="222" t="s">
        <v>1</v>
      </c>
      <c r="F775" s="223" t="s">
        <v>958</v>
      </c>
      <c r="G775" s="220"/>
      <c r="H775" s="224">
        <v>3.64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152</v>
      </c>
      <c r="AU775" s="230" t="s">
        <v>82</v>
      </c>
      <c r="AV775" s="13" t="s">
        <v>82</v>
      </c>
      <c r="AW775" s="13" t="s">
        <v>29</v>
      </c>
      <c r="AX775" s="13" t="s">
        <v>72</v>
      </c>
      <c r="AY775" s="230" t="s">
        <v>145</v>
      </c>
    </row>
    <row r="776" spans="2:51" s="13" customFormat="1" ht="12">
      <c r="B776" s="219"/>
      <c r="C776" s="220"/>
      <c r="D776" s="221" t="s">
        <v>152</v>
      </c>
      <c r="E776" s="222" t="s">
        <v>1</v>
      </c>
      <c r="F776" s="223" t="s">
        <v>959</v>
      </c>
      <c r="G776" s="220"/>
      <c r="H776" s="224">
        <v>5.8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152</v>
      </c>
      <c r="AU776" s="230" t="s">
        <v>82</v>
      </c>
      <c r="AV776" s="13" t="s">
        <v>82</v>
      </c>
      <c r="AW776" s="13" t="s">
        <v>29</v>
      </c>
      <c r="AX776" s="13" t="s">
        <v>72</v>
      </c>
      <c r="AY776" s="230" t="s">
        <v>145</v>
      </c>
    </row>
    <row r="777" spans="2:51" s="13" customFormat="1" ht="12">
      <c r="B777" s="219"/>
      <c r="C777" s="220"/>
      <c r="D777" s="221" t="s">
        <v>152</v>
      </c>
      <c r="E777" s="222" t="s">
        <v>1</v>
      </c>
      <c r="F777" s="223" t="s">
        <v>960</v>
      </c>
      <c r="G777" s="220"/>
      <c r="H777" s="224">
        <v>40.88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152</v>
      </c>
      <c r="AU777" s="230" t="s">
        <v>82</v>
      </c>
      <c r="AV777" s="13" t="s">
        <v>82</v>
      </c>
      <c r="AW777" s="13" t="s">
        <v>29</v>
      </c>
      <c r="AX777" s="13" t="s">
        <v>72</v>
      </c>
      <c r="AY777" s="230" t="s">
        <v>145</v>
      </c>
    </row>
    <row r="778" spans="2:51" s="13" customFormat="1" ht="12">
      <c r="B778" s="219"/>
      <c r="C778" s="220"/>
      <c r="D778" s="221" t="s">
        <v>152</v>
      </c>
      <c r="E778" s="222" t="s">
        <v>1</v>
      </c>
      <c r="F778" s="223" t="s">
        <v>961</v>
      </c>
      <c r="G778" s="220"/>
      <c r="H778" s="224">
        <v>8.68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152</v>
      </c>
      <c r="AU778" s="230" t="s">
        <v>82</v>
      </c>
      <c r="AV778" s="13" t="s">
        <v>82</v>
      </c>
      <c r="AW778" s="13" t="s">
        <v>29</v>
      </c>
      <c r="AX778" s="13" t="s">
        <v>72</v>
      </c>
      <c r="AY778" s="230" t="s">
        <v>145</v>
      </c>
    </row>
    <row r="779" spans="2:51" s="13" customFormat="1" ht="12">
      <c r="B779" s="219"/>
      <c r="C779" s="220"/>
      <c r="D779" s="221" t="s">
        <v>152</v>
      </c>
      <c r="E779" s="222" t="s">
        <v>1</v>
      </c>
      <c r="F779" s="223" t="s">
        <v>962</v>
      </c>
      <c r="G779" s="220"/>
      <c r="H779" s="224">
        <v>63.12</v>
      </c>
      <c r="I779" s="225"/>
      <c r="J779" s="220"/>
      <c r="K779" s="220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152</v>
      </c>
      <c r="AU779" s="230" t="s">
        <v>82</v>
      </c>
      <c r="AV779" s="13" t="s">
        <v>82</v>
      </c>
      <c r="AW779" s="13" t="s">
        <v>29</v>
      </c>
      <c r="AX779" s="13" t="s">
        <v>72</v>
      </c>
      <c r="AY779" s="230" t="s">
        <v>145</v>
      </c>
    </row>
    <row r="780" spans="2:51" s="13" customFormat="1" ht="12">
      <c r="B780" s="219"/>
      <c r="C780" s="220"/>
      <c r="D780" s="221" t="s">
        <v>152</v>
      </c>
      <c r="E780" s="222" t="s">
        <v>1</v>
      </c>
      <c r="F780" s="223" t="s">
        <v>963</v>
      </c>
      <c r="G780" s="220"/>
      <c r="H780" s="224">
        <v>45</v>
      </c>
      <c r="I780" s="225"/>
      <c r="J780" s="220"/>
      <c r="K780" s="220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152</v>
      </c>
      <c r="AU780" s="230" t="s">
        <v>82</v>
      </c>
      <c r="AV780" s="13" t="s">
        <v>82</v>
      </c>
      <c r="AW780" s="13" t="s">
        <v>29</v>
      </c>
      <c r="AX780" s="13" t="s">
        <v>72</v>
      </c>
      <c r="AY780" s="230" t="s">
        <v>145</v>
      </c>
    </row>
    <row r="781" spans="2:51" s="13" customFormat="1" ht="12">
      <c r="B781" s="219"/>
      <c r="C781" s="220"/>
      <c r="D781" s="221" t="s">
        <v>152</v>
      </c>
      <c r="E781" s="222" t="s">
        <v>1</v>
      </c>
      <c r="F781" s="223" t="s">
        <v>964</v>
      </c>
      <c r="G781" s="220"/>
      <c r="H781" s="224">
        <v>45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152</v>
      </c>
      <c r="AU781" s="230" t="s">
        <v>82</v>
      </c>
      <c r="AV781" s="13" t="s">
        <v>82</v>
      </c>
      <c r="AW781" s="13" t="s">
        <v>29</v>
      </c>
      <c r="AX781" s="13" t="s">
        <v>72</v>
      </c>
      <c r="AY781" s="230" t="s">
        <v>145</v>
      </c>
    </row>
    <row r="782" spans="2:51" s="13" customFormat="1" ht="12">
      <c r="B782" s="219"/>
      <c r="C782" s="220"/>
      <c r="D782" s="221" t="s">
        <v>152</v>
      </c>
      <c r="E782" s="222" t="s">
        <v>1</v>
      </c>
      <c r="F782" s="223" t="s">
        <v>965</v>
      </c>
      <c r="G782" s="220"/>
      <c r="H782" s="224">
        <v>4.14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152</v>
      </c>
      <c r="AU782" s="230" t="s">
        <v>82</v>
      </c>
      <c r="AV782" s="13" t="s">
        <v>82</v>
      </c>
      <c r="AW782" s="13" t="s">
        <v>29</v>
      </c>
      <c r="AX782" s="13" t="s">
        <v>72</v>
      </c>
      <c r="AY782" s="230" t="s">
        <v>145</v>
      </c>
    </row>
    <row r="783" spans="2:51" s="13" customFormat="1" ht="12">
      <c r="B783" s="219"/>
      <c r="C783" s="220"/>
      <c r="D783" s="221" t="s">
        <v>152</v>
      </c>
      <c r="E783" s="222" t="s">
        <v>1</v>
      </c>
      <c r="F783" s="223" t="s">
        <v>966</v>
      </c>
      <c r="G783" s="220"/>
      <c r="H783" s="224">
        <v>4.35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152</v>
      </c>
      <c r="AU783" s="230" t="s">
        <v>82</v>
      </c>
      <c r="AV783" s="13" t="s">
        <v>82</v>
      </c>
      <c r="AW783" s="13" t="s">
        <v>29</v>
      </c>
      <c r="AX783" s="13" t="s">
        <v>72</v>
      </c>
      <c r="AY783" s="230" t="s">
        <v>145</v>
      </c>
    </row>
    <row r="784" spans="2:51" s="13" customFormat="1" ht="12">
      <c r="B784" s="219"/>
      <c r="C784" s="220"/>
      <c r="D784" s="221" t="s">
        <v>152</v>
      </c>
      <c r="E784" s="222" t="s">
        <v>1</v>
      </c>
      <c r="F784" s="223" t="s">
        <v>967</v>
      </c>
      <c r="G784" s="220"/>
      <c r="H784" s="224">
        <v>15.42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152</v>
      </c>
      <c r="AU784" s="230" t="s">
        <v>82</v>
      </c>
      <c r="AV784" s="13" t="s">
        <v>82</v>
      </c>
      <c r="AW784" s="13" t="s">
        <v>29</v>
      </c>
      <c r="AX784" s="13" t="s">
        <v>72</v>
      </c>
      <c r="AY784" s="230" t="s">
        <v>145</v>
      </c>
    </row>
    <row r="785" spans="2:51" s="13" customFormat="1" ht="12">
      <c r="B785" s="219"/>
      <c r="C785" s="220"/>
      <c r="D785" s="221" t="s">
        <v>152</v>
      </c>
      <c r="E785" s="222" t="s">
        <v>1</v>
      </c>
      <c r="F785" s="223" t="s">
        <v>968</v>
      </c>
      <c r="G785" s="220"/>
      <c r="H785" s="224">
        <v>3.98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152</v>
      </c>
      <c r="AU785" s="230" t="s">
        <v>82</v>
      </c>
      <c r="AV785" s="13" t="s">
        <v>82</v>
      </c>
      <c r="AW785" s="13" t="s">
        <v>29</v>
      </c>
      <c r="AX785" s="13" t="s">
        <v>72</v>
      </c>
      <c r="AY785" s="230" t="s">
        <v>145</v>
      </c>
    </row>
    <row r="786" spans="2:51" s="13" customFormat="1" ht="12">
      <c r="B786" s="219"/>
      <c r="C786" s="220"/>
      <c r="D786" s="221" t="s">
        <v>152</v>
      </c>
      <c r="E786" s="222" t="s">
        <v>1</v>
      </c>
      <c r="F786" s="223" t="s">
        <v>969</v>
      </c>
      <c r="G786" s="220"/>
      <c r="H786" s="224">
        <v>20.52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152</v>
      </c>
      <c r="AU786" s="230" t="s">
        <v>82</v>
      </c>
      <c r="AV786" s="13" t="s">
        <v>82</v>
      </c>
      <c r="AW786" s="13" t="s">
        <v>29</v>
      </c>
      <c r="AX786" s="13" t="s">
        <v>72</v>
      </c>
      <c r="AY786" s="230" t="s">
        <v>145</v>
      </c>
    </row>
    <row r="787" spans="2:51" s="13" customFormat="1" ht="12">
      <c r="B787" s="219"/>
      <c r="C787" s="220"/>
      <c r="D787" s="221" t="s">
        <v>152</v>
      </c>
      <c r="E787" s="222" t="s">
        <v>1</v>
      </c>
      <c r="F787" s="223" t="s">
        <v>970</v>
      </c>
      <c r="G787" s="220"/>
      <c r="H787" s="224">
        <v>3.38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152</v>
      </c>
      <c r="AU787" s="230" t="s">
        <v>82</v>
      </c>
      <c r="AV787" s="13" t="s">
        <v>82</v>
      </c>
      <c r="AW787" s="13" t="s">
        <v>29</v>
      </c>
      <c r="AX787" s="13" t="s">
        <v>72</v>
      </c>
      <c r="AY787" s="230" t="s">
        <v>145</v>
      </c>
    </row>
    <row r="788" spans="2:51" s="13" customFormat="1" ht="12">
      <c r="B788" s="219"/>
      <c r="C788" s="220"/>
      <c r="D788" s="221" t="s">
        <v>152</v>
      </c>
      <c r="E788" s="222" t="s">
        <v>1</v>
      </c>
      <c r="F788" s="223" t="s">
        <v>971</v>
      </c>
      <c r="G788" s="220"/>
      <c r="H788" s="224">
        <v>3.79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152</v>
      </c>
      <c r="AU788" s="230" t="s">
        <v>82</v>
      </c>
      <c r="AV788" s="13" t="s">
        <v>82</v>
      </c>
      <c r="AW788" s="13" t="s">
        <v>29</v>
      </c>
      <c r="AX788" s="13" t="s">
        <v>72</v>
      </c>
      <c r="AY788" s="230" t="s">
        <v>145</v>
      </c>
    </row>
    <row r="789" spans="2:51" s="13" customFormat="1" ht="12">
      <c r="B789" s="219"/>
      <c r="C789" s="220"/>
      <c r="D789" s="221" t="s">
        <v>152</v>
      </c>
      <c r="E789" s="222" t="s">
        <v>1</v>
      </c>
      <c r="F789" s="223" t="s">
        <v>972</v>
      </c>
      <c r="G789" s="220"/>
      <c r="H789" s="224">
        <v>20.28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152</v>
      </c>
      <c r="AU789" s="230" t="s">
        <v>82</v>
      </c>
      <c r="AV789" s="13" t="s">
        <v>82</v>
      </c>
      <c r="AW789" s="13" t="s">
        <v>29</v>
      </c>
      <c r="AX789" s="13" t="s">
        <v>72</v>
      </c>
      <c r="AY789" s="230" t="s">
        <v>145</v>
      </c>
    </row>
    <row r="790" spans="2:51" s="13" customFormat="1" ht="12">
      <c r="B790" s="219"/>
      <c r="C790" s="220"/>
      <c r="D790" s="221" t="s">
        <v>152</v>
      </c>
      <c r="E790" s="222" t="s">
        <v>1</v>
      </c>
      <c r="F790" s="223" t="s">
        <v>973</v>
      </c>
      <c r="G790" s="220"/>
      <c r="H790" s="224">
        <v>5.13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152</v>
      </c>
      <c r="AU790" s="230" t="s">
        <v>82</v>
      </c>
      <c r="AV790" s="13" t="s">
        <v>82</v>
      </c>
      <c r="AW790" s="13" t="s">
        <v>29</v>
      </c>
      <c r="AX790" s="13" t="s">
        <v>72</v>
      </c>
      <c r="AY790" s="230" t="s">
        <v>145</v>
      </c>
    </row>
    <row r="791" spans="2:51" s="13" customFormat="1" ht="12">
      <c r="B791" s="219"/>
      <c r="C791" s="220"/>
      <c r="D791" s="221" t="s">
        <v>152</v>
      </c>
      <c r="E791" s="222" t="s">
        <v>1</v>
      </c>
      <c r="F791" s="223" t="s">
        <v>974</v>
      </c>
      <c r="G791" s="220"/>
      <c r="H791" s="224">
        <v>15.39</v>
      </c>
      <c r="I791" s="225"/>
      <c r="J791" s="220"/>
      <c r="K791" s="220"/>
      <c r="L791" s="226"/>
      <c r="M791" s="227"/>
      <c r="N791" s="228"/>
      <c r="O791" s="228"/>
      <c r="P791" s="228"/>
      <c r="Q791" s="228"/>
      <c r="R791" s="228"/>
      <c r="S791" s="228"/>
      <c r="T791" s="229"/>
      <c r="AT791" s="230" t="s">
        <v>152</v>
      </c>
      <c r="AU791" s="230" t="s">
        <v>82</v>
      </c>
      <c r="AV791" s="13" t="s">
        <v>82</v>
      </c>
      <c r="AW791" s="13" t="s">
        <v>29</v>
      </c>
      <c r="AX791" s="13" t="s">
        <v>72</v>
      </c>
      <c r="AY791" s="230" t="s">
        <v>145</v>
      </c>
    </row>
    <row r="792" spans="2:51" s="13" customFormat="1" ht="12">
      <c r="B792" s="219"/>
      <c r="C792" s="220"/>
      <c r="D792" s="221" t="s">
        <v>152</v>
      </c>
      <c r="E792" s="222" t="s">
        <v>1</v>
      </c>
      <c r="F792" s="223" t="s">
        <v>975</v>
      </c>
      <c r="G792" s="220"/>
      <c r="H792" s="224">
        <v>25.7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152</v>
      </c>
      <c r="AU792" s="230" t="s">
        <v>82</v>
      </c>
      <c r="AV792" s="13" t="s">
        <v>82</v>
      </c>
      <c r="AW792" s="13" t="s">
        <v>29</v>
      </c>
      <c r="AX792" s="13" t="s">
        <v>72</v>
      </c>
      <c r="AY792" s="230" t="s">
        <v>145</v>
      </c>
    </row>
    <row r="793" spans="2:51" s="14" customFormat="1" ht="12">
      <c r="B793" s="231"/>
      <c r="C793" s="232"/>
      <c r="D793" s="221" t="s">
        <v>152</v>
      </c>
      <c r="E793" s="233" t="s">
        <v>1</v>
      </c>
      <c r="F793" s="234" t="s">
        <v>154</v>
      </c>
      <c r="G793" s="232"/>
      <c r="H793" s="235">
        <v>440.55</v>
      </c>
      <c r="I793" s="236"/>
      <c r="J793" s="232"/>
      <c r="K793" s="232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152</v>
      </c>
      <c r="AU793" s="241" t="s">
        <v>82</v>
      </c>
      <c r="AV793" s="14" t="s">
        <v>151</v>
      </c>
      <c r="AW793" s="14" t="s">
        <v>29</v>
      </c>
      <c r="AX793" s="14" t="s">
        <v>80</v>
      </c>
      <c r="AY793" s="241" t="s">
        <v>145</v>
      </c>
    </row>
    <row r="794" spans="2:51" s="13" customFormat="1" ht="12">
      <c r="B794" s="219"/>
      <c r="C794" s="220"/>
      <c r="D794" s="221" t="s">
        <v>152</v>
      </c>
      <c r="E794" s="220"/>
      <c r="F794" s="223" t="s">
        <v>976</v>
      </c>
      <c r="G794" s="220"/>
      <c r="H794" s="224">
        <v>449.361</v>
      </c>
      <c r="I794" s="225"/>
      <c r="J794" s="220"/>
      <c r="K794" s="220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152</v>
      </c>
      <c r="AU794" s="230" t="s">
        <v>82</v>
      </c>
      <c r="AV794" s="13" t="s">
        <v>82</v>
      </c>
      <c r="AW794" s="13" t="s">
        <v>4</v>
      </c>
      <c r="AX794" s="13" t="s">
        <v>80</v>
      </c>
      <c r="AY794" s="230" t="s">
        <v>145</v>
      </c>
    </row>
    <row r="795" spans="1:65" s="2" customFormat="1" ht="21.75" customHeight="1">
      <c r="A795" s="35"/>
      <c r="B795" s="36"/>
      <c r="C795" s="263" t="s">
        <v>977</v>
      </c>
      <c r="D795" s="263" t="s">
        <v>222</v>
      </c>
      <c r="E795" s="264" t="s">
        <v>978</v>
      </c>
      <c r="F795" s="265" t="s">
        <v>979</v>
      </c>
      <c r="G795" s="266" t="s">
        <v>189</v>
      </c>
      <c r="H795" s="267">
        <v>2.15</v>
      </c>
      <c r="I795" s="268"/>
      <c r="J795" s="269">
        <f>ROUND(I795*H795,2)</f>
        <v>0</v>
      </c>
      <c r="K795" s="270"/>
      <c r="L795" s="271"/>
      <c r="M795" s="272" t="s">
        <v>1</v>
      </c>
      <c r="N795" s="273" t="s">
        <v>37</v>
      </c>
      <c r="O795" s="72"/>
      <c r="P795" s="215">
        <f>O795*H795</f>
        <v>0</v>
      </c>
      <c r="Q795" s="215">
        <v>0</v>
      </c>
      <c r="R795" s="215">
        <f>Q795*H795</f>
        <v>0</v>
      </c>
      <c r="S795" s="215">
        <v>0</v>
      </c>
      <c r="T795" s="216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217" t="s">
        <v>310</v>
      </c>
      <c r="AT795" s="217" t="s">
        <v>222</v>
      </c>
      <c r="AU795" s="217" t="s">
        <v>82</v>
      </c>
      <c r="AY795" s="18" t="s">
        <v>145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8" t="s">
        <v>80</v>
      </c>
      <c r="BK795" s="218">
        <f>ROUND(I795*H795,2)</f>
        <v>0</v>
      </c>
      <c r="BL795" s="18" t="s">
        <v>182</v>
      </c>
      <c r="BM795" s="217" t="s">
        <v>980</v>
      </c>
    </row>
    <row r="796" spans="2:51" s="13" customFormat="1" ht="12">
      <c r="B796" s="219"/>
      <c r="C796" s="220"/>
      <c r="D796" s="221" t="s">
        <v>152</v>
      </c>
      <c r="E796" s="222" t="s">
        <v>1</v>
      </c>
      <c r="F796" s="223" t="s">
        <v>981</v>
      </c>
      <c r="G796" s="220"/>
      <c r="H796" s="224">
        <v>2.15</v>
      </c>
      <c r="I796" s="225"/>
      <c r="J796" s="220"/>
      <c r="K796" s="220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152</v>
      </c>
      <c r="AU796" s="230" t="s">
        <v>82</v>
      </c>
      <c r="AV796" s="13" t="s">
        <v>82</v>
      </c>
      <c r="AW796" s="13" t="s">
        <v>29</v>
      </c>
      <c r="AX796" s="13" t="s">
        <v>72</v>
      </c>
      <c r="AY796" s="230" t="s">
        <v>145</v>
      </c>
    </row>
    <row r="797" spans="2:51" s="14" customFormat="1" ht="12">
      <c r="B797" s="231"/>
      <c r="C797" s="232"/>
      <c r="D797" s="221" t="s">
        <v>152</v>
      </c>
      <c r="E797" s="233" t="s">
        <v>1</v>
      </c>
      <c r="F797" s="234" t="s">
        <v>154</v>
      </c>
      <c r="G797" s="232"/>
      <c r="H797" s="235">
        <v>2.15</v>
      </c>
      <c r="I797" s="236"/>
      <c r="J797" s="232"/>
      <c r="K797" s="232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152</v>
      </c>
      <c r="AU797" s="241" t="s">
        <v>82</v>
      </c>
      <c r="AV797" s="14" t="s">
        <v>151</v>
      </c>
      <c r="AW797" s="14" t="s">
        <v>29</v>
      </c>
      <c r="AX797" s="14" t="s">
        <v>80</v>
      </c>
      <c r="AY797" s="241" t="s">
        <v>145</v>
      </c>
    </row>
    <row r="798" spans="1:65" s="2" customFormat="1" ht="21.75" customHeight="1">
      <c r="A798" s="35"/>
      <c r="B798" s="36"/>
      <c r="C798" s="263" t="s">
        <v>661</v>
      </c>
      <c r="D798" s="263" t="s">
        <v>222</v>
      </c>
      <c r="E798" s="264" t="s">
        <v>982</v>
      </c>
      <c r="F798" s="265" t="s">
        <v>983</v>
      </c>
      <c r="G798" s="266" t="s">
        <v>189</v>
      </c>
      <c r="H798" s="267">
        <v>1.12</v>
      </c>
      <c r="I798" s="268"/>
      <c r="J798" s="269">
        <f>ROUND(I798*H798,2)</f>
        <v>0</v>
      </c>
      <c r="K798" s="270"/>
      <c r="L798" s="271"/>
      <c r="M798" s="272" t="s">
        <v>1</v>
      </c>
      <c r="N798" s="273" t="s">
        <v>37</v>
      </c>
      <c r="O798" s="72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7" t="s">
        <v>310</v>
      </c>
      <c r="AT798" s="217" t="s">
        <v>222</v>
      </c>
      <c r="AU798" s="217" t="s">
        <v>82</v>
      </c>
      <c r="AY798" s="18" t="s">
        <v>145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8" t="s">
        <v>80</v>
      </c>
      <c r="BK798" s="218">
        <f>ROUND(I798*H798,2)</f>
        <v>0</v>
      </c>
      <c r="BL798" s="18" t="s">
        <v>182</v>
      </c>
      <c r="BM798" s="217" t="s">
        <v>984</v>
      </c>
    </row>
    <row r="799" spans="2:51" s="13" customFormat="1" ht="12">
      <c r="B799" s="219"/>
      <c r="C799" s="220"/>
      <c r="D799" s="221" t="s">
        <v>152</v>
      </c>
      <c r="E799" s="222" t="s">
        <v>1</v>
      </c>
      <c r="F799" s="223" t="s">
        <v>985</v>
      </c>
      <c r="G799" s="220"/>
      <c r="H799" s="224">
        <v>0.53</v>
      </c>
      <c r="I799" s="225"/>
      <c r="J799" s="220"/>
      <c r="K799" s="220"/>
      <c r="L799" s="226"/>
      <c r="M799" s="227"/>
      <c r="N799" s="228"/>
      <c r="O799" s="228"/>
      <c r="P799" s="228"/>
      <c r="Q799" s="228"/>
      <c r="R799" s="228"/>
      <c r="S799" s="228"/>
      <c r="T799" s="229"/>
      <c r="AT799" s="230" t="s">
        <v>152</v>
      </c>
      <c r="AU799" s="230" t="s">
        <v>82</v>
      </c>
      <c r="AV799" s="13" t="s">
        <v>82</v>
      </c>
      <c r="AW799" s="13" t="s">
        <v>29</v>
      </c>
      <c r="AX799" s="13" t="s">
        <v>72</v>
      </c>
      <c r="AY799" s="230" t="s">
        <v>145</v>
      </c>
    </row>
    <row r="800" spans="2:51" s="13" customFormat="1" ht="12">
      <c r="B800" s="219"/>
      <c r="C800" s="220"/>
      <c r="D800" s="221" t="s">
        <v>152</v>
      </c>
      <c r="E800" s="222" t="s">
        <v>1</v>
      </c>
      <c r="F800" s="223" t="s">
        <v>986</v>
      </c>
      <c r="G800" s="220"/>
      <c r="H800" s="224">
        <v>0.59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152</v>
      </c>
      <c r="AU800" s="230" t="s">
        <v>82</v>
      </c>
      <c r="AV800" s="13" t="s">
        <v>82</v>
      </c>
      <c r="AW800" s="13" t="s">
        <v>29</v>
      </c>
      <c r="AX800" s="13" t="s">
        <v>72</v>
      </c>
      <c r="AY800" s="230" t="s">
        <v>145</v>
      </c>
    </row>
    <row r="801" spans="2:51" s="14" customFormat="1" ht="12">
      <c r="B801" s="231"/>
      <c r="C801" s="232"/>
      <c r="D801" s="221" t="s">
        <v>152</v>
      </c>
      <c r="E801" s="233" t="s">
        <v>1</v>
      </c>
      <c r="F801" s="234" t="s">
        <v>154</v>
      </c>
      <c r="G801" s="232"/>
      <c r="H801" s="235">
        <v>1.12</v>
      </c>
      <c r="I801" s="236"/>
      <c r="J801" s="232"/>
      <c r="K801" s="232"/>
      <c r="L801" s="237"/>
      <c r="M801" s="238"/>
      <c r="N801" s="239"/>
      <c r="O801" s="239"/>
      <c r="P801" s="239"/>
      <c r="Q801" s="239"/>
      <c r="R801" s="239"/>
      <c r="S801" s="239"/>
      <c r="T801" s="240"/>
      <c r="AT801" s="241" t="s">
        <v>152</v>
      </c>
      <c r="AU801" s="241" t="s">
        <v>82</v>
      </c>
      <c r="AV801" s="14" t="s">
        <v>151</v>
      </c>
      <c r="AW801" s="14" t="s">
        <v>29</v>
      </c>
      <c r="AX801" s="14" t="s">
        <v>80</v>
      </c>
      <c r="AY801" s="241" t="s">
        <v>145</v>
      </c>
    </row>
    <row r="802" spans="1:65" s="2" customFormat="1" ht="21.75" customHeight="1">
      <c r="A802" s="35"/>
      <c r="B802" s="36"/>
      <c r="C802" s="263" t="s">
        <v>987</v>
      </c>
      <c r="D802" s="263" t="s">
        <v>222</v>
      </c>
      <c r="E802" s="264" t="s">
        <v>988</v>
      </c>
      <c r="F802" s="265" t="s">
        <v>989</v>
      </c>
      <c r="G802" s="266" t="s">
        <v>189</v>
      </c>
      <c r="H802" s="267">
        <v>130.12</v>
      </c>
      <c r="I802" s="268"/>
      <c r="J802" s="269">
        <f>ROUND(I802*H802,2)</f>
        <v>0</v>
      </c>
      <c r="K802" s="270"/>
      <c r="L802" s="271"/>
      <c r="M802" s="272" t="s">
        <v>1</v>
      </c>
      <c r="N802" s="273" t="s">
        <v>37</v>
      </c>
      <c r="O802" s="72"/>
      <c r="P802" s="215">
        <f>O802*H802</f>
        <v>0</v>
      </c>
      <c r="Q802" s="215">
        <v>0</v>
      </c>
      <c r="R802" s="215">
        <f>Q802*H802</f>
        <v>0</v>
      </c>
      <c r="S802" s="215">
        <v>0</v>
      </c>
      <c r="T802" s="216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217" t="s">
        <v>310</v>
      </c>
      <c r="AT802" s="217" t="s">
        <v>222</v>
      </c>
      <c r="AU802" s="217" t="s">
        <v>82</v>
      </c>
      <c r="AY802" s="18" t="s">
        <v>145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8" t="s">
        <v>80</v>
      </c>
      <c r="BK802" s="218">
        <f>ROUND(I802*H802,2)</f>
        <v>0</v>
      </c>
      <c r="BL802" s="18" t="s">
        <v>182</v>
      </c>
      <c r="BM802" s="217" t="s">
        <v>990</v>
      </c>
    </row>
    <row r="803" spans="2:51" s="13" customFormat="1" ht="12">
      <c r="B803" s="219"/>
      <c r="C803" s="220"/>
      <c r="D803" s="221" t="s">
        <v>152</v>
      </c>
      <c r="E803" s="222" t="s">
        <v>1</v>
      </c>
      <c r="F803" s="223" t="s">
        <v>991</v>
      </c>
      <c r="G803" s="220"/>
      <c r="H803" s="224">
        <v>0.8</v>
      </c>
      <c r="I803" s="225"/>
      <c r="J803" s="220"/>
      <c r="K803" s="220"/>
      <c r="L803" s="226"/>
      <c r="M803" s="227"/>
      <c r="N803" s="228"/>
      <c r="O803" s="228"/>
      <c r="P803" s="228"/>
      <c r="Q803" s="228"/>
      <c r="R803" s="228"/>
      <c r="S803" s="228"/>
      <c r="T803" s="229"/>
      <c r="AT803" s="230" t="s">
        <v>152</v>
      </c>
      <c r="AU803" s="230" t="s">
        <v>82</v>
      </c>
      <c r="AV803" s="13" t="s">
        <v>82</v>
      </c>
      <c r="AW803" s="13" t="s">
        <v>29</v>
      </c>
      <c r="AX803" s="13" t="s">
        <v>72</v>
      </c>
      <c r="AY803" s="230" t="s">
        <v>145</v>
      </c>
    </row>
    <row r="804" spans="2:51" s="13" customFormat="1" ht="12">
      <c r="B804" s="219"/>
      <c r="C804" s="220"/>
      <c r="D804" s="221" t="s">
        <v>152</v>
      </c>
      <c r="E804" s="222" t="s">
        <v>1</v>
      </c>
      <c r="F804" s="223" t="s">
        <v>992</v>
      </c>
      <c r="G804" s="220"/>
      <c r="H804" s="224">
        <v>1.86</v>
      </c>
      <c r="I804" s="225"/>
      <c r="J804" s="220"/>
      <c r="K804" s="220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152</v>
      </c>
      <c r="AU804" s="230" t="s">
        <v>82</v>
      </c>
      <c r="AV804" s="13" t="s">
        <v>82</v>
      </c>
      <c r="AW804" s="13" t="s">
        <v>29</v>
      </c>
      <c r="AX804" s="13" t="s">
        <v>72</v>
      </c>
      <c r="AY804" s="230" t="s">
        <v>145</v>
      </c>
    </row>
    <row r="805" spans="2:51" s="13" customFormat="1" ht="12">
      <c r="B805" s="219"/>
      <c r="C805" s="220"/>
      <c r="D805" s="221" t="s">
        <v>152</v>
      </c>
      <c r="E805" s="222" t="s">
        <v>1</v>
      </c>
      <c r="F805" s="223" t="s">
        <v>993</v>
      </c>
      <c r="G805" s="220"/>
      <c r="H805" s="224">
        <v>4.16</v>
      </c>
      <c r="I805" s="225"/>
      <c r="J805" s="220"/>
      <c r="K805" s="220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152</v>
      </c>
      <c r="AU805" s="230" t="s">
        <v>82</v>
      </c>
      <c r="AV805" s="13" t="s">
        <v>82</v>
      </c>
      <c r="AW805" s="13" t="s">
        <v>29</v>
      </c>
      <c r="AX805" s="13" t="s">
        <v>72</v>
      </c>
      <c r="AY805" s="230" t="s">
        <v>145</v>
      </c>
    </row>
    <row r="806" spans="2:51" s="13" customFormat="1" ht="12">
      <c r="B806" s="219"/>
      <c r="C806" s="220"/>
      <c r="D806" s="221" t="s">
        <v>152</v>
      </c>
      <c r="E806" s="222" t="s">
        <v>1</v>
      </c>
      <c r="F806" s="223" t="s">
        <v>994</v>
      </c>
      <c r="G806" s="220"/>
      <c r="H806" s="224">
        <v>3.64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152</v>
      </c>
      <c r="AU806" s="230" t="s">
        <v>82</v>
      </c>
      <c r="AV806" s="13" t="s">
        <v>82</v>
      </c>
      <c r="AW806" s="13" t="s">
        <v>29</v>
      </c>
      <c r="AX806" s="13" t="s">
        <v>72</v>
      </c>
      <c r="AY806" s="230" t="s">
        <v>145</v>
      </c>
    </row>
    <row r="807" spans="2:51" s="13" customFormat="1" ht="12">
      <c r="B807" s="219"/>
      <c r="C807" s="220"/>
      <c r="D807" s="221" t="s">
        <v>152</v>
      </c>
      <c r="E807" s="222" t="s">
        <v>1</v>
      </c>
      <c r="F807" s="223" t="s">
        <v>995</v>
      </c>
      <c r="G807" s="220"/>
      <c r="H807" s="224">
        <v>3.64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152</v>
      </c>
      <c r="AU807" s="230" t="s">
        <v>82</v>
      </c>
      <c r="AV807" s="13" t="s">
        <v>82</v>
      </c>
      <c r="AW807" s="13" t="s">
        <v>29</v>
      </c>
      <c r="AX807" s="13" t="s">
        <v>72</v>
      </c>
      <c r="AY807" s="230" t="s">
        <v>145</v>
      </c>
    </row>
    <row r="808" spans="2:51" s="13" customFormat="1" ht="12">
      <c r="B808" s="219"/>
      <c r="C808" s="220"/>
      <c r="D808" s="221" t="s">
        <v>152</v>
      </c>
      <c r="E808" s="222" t="s">
        <v>1</v>
      </c>
      <c r="F808" s="223" t="s">
        <v>996</v>
      </c>
      <c r="G808" s="220"/>
      <c r="H808" s="224">
        <v>2.36</v>
      </c>
      <c r="I808" s="225"/>
      <c r="J808" s="220"/>
      <c r="K808" s="220"/>
      <c r="L808" s="226"/>
      <c r="M808" s="227"/>
      <c r="N808" s="228"/>
      <c r="O808" s="228"/>
      <c r="P808" s="228"/>
      <c r="Q808" s="228"/>
      <c r="R808" s="228"/>
      <c r="S808" s="228"/>
      <c r="T808" s="229"/>
      <c r="AT808" s="230" t="s">
        <v>152</v>
      </c>
      <c r="AU808" s="230" t="s">
        <v>82</v>
      </c>
      <c r="AV808" s="13" t="s">
        <v>82</v>
      </c>
      <c r="AW808" s="13" t="s">
        <v>29</v>
      </c>
      <c r="AX808" s="13" t="s">
        <v>72</v>
      </c>
      <c r="AY808" s="230" t="s">
        <v>145</v>
      </c>
    </row>
    <row r="809" spans="2:51" s="13" customFormat="1" ht="12">
      <c r="B809" s="219"/>
      <c r="C809" s="220"/>
      <c r="D809" s="221" t="s">
        <v>152</v>
      </c>
      <c r="E809" s="222" t="s">
        <v>1</v>
      </c>
      <c r="F809" s="223" t="s">
        <v>997</v>
      </c>
      <c r="G809" s="220"/>
      <c r="H809" s="224">
        <v>1.77</v>
      </c>
      <c r="I809" s="225"/>
      <c r="J809" s="220"/>
      <c r="K809" s="220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152</v>
      </c>
      <c r="AU809" s="230" t="s">
        <v>82</v>
      </c>
      <c r="AV809" s="13" t="s">
        <v>82</v>
      </c>
      <c r="AW809" s="13" t="s">
        <v>29</v>
      </c>
      <c r="AX809" s="13" t="s">
        <v>72</v>
      </c>
      <c r="AY809" s="230" t="s">
        <v>145</v>
      </c>
    </row>
    <row r="810" spans="2:51" s="13" customFormat="1" ht="12">
      <c r="B810" s="219"/>
      <c r="C810" s="220"/>
      <c r="D810" s="221" t="s">
        <v>152</v>
      </c>
      <c r="E810" s="222" t="s">
        <v>1</v>
      </c>
      <c r="F810" s="223" t="s">
        <v>998</v>
      </c>
      <c r="G810" s="220"/>
      <c r="H810" s="224">
        <v>12.98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152</v>
      </c>
      <c r="AU810" s="230" t="s">
        <v>82</v>
      </c>
      <c r="AV810" s="13" t="s">
        <v>82</v>
      </c>
      <c r="AW810" s="13" t="s">
        <v>29</v>
      </c>
      <c r="AX810" s="13" t="s">
        <v>72</v>
      </c>
      <c r="AY810" s="230" t="s">
        <v>145</v>
      </c>
    </row>
    <row r="811" spans="2:51" s="13" customFormat="1" ht="12">
      <c r="B811" s="219"/>
      <c r="C811" s="220"/>
      <c r="D811" s="221" t="s">
        <v>152</v>
      </c>
      <c r="E811" s="222" t="s">
        <v>1</v>
      </c>
      <c r="F811" s="223" t="s">
        <v>999</v>
      </c>
      <c r="G811" s="220"/>
      <c r="H811" s="224">
        <v>2.36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152</v>
      </c>
      <c r="AU811" s="230" t="s">
        <v>82</v>
      </c>
      <c r="AV811" s="13" t="s">
        <v>82</v>
      </c>
      <c r="AW811" s="13" t="s">
        <v>29</v>
      </c>
      <c r="AX811" s="13" t="s">
        <v>72</v>
      </c>
      <c r="AY811" s="230" t="s">
        <v>145</v>
      </c>
    </row>
    <row r="812" spans="2:51" s="13" customFormat="1" ht="12">
      <c r="B812" s="219"/>
      <c r="C812" s="220"/>
      <c r="D812" s="221" t="s">
        <v>152</v>
      </c>
      <c r="E812" s="222" t="s">
        <v>1</v>
      </c>
      <c r="F812" s="223" t="s">
        <v>1000</v>
      </c>
      <c r="G812" s="220"/>
      <c r="H812" s="224">
        <v>0.59</v>
      </c>
      <c r="I812" s="225"/>
      <c r="J812" s="220"/>
      <c r="K812" s="220"/>
      <c r="L812" s="226"/>
      <c r="M812" s="227"/>
      <c r="N812" s="228"/>
      <c r="O812" s="228"/>
      <c r="P812" s="228"/>
      <c r="Q812" s="228"/>
      <c r="R812" s="228"/>
      <c r="S812" s="228"/>
      <c r="T812" s="229"/>
      <c r="AT812" s="230" t="s">
        <v>152</v>
      </c>
      <c r="AU812" s="230" t="s">
        <v>82</v>
      </c>
      <c r="AV812" s="13" t="s">
        <v>82</v>
      </c>
      <c r="AW812" s="13" t="s">
        <v>29</v>
      </c>
      <c r="AX812" s="13" t="s">
        <v>72</v>
      </c>
      <c r="AY812" s="230" t="s">
        <v>145</v>
      </c>
    </row>
    <row r="813" spans="2:51" s="13" customFormat="1" ht="12">
      <c r="B813" s="219"/>
      <c r="C813" s="220"/>
      <c r="D813" s="221" t="s">
        <v>152</v>
      </c>
      <c r="E813" s="222" t="s">
        <v>1</v>
      </c>
      <c r="F813" s="223" t="s">
        <v>1001</v>
      </c>
      <c r="G813" s="220"/>
      <c r="H813" s="224">
        <v>3.54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152</v>
      </c>
      <c r="AU813" s="230" t="s">
        <v>82</v>
      </c>
      <c r="AV813" s="13" t="s">
        <v>82</v>
      </c>
      <c r="AW813" s="13" t="s">
        <v>29</v>
      </c>
      <c r="AX813" s="13" t="s">
        <v>72</v>
      </c>
      <c r="AY813" s="230" t="s">
        <v>145</v>
      </c>
    </row>
    <row r="814" spans="2:51" s="13" customFormat="1" ht="12">
      <c r="B814" s="219"/>
      <c r="C814" s="220"/>
      <c r="D814" s="221" t="s">
        <v>152</v>
      </c>
      <c r="E814" s="222" t="s">
        <v>1</v>
      </c>
      <c r="F814" s="223" t="s">
        <v>1002</v>
      </c>
      <c r="G814" s="220"/>
      <c r="H814" s="224">
        <v>3.54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152</v>
      </c>
      <c r="AU814" s="230" t="s">
        <v>82</v>
      </c>
      <c r="AV814" s="13" t="s">
        <v>82</v>
      </c>
      <c r="AW814" s="13" t="s">
        <v>29</v>
      </c>
      <c r="AX814" s="13" t="s">
        <v>72</v>
      </c>
      <c r="AY814" s="230" t="s">
        <v>145</v>
      </c>
    </row>
    <row r="815" spans="2:51" s="13" customFormat="1" ht="12">
      <c r="B815" s="219"/>
      <c r="C815" s="220"/>
      <c r="D815" s="221" t="s">
        <v>152</v>
      </c>
      <c r="E815" s="222" t="s">
        <v>1</v>
      </c>
      <c r="F815" s="223" t="s">
        <v>1003</v>
      </c>
      <c r="G815" s="220"/>
      <c r="H815" s="224">
        <v>0.78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152</v>
      </c>
      <c r="AU815" s="230" t="s">
        <v>82</v>
      </c>
      <c r="AV815" s="13" t="s">
        <v>82</v>
      </c>
      <c r="AW815" s="13" t="s">
        <v>29</v>
      </c>
      <c r="AX815" s="13" t="s">
        <v>72</v>
      </c>
      <c r="AY815" s="230" t="s">
        <v>145</v>
      </c>
    </row>
    <row r="816" spans="2:51" s="13" customFormat="1" ht="12">
      <c r="B816" s="219"/>
      <c r="C816" s="220"/>
      <c r="D816" s="221" t="s">
        <v>152</v>
      </c>
      <c r="E816" s="222" t="s">
        <v>1</v>
      </c>
      <c r="F816" s="223" t="s">
        <v>1004</v>
      </c>
      <c r="G816" s="220"/>
      <c r="H816" s="224">
        <v>1.86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152</v>
      </c>
      <c r="AU816" s="230" t="s">
        <v>82</v>
      </c>
      <c r="AV816" s="13" t="s">
        <v>82</v>
      </c>
      <c r="AW816" s="13" t="s">
        <v>29</v>
      </c>
      <c r="AX816" s="13" t="s">
        <v>72</v>
      </c>
      <c r="AY816" s="230" t="s">
        <v>145</v>
      </c>
    </row>
    <row r="817" spans="2:51" s="13" customFormat="1" ht="12">
      <c r="B817" s="219"/>
      <c r="C817" s="220"/>
      <c r="D817" s="221" t="s">
        <v>152</v>
      </c>
      <c r="E817" s="222" t="s">
        <v>1</v>
      </c>
      <c r="F817" s="223" t="s">
        <v>1005</v>
      </c>
      <c r="G817" s="220"/>
      <c r="H817" s="224">
        <v>1.45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152</v>
      </c>
      <c r="AU817" s="230" t="s">
        <v>82</v>
      </c>
      <c r="AV817" s="13" t="s">
        <v>82</v>
      </c>
      <c r="AW817" s="13" t="s">
        <v>29</v>
      </c>
      <c r="AX817" s="13" t="s">
        <v>72</v>
      </c>
      <c r="AY817" s="230" t="s">
        <v>145</v>
      </c>
    </row>
    <row r="818" spans="2:51" s="13" customFormat="1" ht="12">
      <c r="B818" s="219"/>
      <c r="C818" s="220"/>
      <c r="D818" s="221" t="s">
        <v>152</v>
      </c>
      <c r="E818" s="222" t="s">
        <v>1</v>
      </c>
      <c r="F818" s="223" t="s">
        <v>1006</v>
      </c>
      <c r="G818" s="220"/>
      <c r="H818" s="224">
        <v>3.02</v>
      </c>
      <c r="I818" s="225"/>
      <c r="J818" s="220"/>
      <c r="K818" s="220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152</v>
      </c>
      <c r="AU818" s="230" t="s">
        <v>82</v>
      </c>
      <c r="AV818" s="13" t="s">
        <v>82</v>
      </c>
      <c r="AW818" s="13" t="s">
        <v>29</v>
      </c>
      <c r="AX818" s="13" t="s">
        <v>72</v>
      </c>
      <c r="AY818" s="230" t="s">
        <v>145</v>
      </c>
    </row>
    <row r="819" spans="2:51" s="13" customFormat="1" ht="12">
      <c r="B819" s="219"/>
      <c r="C819" s="220"/>
      <c r="D819" s="221" t="s">
        <v>152</v>
      </c>
      <c r="E819" s="222" t="s">
        <v>1</v>
      </c>
      <c r="F819" s="223" t="s">
        <v>1007</v>
      </c>
      <c r="G819" s="220"/>
      <c r="H819" s="224">
        <v>12.08</v>
      </c>
      <c r="I819" s="225"/>
      <c r="J819" s="220"/>
      <c r="K819" s="220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152</v>
      </c>
      <c r="AU819" s="230" t="s">
        <v>82</v>
      </c>
      <c r="AV819" s="13" t="s">
        <v>82</v>
      </c>
      <c r="AW819" s="13" t="s">
        <v>29</v>
      </c>
      <c r="AX819" s="13" t="s">
        <v>72</v>
      </c>
      <c r="AY819" s="230" t="s">
        <v>145</v>
      </c>
    </row>
    <row r="820" spans="2:51" s="13" customFormat="1" ht="12">
      <c r="B820" s="219"/>
      <c r="C820" s="220"/>
      <c r="D820" s="221" t="s">
        <v>152</v>
      </c>
      <c r="E820" s="222" t="s">
        <v>1</v>
      </c>
      <c r="F820" s="223" t="s">
        <v>1008</v>
      </c>
      <c r="G820" s="220"/>
      <c r="H820" s="224">
        <v>1.38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152</v>
      </c>
      <c r="AU820" s="230" t="s">
        <v>82</v>
      </c>
      <c r="AV820" s="13" t="s">
        <v>82</v>
      </c>
      <c r="AW820" s="13" t="s">
        <v>29</v>
      </c>
      <c r="AX820" s="13" t="s">
        <v>72</v>
      </c>
      <c r="AY820" s="230" t="s">
        <v>145</v>
      </c>
    </row>
    <row r="821" spans="2:51" s="13" customFormat="1" ht="12">
      <c r="B821" s="219"/>
      <c r="C821" s="220"/>
      <c r="D821" s="221" t="s">
        <v>152</v>
      </c>
      <c r="E821" s="222" t="s">
        <v>1</v>
      </c>
      <c r="F821" s="223" t="s">
        <v>1009</v>
      </c>
      <c r="G821" s="220"/>
      <c r="H821" s="224">
        <v>0.25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152</v>
      </c>
      <c r="AU821" s="230" t="s">
        <v>82</v>
      </c>
      <c r="AV821" s="13" t="s">
        <v>82</v>
      </c>
      <c r="AW821" s="13" t="s">
        <v>29</v>
      </c>
      <c r="AX821" s="13" t="s">
        <v>72</v>
      </c>
      <c r="AY821" s="230" t="s">
        <v>145</v>
      </c>
    </row>
    <row r="822" spans="2:51" s="13" customFormat="1" ht="12">
      <c r="B822" s="219"/>
      <c r="C822" s="220"/>
      <c r="D822" s="221" t="s">
        <v>152</v>
      </c>
      <c r="E822" s="222" t="s">
        <v>1</v>
      </c>
      <c r="F822" s="223" t="s">
        <v>1010</v>
      </c>
      <c r="G822" s="220"/>
      <c r="H822" s="224">
        <v>0.59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152</v>
      </c>
      <c r="AU822" s="230" t="s">
        <v>82</v>
      </c>
      <c r="AV822" s="13" t="s">
        <v>82</v>
      </c>
      <c r="AW822" s="13" t="s">
        <v>29</v>
      </c>
      <c r="AX822" s="13" t="s">
        <v>72</v>
      </c>
      <c r="AY822" s="230" t="s">
        <v>145</v>
      </c>
    </row>
    <row r="823" spans="2:51" s="13" customFormat="1" ht="12">
      <c r="B823" s="219"/>
      <c r="C823" s="220"/>
      <c r="D823" s="221" t="s">
        <v>152</v>
      </c>
      <c r="E823" s="222" t="s">
        <v>1</v>
      </c>
      <c r="F823" s="223" t="s">
        <v>1011</v>
      </c>
      <c r="G823" s="220"/>
      <c r="H823" s="224">
        <v>3.04</v>
      </c>
      <c r="I823" s="225"/>
      <c r="J823" s="220"/>
      <c r="K823" s="220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152</v>
      </c>
      <c r="AU823" s="230" t="s">
        <v>82</v>
      </c>
      <c r="AV823" s="13" t="s">
        <v>82</v>
      </c>
      <c r="AW823" s="13" t="s">
        <v>29</v>
      </c>
      <c r="AX823" s="13" t="s">
        <v>72</v>
      </c>
      <c r="AY823" s="230" t="s">
        <v>145</v>
      </c>
    </row>
    <row r="824" spans="2:51" s="13" customFormat="1" ht="12">
      <c r="B824" s="219"/>
      <c r="C824" s="220"/>
      <c r="D824" s="221" t="s">
        <v>152</v>
      </c>
      <c r="E824" s="222" t="s">
        <v>1</v>
      </c>
      <c r="F824" s="223" t="s">
        <v>1012</v>
      </c>
      <c r="G824" s="220"/>
      <c r="H824" s="224">
        <v>3.04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152</v>
      </c>
      <c r="AU824" s="230" t="s">
        <v>82</v>
      </c>
      <c r="AV824" s="13" t="s">
        <v>82</v>
      </c>
      <c r="AW824" s="13" t="s">
        <v>29</v>
      </c>
      <c r="AX824" s="13" t="s">
        <v>72</v>
      </c>
      <c r="AY824" s="230" t="s">
        <v>145</v>
      </c>
    </row>
    <row r="825" spans="2:51" s="13" customFormat="1" ht="12">
      <c r="B825" s="219"/>
      <c r="C825" s="220"/>
      <c r="D825" s="221" t="s">
        <v>152</v>
      </c>
      <c r="E825" s="222" t="s">
        <v>1</v>
      </c>
      <c r="F825" s="223" t="s">
        <v>1013</v>
      </c>
      <c r="G825" s="220"/>
      <c r="H825" s="224">
        <v>1.24</v>
      </c>
      <c r="I825" s="225"/>
      <c r="J825" s="220"/>
      <c r="K825" s="220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152</v>
      </c>
      <c r="AU825" s="230" t="s">
        <v>82</v>
      </c>
      <c r="AV825" s="13" t="s">
        <v>82</v>
      </c>
      <c r="AW825" s="13" t="s">
        <v>29</v>
      </c>
      <c r="AX825" s="13" t="s">
        <v>72</v>
      </c>
      <c r="AY825" s="230" t="s">
        <v>145</v>
      </c>
    </row>
    <row r="826" spans="2:51" s="13" customFormat="1" ht="12">
      <c r="B826" s="219"/>
      <c r="C826" s="220"/>
      <c r="D826" s="221" t="s">
        <v>152</v>
      </c>
      <c r="E826" s="222" t="s">
        <v>1</v>
      </c>
      <c r="F826" s="223" t="s">
        <v>1014</v>
      </c>
      <c r="G826" s="220"/>
      <c r="H826" s="224">
        <v>0.61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152</v>
      </c>
      <c r="AU826" s="230" t="s">
        <v>82</v>
      </c>
      <c r="AV826" s="13" t="s">
        <v>82</v>
      </c>
      <c r="AW826" s="13" t="s">
        <v>29</v>
      </c>
      <c r="AX826" s="13" t="s">
        <v>72</v>
      </c>
      <c r="AY826" s="230" t="s">
        <v>145</v>
      </c>
    </row>
    <row r="827" spans="2:51" s="13" customFormat="1" ht="12">
      <c r="B827" s="219"/>
      <c r="C827" s="220"/>
      <c r="D827" s="221" t="s">
        <v>152</v>
      </c>
      <c r="E827" s="222" t="s">
        <v>1</v>
      </c>
      <c r="F827" s="223" t="s">
        <v>1015</v>
      </c>
      <c r="G827" s="220"/>
      <c r="H827" s="224">
        <v>0.61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152</v>
      </c>
      <c r="AU827" s="230" t="s">
        <v>82</v>
      </c>
      <c r="AV827" s="13" t="s">
        <v>82</v>
      </c>
      <c r="AW827" s="13" t="s">
        <v>29</v>
      </c>
      <c r="AX827" s="13" t="s">
        <v>72</v>
      </c>
      <c r="AY827" s="230" t="s">
        <v>145</v>
      </c>
    </row>
    <row r="828" spans="2:51" s="13" customFormat="1" ht="12">
      <c r="B828" s="219"/>
      <c r="C828" s="220"/>
      <c r="D828" s="221" t="s">
        <v>152</v>
      </c>
      <c r="E828" s="222" t="s">
        <v>1</v>
      </c>
      <c r="F828" s="223" t="s">
        <v>1016</v>
      </c>
      <c r="G828" s="220"/>
      <c r="H828" s="224">
        <v>4.28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152</v>
      </c>
      <c r="AU828" s="230" t="s">
        <v>82</v>
      </c>
      <c r="AV828" s="13" t="s">
        <v>82</v>
      </c>
      <c r="AW828" s="13" t="s">
        <v>29</v>
      </c>
      <c r="AX828" s="13" t="s">
        <v>72</v>
      </c>
      <c r="AY828" s="230" t="s">
        <v>145</v>
      </c>
    </row>
    <row r="829" spans="2:51" s="13" customFormat="1" ht="12">
      <c r="B829" s="219"/>
      <c r="C829" s="220"/>
      <c r="D829" s="221" t="s">
        <v>152</v>
      </c>
      <c r="E829" s="222" t="s">
        <v>1</v>
      </c>
      <c r="F829" s="223" t="s">
        <v>1017</v>
      </c>
      <c r="G829" s="220"/>
      <c r="H829" s="224">
        <v>2.14</v>
      </c>
      <c r="I829" s="225"/>
      <c r="J829" s="220"/>
      <c r="K829" s="220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152</v>
      </c>
      <c r="AU829" s="230" t="s">
        <v>82</v>
      </c>
      <c r="AV829" s="13" t="s">
        <v>82</v>
      </c>
      <c r="AW829" s="13" t="s">
        <v>29</v>
      </c>
      <c r="AX829" s="13" t="s">
        <v>72</v>
      </c>
      <c r="AY829" s="230" t="s">
        <v>145</v>
      </c>
    </row>
    <row r="830" spans="2:51" s="13" customFormat="1" ht="12">
      <c r="B830" s="219"/>
      <c r="C830" s="220"/>
      <c r="D830" s="221" t="s">
        <v>152</v>
      </c>
      <c r="E830" s="222" t="s">
        <v>1</v>
      </c>
      <c r="F830" s="223" t="s">
        <v>1018</v>
      </c>
      <c r="G830" s="220"/>
      <c r="H830" s="224">
        <v>0.29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152</v>
      </c>
      <c r="AU830" s="230" t="s">
        <v>82</v>
      </c>
      <c r="AV830" s="13" t="s">
        <v>82</v>
      </c>
      <c r="AW830" s="13" t="s">
        <v>29</v>
      </c>
      <c r="AX830" s="13" t="s">
        <v>72</v>
      </c>
      <c r="AY830" s="230" t="s">
        <v>145</v>
      </c>
    </row>
    <row r="831" spans="2:51" s="13" customFormat="1" ht="12">
      <c r="B831" s="219"/>
      <c r="C831" s="220"/>
      <c r="D831" s="221" t="s">
        <v>152</v>
      </c>
      <c r="E831" s="222" t="s">
        <v>1</v>
      </c>
      <c r="F831" s="223" t="s">
        <v>1019</v>
      </c>
      <c r="G831" s="220"/>
      <c r="H831" s="224">
        <v>0.36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152</v>
      </c>
      <c r="AU831" s="230" t="s">
        <v>82</v>
      </c>
      <c r="AV831" s="13" t="s">
        <v>82</v>
      </c>
      <c r="AW831" s="13" t="s">
        <v>29</v>
      </c>
      <c r="AX831" s="13" t="s">
        <v>72</v>
      </c>
      <c r="AY831" s="230" t="s">
        <v>145</v>
      </c>
    </row>
    <row r="832" spans="2:51" s="13" customFormat="1" ht="12">
      <c r="B832" s="219"/>
      <c r="C832" s="220"/>
      <c r="D832" s="221" t="s">
        <v>152</v>
      </c>
      <c r="E832" s="222" t="s">
        <v>1</v>
      </c>
      <c r="F832" s="223" t="s">
        <v>1020</v>
      </c>
      <c r="G832" s="220"/>
      <c r="H832" s="224">
        <v>0.62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152</v>
      </c>
      <c r="AU832" s="230" t="s">
        <v>82</v>
      </c>
      <c r="AV832" s="13" t="s">
        <v>82</v>
      </c>
      <c r="AW832" s="13" t="s">
        <v>29</v>
      </c>
      <c r="AX832" s="13" t="s">
        <v>72</v>
      </c>
      <c r="AY832" s="230" t="s">
        <v>145</v>
      </c>
    </row>
    <row r="833" spans="2:51" s="13" customFormat="1" ht="12">
      <c r="B833" s="219"/>
      <c r="C833" s="220"/>
      <c r="D833" s="221" t="s">
        <v>152</v>
      </c>
      <c r="E833" s="222" t="s">
        <v>1</v>
      </c>
      <c r="F833" s="223" t="s">
        <v>1021</v>
      </c>
      <c r="G833" s="220"/>
      <c r="H833" s="224">
        <v>5.8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152</v>
      </c>
      <c r="AU833" s="230" t="s">
        <v>82</v>
      </c>
      <c r="AV833" s="13" t="s">
        <v>82</v>
      </c>
      <c r="AW833" s="13" t="s">
        <v>29</v>
      </c>
      <c r="AX833" s="13" t="s">
        <v>72</v>
      </c>
      <c r="AY833" s="230" t="s">
        <v>145</v>
      </c>
    </row>
    <row r="834" spans="2:51" s="13" customFormat="1" ht="12">
      <c r="B834" s="219"/>
      <c r="C834" s="220"/>
      <c r="D834" s="221" t="s">
        <v>152</v>
      </c>
      <c r="E834" s="222" t="s">
        <v>1</v>
      </c>
      <c r="F834" s="223" t="s">
        <v>1022</v>
      </c>
      <c r="G834" s="220"/>
      <c r="H834" s="224">
        <v>8.9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152</v>
      </c>
      <c r="AU834" s="230" t="s">
        <v>82</v>
      </c>
      <c r="AV834" s="13" t="s">
        <v>82</v>
      </c>
      <c r="AW834" s="13" t="s">
        <v>29</v>
      </c>
      <c r="AX834" s="13" t="s">
        <v>72</v>
      </c>
      <c r="AY834" s="230" t="s">
        <v>145</v>
      </c>
    </row>
    <row r="835" spans="2:51" s="13" customFormat="1" ht="12">
      <c r="B835" s="219"/>
      <c r="C835" s="220"/>
      <c r="D835" s="221" t="s">
        <v>152</v>
      </c>
      <c r="E835" s="222" t="s">
        <v>1</v>
      </c>
      <c r="F835" s="223" t="s">
        <v>1023</v>
      </c>
      <c r="G835" s="220"/>
      <c r="H835" s="224">
        <v>2.12</v>
      </c>
      <c r="I835" s="225"/>
      <c r="J835" s="220"/>
      <c r="K835" s="220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152</v>
      </c>
      <c r="AU835" s="230" t="s">
        <v>82</v>
      </c>
      <c r="AV835" s="13" t="s">
        <v>82</v>
      </c>
      <c r="AW835" s="13" t="s">
        <v>29</v>
      </c>
      <c r="AX835" s="13" t="s">
        <v>72</v>
      </c>
      <c r="AY835" s="230" t="s">
        <v>145</v>
      </c>
    </row>
    <row r="836" spans="2:51" s="13" customFormat="1" ht="12">
      <c r="B836" s="219"/>
      <c r="C836" s="220"/>
      <c r="D836" s="221" t="s">
        <v>152</v>
      </c>
      <c r="E836" s="222" t="s">
        <v>1</v>
      </c>
      <c r="F836" s="223" t="s">
        <v>1024</v>
      </c>
      <c r="G836" s="220"/>
      <c r="H836" s="224">
        <v>21.78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152</v>
      </c>
      <c r="AU836" s="230" t="s">
        <v>82</v>
      </c>
      <c r="AV836" s="13" t="s">
        <v>82</v>
      </c>
      <c r="AW836" s="13" t="s">
        <v>29</v>
      </c>
      <c r="AX836" s="13" t="s">
        <v>72</v>
      </c>
      <c r="AY836" s="230" t="s">
        <v>145</v>
      </c>
    </row>
    <row r="837" spans="2:51" s="13" customFormat="1" ht="12">
      <c r="B837" s="219"/>
      <c r="C837" s="220"/>
      <c r="D837" s="221" t="s">
        <v>152</v>
      </c>
      <c r="E837" s="222" t="s">
        <v>1</v>
      </c>
      <c r="F837" s="223" t="s">
        <v>1025</v>
      </c>
      <c r="G837" s="220"/>
      <c r="H837" s="224">
        <v>10.89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152</v>
      </c>
      <c r="AU837" s="230" t="s">
        <v>82</v>
      </c>
      <c r="AV837" s="13" t="s">
        <v>82</v>
      </c>
      <c r="AW837" s="13" t="s">
        <v>29</v>
      </c>
      <c r="AX837" s="13" t="s">
        <v>72</v>
      </c>
      <c r="AY837" s="230" t="s">
        <v>145</v>
      </c>
    </row>
    <row r="838" spans="2:51" s="13" customFormat="1" ht="12">
      <c r="B838" s="219"/>
      <c r="C838" s="220"/>
      <c r="D838" s="221" t="s">
        <v>152</v>
      </c>
      <c r="E838" s="222" t="s">
        <v>1</v>
      </c>
      <c r="F838" s="223" t="s">
        <v>1026</v>
      </c>
      <c r="G838" s="220"/>
      <c r="H838" s="224">
        <v>0.63</v>
      </c>
      <c r="I838" s="225"/>
      <c r="J838" s="220"/>
      <c r="K838" s="220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152</v>
      </c>
      <c r="AU838" s="230" t="s">
        <v>82</v>
      </c>
      <c r="AV838" s="13" t="s">
        <v>82</v>
      </c>
      <c r="AW838" s="13" t="s">
        <v>29</v>
      </c>
      <c r="AX838" s="13" t="s">
        <v>72</v>
      </c>
      <c r="AY838" s="230" t="s">
        <v>145</v>
      </c>
    </row>
    <row r="839" spans="2:51" s="13" customFormat="1" ht="12">
      <c r="B839" s="219"/>
      <c r="C839" s="220"/>
      <c r="D839" s="221" t="s">
        <v>152</v>
      </c>
      <c r="E839" s="222" t="s">
        <v>1</v>
      </c>
      <c r="F839" s="223" t="s">
        <v>985</v>
      </c>
      <c r="G839" s="220"/>
      <c r="H839" s="224">
        <v>0.53</v>
      </c>
      <c r="I839" s="225"/>
      <c r="J839" s="220"/>
      <c r="K839" s="220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152</v>
      </c>
      <c r="AU839" s="230" t="s">
        <v>82</v>
      </c>
      <c r="AV839" s="13" t="s">
        <v>82</v>
      </c>
      <c r="AW839" s="13" t="s">
        <v>29</v>
      </c>
      <c r="AX839" s="13" t="s">
        <v>72</v>
      </c>
      <c r="AY839" s="230" t="s">
        <v>145</v>
      </c>
    </row>
    <row r="840" spans="2:51" s="13" customFormat="1" ht="12">
      <c r="B840" s="219"/>
      <c r="C840" s="220"/>
      <c r="D840" s="221" t="s">
        <v>152</v>
      </c>
      <c r="E840" s="222" t="s">
        <v>1</v>
      </c>
      <c r="F840" s="223" t="s">
        <v>986</v>
      </c>
      <c r="G840" s="220"/>
      <c r="H840" s="224">
        <v>0.59</v>
      </c>
      <c r="I840" s="225"/>
      <c r="J840" s="220"/>
      <c r="K840" s="220"/>
      <c r="L840" s="226"/>
      <c r="M840" s="227"/>
      <c r="N840" s="228"/>
      <c r="O840" s="228"/>
      <c r="P840" s="228"/>
      <c r="Q840" s="228"/>
      <c r="R840" s="228"/>
      <c r="S840" s="228"/>
      <c r="T840" s="229"/>
      <c r="AT840" s="230" t="s">
        <v>152</v>
      </c>
      <c r="AU840" s="230" t="s">
        <v>82</v>
      </c>
      <c r="AV840" s="13" t="s">
        <v>82</v>
      </c>
      <c r="AW840" s="13" t="s">
        <v>29</v>
      </c>
      <c r="AX840" s="13" t="s">
        <v>72</v>
      </c>
      <c r="AY840" s="230" t="s">
        <v>145</v>
      </c>
    </row>
    <row r="841" spans="2:51" s="14" customFormat="1" ht="12">
      <c r="B841" s="231"/>
      <c r="C841" s="232"/>
      <c r="D841" s="221" t="s">
        <v>152</v>
      </c>
      <c r="E841" s="233" t="s">
        <v>1</v>
      </c>
      <c r="F841" s="234" t="s">
        <v>154</v>
      </c>
      <c r="G841" s="232"/>
      <c r="H841" s="235">
        <v>130.12000000000003</v>
      </c>
      <c r="I841" s="236"/>
      <c r="J841" s="232"/>
      <c r="K841" s="232"/>
      <c r="L841" s="237"/>
      <c r="M841" s="238"/>
      <c r="N841" s="239"/>
      <c r="O841" s="239"/>
      <c r="P841" s="239"/>
      <c r="Q841" s="239"/>
      <c r="R841" s="239"/>
      <c r="S841" s="239"/>
      <c r="T841" s="240"/>
      <c r="AT841" s="241" t="s">
        <v>152</v>
      </c>
      <c r="AU841" s="241" t="s">
        <v>82</v>
      </c>
      <c r="AV841" s="14" t="s">
        <v>151</v>
      </c>
      <c r="AW841" s="14" t="s">
        <v>29</v>
      </c>
      <c r="AX841" s="14" t="s">
        <v>80</v>
      </c>
      <c r="AY841" s="241" t="s">
        <v>145</v>
      </c>
    </row>
    <row r="842" spans="1:65" s="2" customFormat="1" ht="21.75" customHeight="1">
      <c r="A842" s="35"/>
      <c r="B842" s="36"/>
      <c r="C842" s="205" t="s">
        <v>664</v>
      </c>
      <c r="D842" s="205" t="s">
        <v>147</v>
      </c>
      <c r="E842" s="206" t="s">
        <v>1027</v>
      </c>
      <c r="F842" s="207" t="s">
        <v>1028</v>
      </c>
      <c r="G842" s="208" t="s">
        <v>831</v>
      </c>
      <c r="H842" s="209">
        <v>2</v>
      </c>
      <c r="I842" s="210"/>
      <c r="J842" s="211">
        <f>ROUND(I842*H842,2)</f>
        <v>0</v>
      </c>
      <c r="K842" s="212"/>
      <c r="L842" s="40"/>
      <c r="M842" s="213" t="s">
        <v>1</v>
      </c>
      <c r="N842" s="214" t="s">
        <v>37</v>
      </c>
      <c r="O842" s="72"/>
      <c r="P842" s="215">
        <f>O842*H842</f>
        <v>0</v>
      </c>
      <c r="Q842" s="215">
        <v>0</v>
      </c>
      <c r="R842" s="215">
        <f>Q842*H842</f>
        <v>0</v>
      </c>
      <c r="S842" s="215">
        <v>0</v>
      </c>
      <c r="T842" s="216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217" t="s">
        <v>182</v>
      </c>
      <c r="AT842" s="217" t="s">
        <v>147</v>
      </c>
      <c r="AU842" s="217" t="s">
        <v>82</v>
      </c>
      <c r="AY842" s="18" t="s">
        <v>145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8" t="s">
        <v>80</v>
      </c>
      <c r="BK842" s="218">
        <f>ROUND(I842*H842,2)</f>
        <v>0</v>
      </c>
      <c r="BL842" s="18" t="s">
        <v>182</v>
      </c>
      <c r="BM842" s="217" t="s">
        <v>1029</v>
      </c>
    </row>
    <row r="843" spans="2:51" s="13" customFormat="1" ht="12">
      <c r="B843" s="219"/>
      <c r="C843" s="220"/>
      <c r="D843" s="221" t="s">
        <v>152</v>
      </c>
      <c r="E843" s="222" t="s">
        <v>1</v>
      </c>
      <c r="F843" s="223" t="s">
        <v>1030</v>
      </c>
      <c r="G843" s="220"/>
      <c r="H843" s="224">
        <v>1</v>
      </c>
      <c r="I843" s="225"/>
      <c r="J843" s="220"/>
      <c r="K843" s="220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152</v>
      </c>
      <c r="AU843" s="230" t="s">
        <v>82</v>
      </c>
      <c r="AV843" s="13" t="s">
        <v>82</v>
      </c>
      <c r="AW843" s="13" t="s">
        <v>29</v>
      </c>
      <c r="AX843" s="13" t="s">
        <v>72</v>
      </c>
      <c r="AY843" s="230" t="s">
        <v>145</v>
      </c>
    </row>
    <row r="844" spans="2:51" s="13" customFormat="1" ht="12">
      <c r="B844" s="219"/>
      <c r="C844" s="220"/>
      <c r="D844" s="221" t="s">
        <v>152</v>
      </c>
      <c r="E844" s="222" t="s">
        <v>1</v>
      </c>
      <c r="F844" s="223" t="s">
        <v>1031</v>
      </c>
      <c r="G844" s="220"/>
      <c r="H844" s="224">
        <v>1</v>
      </c>
      <c r="I844" s="225"/>
      <c r="J844" s="220"/>
      <c r="K844" s="220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152</v>
      </c>
      <c r="AU844" s="230" t="s">
        <v>82</v>
      </c>
      <c r="AV844" s="13" t="s">
        <v>82</v>
      </c>
      <c r="AW844" s="13" t="s">
        <v>29</v>
      </c>
      <c r="AX844" s="13" t="s">
        <v>72</v>
      </c>
      <c r="AY844" s="230" t="s">
        <v>145</v>
      </c>
    </row>
    <row r="845" spans="2:51" s="14" customFormat="1" ht="12">
      <c r="B845" s="231"/>
      <c r="C845" s="232"/>
      <c r="D845" s="221" t="s">
        <v>152</v>
      </c>
      <c r="E845" s="233" t="s">
        <v>1</v>
      </c>
      <c r="F845" s="234" t="s">
        <v>154</v>
      </c>
      <c r="G845" s="232"/>
      <c r="H845" s="235">
        <v>2</v>
      </c>
      <c r="I845" s="236"/>
      <c r="J845" s="232"/>
      <c r="K845" s="232"/>
      <c r="L845" s="237"/>
      <c r="M845" s="238"/>
      <c r="N845" s="239"/>
      <c r="O845" s="239"/>
      <c r="P845" s="239"/>
      <c r="Q845" s="239"/>
      <c r="R845" s="239"/>
      <c r="S845" s="239"/>
      <c r="T845" s="240"/>
      <c r="AT845" s="241" t="s">
        <v>152</v>
      </c>
      <c r="AU845" s="241" t="s">
        <v>82</v>
      </c>
      <c r="AV845" s="14" t="s">
        <v>151</v>
      </c>
      <c r="AW845" s="14" t="s">
        <v>29</v>
      </c>
      <c r="AX845" s="14" t="s">
        <v>80</v>
      </c>
      <c r="AY845" s="241" t="s">
        <v>145</v>
      </c>
    </row>
    <row r="846" spans="1:65" s="2" customFormat="1" ht="21.75" customHeight="1">
      <c r="A846" s="35"/>
      <c r="B846" s="36"/>
      <c r="C846" s="263" t="s">
        <v>1032</v>
      </c>
      <c r="D846" s="263" t="s">
        <v>222</v>
      </c>
      <c r="E846" s="264" t="s">
        <v>1033</v>
      </c>
      <c r="F846" s="265" t="s">
        <v>1034</v>
      </c>
      <c r="G846" s="266" t="s">
        <v>471</v>
      </c>
      <c r="H846" s="267">
        <v>1</v>
      </c>
      <c r="I846" s="268"/>
      <c r="J846" s="269">
        <f>ROUND(I846*H846,2)</f>
        <v>0</v>
      </c>
      <c r="K846" s="270"/>
      <c r="L846" s="271"/>
      <c r="M846" s="272" t="s">
        <v>1</v>
      </c>
      <c r="N846" s="273" t="s">
        <v>37</v>
      </c>
      <c r="O846" s="72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217" t="s">
        <v>310</v>
      </c>
      <c r="AT846" s="217" t="s">
        <v>222</v>
      </c>
      <c r="AU846" s="217" t="s">
        <v>82</v>
      </c>
      <c r="AY846" s="18" t="s">
        <v>145</v>
      </c>
      <c r="BE846" s="218">
        <f>IF(N846="základní",J846,0)</f>
        <v>0</v>
      </c>
      <c r="BF846" s="218">
        <f>IF(N846="snížená",J846,0)</f>
        <v>0</v>
      </c>
      <c r="BG846" s="218">
        <f>IF(N846="zákl. přenesená",J846,0)</f>
        <v>0</v>
      </c>
      <c r="BH846" s="218">
        <f>IF(N846="sníž. přenesená",J846,0)</f>
        <v>0</v>
      </c>
      <c r="BI846" s="218">
        <f>IF(N846="nulová",J846,0)</f>
        <v>0</v>
      </c>
      <c r="BJ846" s="18" t="s">
        <v>80</v>
      </c>
      <c r="BK846" s="218">
        <f>ROUND(I846*H846,2)</f>
        <v>0</v>
      </c>
      <c r="BL846" s="18" t="s">
        <v>182</v>
      </c>
      <c r="BM846" s="217" t="s">
        <v>1035</v>
      </c>
    </row>
    <row r="847" spans="2:51" s="13" customFormat="1" ht="12">
      <c r="B847" s="219"/>
      <c r="C847" s="220"/>
      <c r="D847" s="221" t="s">
        <v>152</v>
      </c>
      <c r="E847" s="222" t="s">
        <v>1</v>
      </c>
      <c r="F847" s="223" t="s">
        <v>1036</v>
      </c>
      <c r="G847" s="220"/>
      <c r="H847" s="224">
        <v>1</v>
      </c>
      <c r="I847" s="225"/>
      <c r="J847" s="220"/>
      <c r="K847" s="220"/>
      <c r="L847" s="226"/>
      <c r="M847" s="227"/>
      <c r="N847" s="228"/>
      <c r="O847" s="228"/>
      <c r="P847" s="228"/>
      <c r="Q847" s="228"/>
      <c r="R847" s="228"/>
      <c r="S847" s="228"/>
      <c r="T847" s="229"/>
      <c r="AT847" s="230" t="s">
        <v>152</v>
      </c>
      <c r="AU847" s="230" t="s">
        <v>82</v>
      </c>
      <c r="AV847" s="13" t="s">
        <v>82</v>
      </c>
      <c r="AW847" s="13" t="s">
        <v>29</v>
      </c>
      <c r="AX847" s="13" t="s">
        <v>72</v>
      </c>
      <c r="AY847" s="230" t="s">
        <v>145</v>
      </c>
    </row>
    <row r="848" spans="2:51" s="14" customFormat="1" ht="12">
      <c r="B848" s="231"/>
      <c r="C848" s="232"/>
      <c r="D848" s="221" t="s">
        <v>152</v>
      </c>
      <c r="E848" s="233" t="s">
        <v>1</v>
      </c>
      <c r="F848" s="234" t="s">
        <v>154</v>
      </c>
      <c r="G848" s="232"/>
      <c r="H848" s="235">
        <v>1</v>
      </c>
      <c r="I848" s="236"/>
      <c r="J848" s="232"/>
      <c r="K848" s="232"/>
      <c r="L848" s="237"/>
      <c r="M848" s="238"/>
      <c r="N848" s="239"/>
      <c r="O848" s="239"/>
      <c r="P848" s="239"/>
      <c r="Q848" s="239"/>
      <c r="R848" s="239"/>
      <c r="S848" s="239"/>
      <c r="T848" s="240"/>
      <c r="AT848" s="241" t="s">
        <v>152</v>
      </c>
      <c r="AU848" s="241" t="s">
        <v>82</v>
      </c>
      <c r="AV848" s="14" t="s">
        <v>151</v>
      </c>
      <c r="AW848" s="14" t="s">
        <v>29</v>
      </c>
      <c r="AX848" s="14" t="s">
        <v>80</v>
      </c>
      <c r="AY848" s="241" t="s">
        <v>145</v>
      </c>
    </row>
    <row r="849" spans="1:65" s="2" customFormat="1" ht="21.75" customHeight="1">
      <c r="A849" s="35"/>
      <c r="B849" s="36"/>
      <c r="C849" s="263" t="s">
        <v>671</v>
      </c>
      <c r="D849" s="263" t="s">
        <v>222</v>
      </c>
      <c r="E849" s="264" t="s">
        <v>1037</v>
      </c>
      <c r="F849" s="265" t="s">
        <v>1038</v>
      </c>
      <c r="G849" s="266" t="s">
        <v>471</v>
      </c>
      <c r="H849" s="267">
        <v>1</v>
      </c>
      <c r="I849" s="268"/>
      <c r="J849" s="269">
        <f>ROUND(I849*H849,2)</f>
        <v>0</v>
      </c>
      <c r="K849" s="270"/>
      <c r="L849" s="271"/>
      <c r="M849" s="272" t="s">
        <v>1</v>
      </c>
      <c r="N849" s="273" t="s">
        <v>37</v>
      </c>
      <c r="O849" s="72"/>
      <c r="P849" s="215">
        <f>O849*H849</f>
        <v>0</v>
      </c>
      <c r="Q849" s="215">
        <v>0</v>
      </c>
      <c r="R849" s="215">
        <f>Q849*H849</f>
        <v>0</v>
      </c>
      <c r="S849" s="215">
        <v>0</v>
      </c>
      <c r="T849" s="216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17" t="s">
        <v>310</v>
      </c>
      <c r="AT849" s="217" t="s">
        <v>222</v>
      </c>
      <c r="AU849" s="217" t="s">
        <v>82</v>
      </c>
      <c r="AY849" s="18" t="s">
        <v>145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8" t="s">
        <v>80</v>
      </c>
      <c r="BK849" s="218">
        <f>ROUND(I849*H849,2)</f>
        <v>0</v>
      </c>
      <c r="BL849" s="18" t="s">
        <v>182</v>
      </c>
      <c r="BM849" s="217" t="s">
        <v>1039</v>
      </c>
    </row>
    <row r="850" spans="2:51" s="13" customFormat="1" ht="12">
      <c r="B850" s="219"/>
      <c r="C850" s="220"/>
      <c r="D850" s="221" t="s">
        <v>152</v>
      </c>
      <c r="E850" s="222" t="s">
        <v>1</v>
      </c>
      <c r="F850" s="223" t="s">
        <v>1040</v>
      </c>
      <c r="G850" s="220"/>
      <c r="H850" s="224">
        <v>1</v>
      </c>
      <c r="I850" s="225"/>
      <c r="J850" s="220"/>
      <c r="K850" s="220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152</v>
      </c>
      <c r="AU850" s="230" t="s">
        <v>82</v>
      </c>
      <c r="AV850" s="13" t="s">
        <v>82</v>
      </c>
      <c r="AW850" s="13" t="s">
        <v>29</v>
      </c>
      <c r="AX850" s="13" t="s">
        <v>72</v>
      </c>
      <c r="AY850" s="230" t="s">
        <v>145</v>
      </c>
    </row>
    <row r="851" spans="2:51" s="14" customFormat="1" ht="12">
      <c r="B851" s="231"/>
      <c r="C851" s="232"/>
      <c r="D851" s="221" t="s">
        <v>152</v>
      </c>
      <c r="E851" s="233" t="s">
        <v>1</v>
      </c>
      <c r="F851" s="234" t="s">
        <v>154</v>
      </c>
      <c r="G851" s="232"/>
      <c r="H851" s="235">
        <v>1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152</v>
      </c>
      <c r="AU851" s="241" t="s">
        <v>82</v>
      </c>
      <c r="AV851" s="14" t="s">
        <v>151</v>
      </c>
      <c r="AW851" s="14" t="s">
        <v>29</v>
      </c>
      <c r="AX851" s="14" t="s">
        <v>80</v>
      </c>
      <c r="AY851" s="241" t="s">
        <v>145</v>
      </c>
    </row>
    <row r="852" spans="1:65" s="2" customFormat="1" ht="21.75" customHeight="1">
      <c r="A852" s="35"/>
      <c r="B852" s="36"/>
      <c r="C852" s="205" t="s">
        <v>1041</v>
      </c>
      <c r="D852" s="205" t="s">
        <v>147</v>
      </c>
      <c r="E852" s="206" t="s">
        <v>1042</v>
      </c>
      <c r="F852" s="207" t="s">
        <v>1043</v>
      </c>
      <c r="G852" s="208" t="s">
        <v>831</v>
      </c>
      <c r="H852" s="209">
        <v>4</v>
      </c>
      <c r="I852" s="210"/>
      <c r="J852" s="211">
        <f>ROUND(I852*H852,2)</f>
        <v>0</v>
      </c>
      <c r="K852" s="212"/>
      <c r="L852" s="40"/>
      <c r="M852" s="213" t="s">
        <v>1</v>
      </c>
      <c r="N852" s="214" t="s">
        <v>37</v>
      </c>
      <c r="O852" s="72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7" t="s">
        <v>182</v>
      </c>
      <c r="AT852" s="217" t="s">
        <v>147</v>
      </c>
      <c r="AU852" s="217" t="s">
        <v>82</v>
      </c>
      <c r="AY852" s="18" t="s">
        <v>145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8" t="s">
        <v>80</v>
      </c>
      <c r="BK852" s="218">
        <f>ROUND(I852*H852,2)</f>
        <v>0</v>
      </c>
      <c r="BL852" s="18" t="s">
        <v>182</v>
      </c>
      <c r="BM852" s="217" t="s">
        <v>1044</v>
      </c>
    </row>
    <row r="853" spans="1:65" s="2" customFormat="1" ht="21.75" customHeight="1">
      <c r="A853" s="35"/>
      <c r="B853" s="36"/>
      <c r="C853" s="263" t="s">
        <v>676</v>
      </c>
      <c r="D853" s="263" t="s">
        <v>222</v>
      </c>
      <c r="E853" s="264" t="s">
        <v>1045</v>
      </c>
      <c r="F853" s="265" t="s">
        <v>1046</v>
      </c>
      <c r="G853" s="266" t="s">
        <v>471</v>
      </c>
      <c r="H853" s="267">
        <v>2</v>
      </c>
      <c r="I853" s="268"/>
      <c r="J853" s="269">
        <f>ROUND(I853*H853,2)</f>
        <v>0</v>
      </c>
      <c r="K853" s="270"/>
      <c r="L853" s="271"/>
      <c r="M853" s="272" t="s">
        <v>1</v>
      </c>
      <c r="N853" s="273" t="s">
        <v>37</v>
      </c>
      <c r="O853" s="72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217" t="s">
        <v>310</v>
      </c>
      <c r="AT853" s="217" t="s">
        <v>222</v>
      </c>
      <c r="AU853" s="217" t="s">
        <v>82</v>
      </c>
      <c r="AY853" s="18" t="s">
        <v>145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8" t="s">
        <v>80</v>
      </c>
      <c r="BK853" s="218">
        <f>ROUND(I853*H853,2)</f>
        <v>0</v>
      </c>
      <c r="BL853" s="18" t="s">
        <v>182</v>
      </c>
      <c r="BM853" s="217" t="s">
        <v>1047</v>
      </c>
    </row>
    <row r="854" spans="2:51" s="13" customFormat="1" ht="12">
      <c r="B854" s="219"/>
      <c r="C854" s="220"/>
      <c r="D854" s="221" t="s">
        <v>152</v>
      </c>
      <c r="E854" s="222" t="s">
        <v>1</v>
      </c>
      <c r="F854" s="223" t="s">
        <v>1048</v>
      </c>
      <c r="G854" s="220"/>
      <c r="H854" s="224">
        <v>2</v>
      </c>
      <c r="I854" s="225"/>
      <c r="J854" s="220"/>
      <c r="K854" s="220"/>
      <c r="L854" s="226"/>
      <c r="M854" s="227"/>
      <c r="N854" s="228"/>
      <c r="O854" s="228"/>
      <c r="P854" s="228"/>
      <c r="Q854" s="228"/>
      <c r="R854" s="228"/>
      <c r="S854" s="228"/>
      <c r="T854" s="229"/>
      <c r="AT854" s="230" t="s">
        <v>152</v>
      </c>
      <c r="AU854" s="230" t="s">
        <v>82</v>
      </c>
      <c r="AV854" s="13" t="s">
        <v>82</v>
      </c>
      <c r="AW854" s="13" t="s">
        <v>29</v>
      </c>
      <c r="AX854" s="13" t="s">
        <v>72</v>
      </c>
      <c r="AY854" s="230" t="s">
        <v>145</v>
      </c>
    </row>
    <row r="855" spans="2:51" s="14" customFormat="1" ht="12">
      <c r="B855" s="231"/>
      <c r="C855" s="232"/>
      <c r="D855" s="221" t="s">
        <v>152</v>
      </c>
      <c r="E855" s="233" t="s">
        <v>1</v>
      </c>
      <c r="F855" s="234" t="s">
        <v>154</v>
      </c>
      <c r="G855" s="232"/>
      <c r="H855" s="235">
        <v>2</v>
      </c>
      <c r="I855" s="236"/>
      <c r="J855" s="232"/>
      <c r="K855" s="232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152</v>
      </c>
      <c r="AU855" s="241" t="s">
        <v>82</v>
      </c>
      <c r="AV855" s="14" t="s">
        <v>151</v>
      </c>
      <c r="AW855" s="14" t="s">
        <v>29</v>
      </c>
      <c r="AX855" s="14" t="s">
        <v>80</v>
      </c>
      <c r="AY855" s="241" t="s">
        <v>145</v>
      </c>
    </row>
    <row r="856" spans="1:65" s="2" customFormat="1" ht="33" customHeight="1">
      <c r="A856" s="35"/>
      <c r="B856" s="36"/>
      <c r="C856" s="263" t="s">
        <v>1049</v>
      </c>
      <c r="D856" s="263" t="s">
        <v>222</v>
      </c>
      <c r="E856" s="264" t="s">
        <v>1050</v>
      </c>
      <c r="F856" s="265" t="s">
        <v>1051</v>
      </c>
      <c r="G856" s="266" t="s">
        <v>471</v>
      </c>
      <c r="H856" s="267">
        <v>1</v>
      </c>
      <c r="I856" s="268"/>
      <c r="J856" s="269">
        <f>ROUND(I856*H856,2)</f>
        <v>0</v>
      </c>
      <c r="K856" s="270"/>
      <c r="L856" s="271"/>
      <c r="M856" s="272" t="s">
        <v>1</v>
      </c>
      <c r="N856" s="273" t="s">
        <v>37</v>
      </c>
      <c r="O856" s="72"/>
      <c r="P856" s="215">
        <f>O856*H856</f>
        <v>0</v>
      </c>
      <c r="Q856" s="215">
        <v>0</v>
      </c>
      <c r="R856" s="215">
        <f>Q856*H856</f>
        <v>0</v>
      </c>
      <c r="S856" s="215">
        <v>0</v>
      </c>
      <c r="T856" s="216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217" t="s">
        <v>310</v>
      </c>
      <c r="AT856" s="217" t="s">
        <v>222</v>
      </c>
      <c r="AU856" s="217" t="s">
        <v>82</v>
      </c>
      <c r="AY856" s="18" t="s">
        <v>145</v>
      </c>
      <c r="BE856" s="218">
        <f>IF(N856="základní",J856,0)</f>
        <v>0</v>
      </c>
      <c r="BF856" s="218">
        <f>IF(N856="snížená",J856,0)</f>
        <v>0</v>
      </c>
      <c r="BG856" s="218">
        <f>IF(N856="zákl. přenesená",J856,0)</f>
        <v>0</v>
      </c>
      <c r="BH856" s="218">
        <f>IF(N856="sníž. přenesená",J856,0)</f>
        <v>0</v>
      </c>
      <c r="BI856" s="218">
        <f>IF(N856="nulová",J856,0)</f>
        <v>0</v>
      </c>
      <c r="BJ856" s="18" t="s">
        <v>80</v>
      </c>
      <c r="BK856" s="218">
        <f>ROUND(I856*H856,2)</f>
        <v>0</v>
      </c>
      <c r="BL856" s="18" t="s">
        <v>182</v>
      </c>
      <c r="BM856" s="217" t="s">
        <v>1052</v>
      </c>
    </row>
    <row r="857" spans="2:51" s="13" customFormat="1" ht="12">
      <c r="B857" s="219"/>
      <c r="C857" s="220"/>
      <c r="D857" s="221" t="s">
        <v>152</v>
      </c>
      <c r="E857" s="222" t="s">
        <v>1</v>
      </c>
      <c r="F857" s="223" t="s">
        <v>1053</v>
      </c>
      <c r="G857" s="220"/>
      <c r="H857" s="224">
        <v>1</v>
      </c>
      <c r="I857" s="225"/>
      <c r="J857" s="220"/>
      <c r="K857" s="220"/>
      <c r="L857" s="226"/>
      <c r="M857" s="227"/>
      <c r="N857" s="228"/>
      <c r="O857" s="228"/>
      <c r="P857" s="228"/>
      <c r="Q857" s="228"/>
      <c r="R857" s="228"/>
      <c r="S857" s="228"/>
      <c r="T857" s="229"/>
      <c r="AT857" s="230" t="s">
        <v>152</v>
      </c>
      <c r="AU857" s="230" t="s">
        <v>82</v>
      </c>
      <c r="AV857" s="13" t="s">
        <v>82</v>
      </c>
      <c r="AW857" s="13" t="s">
        <v>29</v>
      </c>
      <c r="AX857" s="13" t="s">
        <v>72</v>
      </c>
      <c r="AY857" s="230" t="s">
        <v>145</v>
      </c>
    </row>
    <row r="858" spans="2:51" s="14" customFormat="1" ht="12">
      <c r="B858" s="231"/>
      <c r="C858" s="232"/>
      <c r="D858" s="221" t="s">
        <v>152</v>
      </c>
      <c r="E858" s="233" t="s">
        <v>1</v>
      </c>
      <c r="F858" s="234" t="s">
        <v>154</v>
      </c>
      <c r="G858" s="232"/>
      <c r="H858" s="235">
        <v>1</v>
      </c>
      <c r="I858" s="236"/>
      <c r="J858" s="232"/>
      <c r="K858" s="232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152</v>
      </c>
      <c r="AU858" s="241" t="s">
        <v>82</v>
      </c>
      <c r="AV858" s="14" t="s">
        <v>151</v>
      </c>
      <c r="AW858" s="14" t="s">
        <v>29</v>
      </c>
      <c r="AX858" s="14" t="s">
        <v>80</v>
      </c>
      <c r="AY858" s="241" t="s">
        <v>145</v>
      </c>
    </row>
    <row r="859" spans="1:65" s="2" customFormat="1" ht="21.75" customHeight="1">
      <c r="A859" s="35"/>
      <c r="B859" s="36"/>
      <c r="C859" s="205" t="s">
        <v>680</v>
      </c>
      <c r="D859" s="205" t="s">
        <v>147</v>
      </c>
      <c r="E859" s="206" t="s">
        <v>1054</v>
      </c>
      <c r="F859" s="207" t="s">
        <v>1055</v>
      </c>
      <c r="G859" s="208" t="s">
        <v>831</v>
      </c>
      <c r="H859" s="209">
        <v>1</v>
      </c>
      <c r="I859" s="210"/>
      <c r="J859" s="211">
        <f>ROUND(I859*H859,2)</f>
        <v>0</v>
      </c>
      <c r="K859" s="212"/>
      <c r="L859" s="40"/>
      <c r="M859" s="213" t="s">
        <v>1</v>
      </c>
      <c r="N859" s="214" t="s">
        <v>37</v>
      </c>
      <c r="O859" s="72"/>
      <c r="P859" s="215">
        <f>O859*H859</f>
        <v>0</v>
      </c>
      <c r="Q859" s="215">
        <v>0</v>
      </c>
      <c r="R859" s="215">
        <f>Q859*H859</f>
        <v>0</v>
      </c>
      <c r="S859" s="215">
        <v>0</v>
      </c>
      <c r="T859" s="216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17" t="s">
        <v>182</v>
      </c>
      <c r="AT859" s="217" t="s">
        <v>147</v>
      </c>
      <c r="AU859" s="217" t="s">
        <v>82</v>
      </c>
      <c r="AY859" s="18" t="s">
        <v>145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8" t="s">
        <v>80</v>
      </c>
      <c r="BK859" s="218">
        <f>ROUND(I859*H859,2)</f>
        <v>0</v>
      </c>
      <c r="BL859" s="18" t="s">
        <v>182</v>
      </c>
      <c r="BM859" s="217" t="s">
        <v>1056</v>
      </c>
    </row>
    <row r="860" spans="2:51" s="13" customFormat="1" ht="12">
      <c r="B860" s="219"/>
      <c r="C860" s="220"/>
      <c r="D860" s="221" t="s">
        <v>152</v>
      </c>
      <c r="E860" s="222" t="s">
        <v>1</v>
      </c>
      <c r="F860" s="223" t="s">
        <v>1057</v>
      </c>
      <c r="G860" s="220"/>
      <c r="H860" s="224">
        <v>1</v>
      </c>
      <c r="I860" s="225"/>
      <c r="J860" s="220"/>
      <c r="K860" s="220"/>
      <c r="L860" s="226"/>
      <c r="M860" s="227"/>
      <c r="N860" s="228"/>
      <c r="O860" s="228"/>
      <c r="P860" s="228"/>
      <c r="Q860" s="228"/>
      <c r="R860" s="228"/>
      <c r="S860" s="228"/>
      <c r="T860" s="229"/>
      <c r="AT860" s="230" t="s">
        <v>152</v>
      </c>
      <c r="AU860" s="230" t="s">
        <v>82</v>
      </c>
      <c r="AV860" s="13" t="s">
        <v>82</v>
      </c>
      <c r="AW860" s="13" t="s">
        <v>29</v>
      </c>
      <c r="AX860" s="13" t="s">
        <v>72</v>
      </c>
      <c r="AY860" s="230" t="s">
        <v>145</v>
      </c>
    </row>
    <row r="861" spans="2:51" s="14" customFormat="1" ht="12">
      <c r="B861" s="231"/>
      <c r="C861" s="232"/>
      <c r="D861" s="221" t="s">
        <v>152</v>
      </c>
      <c r="E861" s="233" t="s">
        <v>1</v>
      </c>
      <c r="F861" s="234" t="s">
        <v>154</v>
      </c>
      <c r="G861" s="232"/>
      <c r="H861" s="235">
        <v>1</v>
      </c>
      <c r="I861" s="236"/>
      <c r="J861" s="232"/>
      <c r="K861" s="232"/>
      <c r="L861" s="237"/>
      <c r="M861" s="238"/>
      <c r="N861" s="239"/>
      <c r="O861" s="239"/>
      <c r="P861" s="239"/>
      <c r="Q861" s="239"/>
      <c r="R861" s="239"/>
      <c r="S861" s="239"/>
      <c r="T861" s="240"/>
      <c r="AT861" s="241" t="s">
        <v>152</v>
      </c>
      <c r="AU861" s="241" t="s">
        <v>82</v>
      </c>
      <c r="AV861" s="14" t="s">
        <v>151</v>
      </c>
      <c r="AW861" s="14" t="s">
        <v>29</v>
      </c>
      <c r="AX861" s="14" t="s">
        <v>80</v>
      </c>
      <c r="AY861" s="241" t="s">
        <v>145</v>
      </c>
    </row>
    <row r="862" spans="1:65" s="2" customFormat="1" ht="33" customHeight="1">
      <c r="A862" s="35"/>
      <c r="B862" s="36"/>
      <c r="C862" s="263" t="s">
        <v>1058</v>
      </c>
      <c r="D862" s="263" t="s">
        <v>222</v>
      </c>
      <c r="E862" s="264" t="s">
        <v>1059</v>
      </c>
      <c r="F862" s="265" t="s">
        <v>1060</v>
      </c>
      <c r="G862" s="266" t="s">
        <v>471</v>
      </c>
      <c r="H862" s="267">
        <v>1</v>
      </c>
      <c r="I862" s="268"/>
      <c r="J862" s="269">
        <f>ROUND(I862*H862,2)</f>
        <v>0</v>
      </c>
      <c r="K862" s="270"/>
      <c r="L862" s="271"/>
      <c r="M862" s="272" t="s">
        <v>1</v>
      </c>
      <c r="N862" s="273" t="s">
        <v>37</v>
      </c>
      <c r="O862" s="72"/>
      <c r="P862" s="215">
        <f>O862*H862</f>
        <v>0</v>
      </c>
      <c r="Q862" s="215">
        <v>0</v>
      </c>
      <c r="R862" s="215">
        <f>Q862*H862</f>
        <v>0</v>
      </c>
      <c r="S862" s="215">
        <v>0</v>
      </c>
      <c r="T862" s="216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17" t="s">
        <v>310</v>
      </c>
      <c r="AT862" s="217" t="s">
        <v>222</v>
      </c>
      <c r="AU862" s="217" t="s">
        <v>82</v>
      </c>
      <c r="AY862" s="18" t="s">
        <v>145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8" t="s">
        <v>80</v>
      </c>
      <c r="BK862" s="218">
        <f>ROUND(I862*H862,2)</f>
        <v>0</v>
      </c>
      <c r="BL862" s="18" t="s">
        <v>182</v>
      </c>
      <c r="BM862" s="217" t="s">
        <v>1061</v>
      </c>
    </row>
    <row r="863" spans="2:51" s="13" customFormat="1" ht="12">
      <c r="B863" s="219"/>
      <c r="C863" s="220"/>
      <c r="D863" s="221" t="s">
        <v>152</v>
      </c>
      <c r="E863" s="222" t="s">
        <v>1</v>
      </c>
      <c r="F863" s="223" t="s">
        <v>1062</v>
      </c>
      <c r="G863" s="220"/>
      <c r="H863" s="224">
        <v>1</v>
      </c>
      <c r="I863" s="225"/>
      <c r="J863" s="220"/>
      <c r="K863" s="220"/>
      <c r="L863" s="226"/>
      <c r="M863" s="227"/>
      <c r="N863" s="228"/>
      <c r="O863" s="228"/>
      <c r="P863" s="228"/>
      <c r="Q863" s="228"/>
      <c r="R863" s="228"/>
      <c r="S863" s="228"/>
      <c r="T863" s="229"/>
      <c r="AT863" s="230" t="s">
        <v>152</v>
      </c>
      <c r="AU863" s="230" t="s">
        <v>82</v>
      </c>
      <c r="AV863" s="13" t="s">
        <v>82</v>
      </c>
      <c r="AW863" s="13" t="s">
        <v>29</v>
      </c>
      <c r="AX863" s="13" t="s">
        <v>72</v>
      </c>
      <c r="AY863" s="230" t="s">
        <v>145</v>
      </c>
    </row>
    <row r="864" spans="2:51" s="14" customFormat="1" ht="12">
      <c r="B864" s="231"/>
      <c r="C864" s="232"/>
      <c r="D864" s="221" t="s">
        <v>152</v>
      </c>
      <c r="E864" s="233" t="s">
        <v>1</v>
      </c>
      <c r="F864" s="234" t="s">
        <v>154</v>
      </c>
      <c r="G864" s="232"/>
      <c r="H864" s="235">
        <v>1</v>
      </c>
      <c r="I864" s="236"/>
      <c r="J864" s="232"/>
      <c r="K864" s="232"/>
      <c r="L864" s="237"/>
      <c r="M864" s="238"/>
      <c r="N864" s="239"/>
      <c r="O864" s="239"/>
      <c r="P864" s="239"/>
      <c r="Q864" s="239"/>
      <c r="R864" s="239"/>
      <c r="S864" s="239"/>
      <c r="T864" s="240"/>
      <c r="AT864" s="241" t="s">
        <v>152</v>
      </c>
      <c r="AU864" s="241" t="s">
        <v>82</v>
      </c>
      <c r="AV864" s="14" t="s">
        <v>151</v>
      </c>
      <c r="AW864" s="14" t="s">
        <v>29</v>
      </c>
      <c r="AX864" s="14" t="s">
        <v>80</v>
      </c>
      <c r="AY864" s="241" t="s">
        <v>145</v>
      </c>
    </row>
    <row r="865" spans="1:65" s="2" customFormat="1" ht="21.75" customHeight="1">
      <c r="A865" s="35"/>
      <c r="B865" s="36"/>
      <c r="C865" s="205" t="s">
        <v>683</v>
      </c>
      <c r="D865" s="205" t="s">
        <v>147</v>
      </c>
      <c r="E865" s="206" t="s">
        <v>1063</v>
      </c>
      <c r="F865" s="207" t="s">
        <v>1064</v>
      </c>
      <c r="G865" s="208" t="s">
        <v>831</v>
      </c>
      <c r="H865" s="209">
        <v>4</v>
      </c>
      <c r="I865" s="210"/>
      <c r="J865" s="211">
        <f>ROUND(I865*H865,2)</f>
        <v>0</v>
      </c>
      <c r="K865" s="212"/>
      <c r="L865" s="40"/>
      <c r="M865" s="213" t="s">
        <v>1</v>
      </c>
      <c r="N865" s="214" t="s">
        <v>37</v>
      </c>
      <c r="O865" s="72"/>
      <c r="P865" s="215">
        <f>O865*H865</f>
        <v>0</v>
      </c>
      <c r="Q865" s="215">
        <v>0</v>
      </c>
      <c r="R865" s="215">
        <f>Q865*H865</f>
        <v>0</v>
      </c>
      <c r="S865" s="215">
        <v>0</v>
      </c>
      <c r="T865" s="21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7" t="s">
        <v>182</v>
      </c>
      <c r="AT865" s="217" t="s">
        <v>147</v>
      </c>
      <c r="AU865" s="217" t="s">
        <v>82</v>
      </c>
      <c r="AY865" s="18" t="s">
        <v>145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8" t="s">
        <v>80</v>
      </c>
      <c r="BK865" s="218">
        <f>ROUND(I865*H865,2)</f>
        <v>0</v>
      </c>
      <c r="BL865" s="18" t="s">
        <v>182</v>
      </c>
      <c r="BM865" s="217" t="s">
        <v>1065</v>
      </c>
    </row>
    <row r="866" spans="1:65" s="2" customFormat="1" ht="33" customHeight="1">
      <c r="A866" s="35"/>
      <c r="B866" s="36"/>
      <c r="C866" s="263" t="s">
        <v>1066</v>
      </c>
      <c r="D866" s="263" t="s">
        <v>222</v>
      </c>
      <c r="E866" s="264" t="s">
        <v>1067</v>
      </c>
      <c r="F866" s="265" t="s">
        <v>1068</v>
      </c>
      <c r="G866" s="266" t="s">
        <v>471</v>
      </c>
      <c r="H866" s="267">
        <v>1</v>
      </c>
      <c r="I866" s="268"/>
      <c r="J866" s="269">
        <f>ROUND(I866*H866,2)</f>
        <v>0</v>
      </c>
      <c r="K866" s="270"/>
      <c r="L866" s="271"/>
      <c r="M866" s="272" t="s">
        <v>1</v>
      </c>
      <c r="N866" s="273" t="s">
        <v>37</v>
      </c>
      <c r="O866" s="72"/>
      <c r="P866" s="215">
        <f>O866*H866</f>
        <v>0</v>
      </c>
      <c r="Q866" s="215">
        <v>0</v>
      </c>
      <c r="R866" s="215">
        <f>Q866*H866</f>
        <v>0</v>
      </c>
      <c r="S866" s="215">
        <v>0</v>
      </c>
      <c r="T866" s="216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217" t="s">
        <v>310</v>
      </c>
      <c r="AT866" s="217" t="s">
        <v>222</v>
      </c>
      <c r="AU866" s="217" t="s">
        <v>82</v>
      </c>
      <c r="AY866" s="18" t="s">
        <v>145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8" t="s">
        <v>80</v>
      </c>
      <c r="BK866" s="218">
        <f>ROUND(I866*H866,2)</f>
        <v>0</v>
      </c>
      <c r="BL866" s="18" t="s">
        <v>182</v>
      </c>
      <c r="BM866" s="217" t="s">
        <v>1069</v>
      </c>
    </row>
    <row r="867" spans="2:51" s="13" customFormat="1" ht="12">
      <c r="B867" s="219"/>
      <c r="C867" s="220"/>
      <c r="D867" s="221" t="s">
        <v>152</v>
      </c>
      <c r="E867" s="222" t="s">
        <v>1</v>
      </c>
      <c r="F867" s="223" t="s">
        <v>1070</v>
      </c>
      <c r="G867" s="220"/>
      <c r="H867" s="224">
        <v>1</v>
      </c>
      <c r="I867" s="225"/>
      <c r="J867" s="220"/>
      <c r="K867" s="220"/>
      <c r="L867" s="226"/>
      <c r="M867" s="227"/>
      <c r="N867" s="228"/>
      <c r="O867" s="228"/>
      <c r="P867" s="228"/>
      <c r="Q867" s="228"/>
      <c r="R867" s="228"/>
      <c r="S867" s="228"/>
      <c r="T867" s="229"/>
      <c r="AT867" s="230" t="s">
        <v>152</v>
      </c>
      <c r="AU867" s="230" t="s">
        <v>82</v>
      </c>
      <c r="AV867" s="13" t="s">
        <v>82</v>
      </c>
      <c r="AW867" s="13" t="s">
        <v>29</v>
      </c>
      <c r="AX867" s="13" t="s">
        <v>72</v>
      </c>
      <c r="AY867" s="230" t="s">
        <v>145</v>
      </c>
    </row>
    <row r="868" spans="2:51" s="14" customFormat="1" ht="12">
      <c r="B868" s="231"/>
      <c r="C868" s="232"/>
      <c r="D868" s="221" t="s">
        <v>152</v>
      </c>
      <c r="E868" s="233" t="s">
        <v>1</v>
      </c>
      <c r="F868" s="234" t="s">
        <v>154</v>
      </c>
      <c r="G868" s="232"/>
      <c r="H868" s="235">
        <v>1</v>
      </c>
      <c r="I868" s="236"/>
      <c r="J868" s="232"/>
      <c r="K868" s="232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152</v>
      </c>
      <c r="AU868" s="241" t="s">
        <v>82</v>
      </c>
      <c r="AV868" s="14" t="s">
        <v>151</v>
      </c>
      <c r="AW868" s="14" t="s">
        <v>29</v>
      </c>
      <c r="AX868" s="14" t="s">
        <v>80</v>
      </c>
      <c r="AY868" s="241" t="s">
        <v>145</v>
      </c>
    </row>
    <row r="869" spans="1:65" s="2" customFormat="1" ht="33" customHeight="1">
      <c r="A869" s="35"/>
      <c r="B869" s="36"/>
      <c r="C869" s="263" t="s">
        <v>688</v>
      </c>
      <c r="D869" s="263" t="s">
        <v>222</v>
      </c>
      <c r="E869" s="264" t="s">
        <v>1071</v>
      </c>
      <c r="F869" s="265" t="s">
        <v>1072</v>
      </c>
      <c r="G869" s="266" t="s">
        <v>471</v>
      </c>
      <c r="H869" s="267">
        <v>1</v>
      </c>
      <c r="I869" s="268"/>
      <c r="J869" s="269">
        <f>ROUND(I869*H869,2)</f>
        <v>0</v>
      </c>
      <c r="K869" s="270"/>
      <c r="L869" s="271"/>
      <c r="M869" s="272" t="s">
        <v>1</v>
      </c>
      <c r="N869" s="273" t="s">
        <v>37</v>
      </c>
      <c r="O869" s="72"/>
      <c r="P869" s="215">
        <f>O869*H869</f>
        <v>0</v>
      </c>
      <c r="Q869" s="215">
        <v>0</v>
      </c>
      <c r="R869" s="215">
        <f>Q869*H869</f>
        <v>0</v>
      </c>
      <c r="S869" s="215">
        <v>0</v>
      </c>
      <c r="T869" s="216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217" t="s">
        <v>310</v>
      </c>
      <c r="AT869" s="217" t="s">
        <v>222</v>
      </c>
      <c r="AU869" s="217" t="s">
        <v>82</v>
      </c>
      <c r="AY869" s="18" t="s">
        <v>145</v>
      </c>
      <c r="BE869" s="218">
        <f>IF(N869="základní",J869,0)</f>
        <v>0</v>
      </c>
      <c r="BF869" s="218">
        <f>IF(N869="snížená",J869,0)</f>
        <v>0</v>
      </c>
      <c r="BG869" s="218">
        <f>IF(N869="zákl. přenesená",J869,0)</f>
        <v>0</v>
      </c>
      <c r="BH869" s="218">
        <f>IF(N869="sníž. přenesená",J869,0)</f>
        <v>0</v>
      </c>
      <c r="BI869" s="218">
        <f>IF(N869="nulová",J869,0)</f>
        <v>0</v>
      </c>
      <c r="BJ869" s="18" t="s">
        <v>80</v>
      </c>
      <c r="BK869" s="218">
        <f>ROUND(I869*H869,2)</f>
        <v>0</v>
      </c>
      <c r="BL869" s="18" t="s">
        <v>182</v>
      </c>
      <c r="BM869" s="217" t="s">
        <v>1073</v>
      </c>
    </row>
    <row r="870" spans="2:51" s="13" customFormat="1" ht="12">
      <c r="B870" s="219"/>
      <c r="C870" s="220"/>
      <c r="D870" s="221" t="s">
        <v>152</v>
      </c>
      <c r="E870" s="222" t="s">
        <v>1</v>
      </c>
      <c r="F870" s="223" t="s">
        <v>1074</v>
      </c>
      <c r="G870" s="220"/>
      <c r="H870" s="224">
        <v>1</v>
      </c>
      <c r="I870" s="225"/>
      <c r="J870" s="220"/>
      <c r="K870" s="220"/>
      <c r="L870" s="226"/>
      <c r="M870" s="227"/>
      <c r="N870" s="228"/>
      <c r="O870" s="228"/>
      <c r="P870" s="228"/>
      <c r="Q870" s="228"/>
      <c r="R870" s="228"/>
      <c r="S870" s="228"/>
      <c r="T870" s="229"/>
      <c r="AT870" s="230" t="s">
        <v>152</v>
      </c>
      <c r="AU870" s="230" t="s">
        <v>82</v>
      </c>
      <c r="AV870" s="13" t="s">
        <v>82</v>
      </c>
      <c r="AW870" s="13" t="s">
        <v>29</v>
      </c>
      <c r="AX870" s="13" t="s">
        <v>72</v>
      </c>
      <c r="AY870" s="230" t="s">
        <v>145</v>
      </c>
    </row>
    <row r="871" spans="2:51" s="14" customFormat="1" ht="12">
      <c r="B871" s="231"/>
      <c r="C871" s="232"/>
      <c r="D871" s="221" t="s">
        <v>152</v>
      </c>
      <c r="E871" s="233" t="s">
        <v>1</v>
      </c>
      <c r="F871" s="234" t="s">
        <v>154</v>
      </c>
      <c r="G871" s="232"/>
      <c r="H871" s="235">
        <v>1</v>
      </c>
      <c r="I871" s="236"/>
      <c r="J871" s="232"/>
      <c r="K871" s="232"/>
      <c r="L871" s="237"/>
      <c r="M871" s="238"/>
      <c r="N871" s="239"/>
      <c r="O871" s="239"/>
      <c r="P871" s="239"/>
      <c r="Q871" s="239"/>
      <c r="R871" s="239"/>
      <c r="S871" s="239"/>
      <c r="T871" s="240"/>
      <c r="AT871" s="241" t="s">
        <v>152</v>
      </c>
      <c r="AU871" s="241" t="s">
        <v>82</v>
      </c>
      <c r="AV871" s="14" t="s">
        <v>151</v>
      </c>
      <c r="AW871" s="14" t="s">
        <v>29</v>
      </c>
      <c r="AX871" s="14" t="s">
        <v>80</v>
      </c>
      <c r="AY871" s="241" t="s">
        <v>145</v>
      </c>
    </row>
    <row r="872" spans="1:65" s="2" customFormat="1" ht="33" customHeight="1">
      <c r="A872" s="35"/>
      <c r="B872" s="36"/>
      <c r="C872" s="263" t="s">
        <v>1075</v>
      </c>
      <c r="D872" s="263" t="s">
        <v>222</v>
      </c>
      <c r="E872" s="264" t="s">
        <v>1076</v>
      </c>
      <c r="F872" s="265" t="s">
        <v>1077</v>
      </c>
      <c r="G872" s="266" t="s">
        <v>471</v>
      </c>
      <c r="H872" s="267">
        <v>1</v>
      </c>
      <c r="I872" s="268"/>
      <c r="J872" s="269">
        <f>ROUND(I872*H872,2)</f>
        <v>0</v>
      </c>
      <c r="K872" s="270"/>
      <c r="L872" s="271"/>
      <c r="M872" s="272" t="s">
        <v>1</v>
      </c>
      <c r="N872" s="273" t="s">
        <v>37</v>
      </c>
      <c r="O872" s="72"/>
      <c r="P872" s="215">
        <f>O872*H872</f>
        <v>0</v>
      </c>
      <c r="Q872" s="215">
        <v>0</v>
      </c>
      <c r="R872" s="215">
        <f>Q872*H872</f>
        <v>0</v>
      </c>
      <c r="S872" s="215">
        <v>0</v>
      </c>
      <c r="T872" s="216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17" t="s">
        <v>310</v>
      </c>
      <c r="AT872" s="217" t="s">
        <v>222</v>
      </c>
      <c r="AU872" s="217" t="s">
        <v>82</v>
      </c>
      <c r="AY872" s="18" t="s">
        <v>145</v>
      </c>
      <c r="BE872" s="218">
        <f>IF(N872="základní",J872,0)</f>
        <v>0</v>
      </c>
      <c r="BF872" s="218">
        <f>IF(N872="snížená",J872,0)</f>
        <v>0</v>
      </c>
      <c r="BG872" s="218">
        <f>IF(N872="zákl. přenesená",J872,0)</f>
        <v>0</v>
      </c>
      <c r="BH872" s="218">
        <f>IF(N872="sníž. přenesená",J872,0)</f>
        <v>0</v>
      </c>
      <c r="BI872" s="218">
        <f>IF(N872="nulová",J872,0)</f>
        <v>0</v>
      </c>
      <c r="BJ872" s="18" t="s">
        <v>80</v>
      </c>
      <c r="BK872" s="218">
        <f>ROUND(I872*H872,2)</f>
        <v>0</v>
      </c>
      <c r="BL872" s="18" t="s">
        <v>182</v>
      </c>
      <c r="BM872" s="217" t="s">
        <v>1078</v>
      </c>
    </row>
    <row r="873" spans="2:51" s="13" customFormat="1" ht="12">
      <c r="B873" s="219"/>
      <c r="C873" s="220"/>
      <c r="D873" s="221" t="s">
        <v>152</v>
      </c>
      <c r="E873" s="222" t="s">
        <v>1</v>
      </c>
      <c r="F873" s="223" t="s">
        <v>1079</v>
      </c>
      <c r="G873" s="220"/>
      <c r="H873" s="224">
        <v>1</v>
      </c>
      <c r="I873" s="225"/>
      <c r="J873" s="220"/>
      <c r="K873" s="220"/>
      <c r="L873" s="226"/>
      <c r="M873" s="227"/>
      <c r="N873" s="228"/>
      <c r="O873" s="228"/>
      <c r="P873" s="228"/>
      <c r="Q873" s="228"/>
      <c r="R873" s="228"/>
      <c r="S873" s="228"/>
      <c r="T873" s="229"/>
      <c r="AT873" s="230" t="s">
        <v>152</v>
      </c>
      <c r="AU873" s="230" t="s">
        <v>82</v>
      </c>
      <c r="AV873" s="13" t="s">
        <v>82</v>
      </c>
      <c r="AW873" s="13" t="s">
        <v>29</v>
      </c>
      <c r="AX873" s="13" t="s">
        <v>72</v>
      </c>
      <c r="AY873" s="230" t="s">
        <v>145</v>
      </c>
    </row>
    <row r="874" spans="2:51" s="14" customFormat="1" ht="12">
      <c r="B874" s="231"/>
      <c r="C874" s="232"/>
      <c r="D874" s="221" t="s">
        <v>152</v>
      </c>
      <c r="E874" s="233" t="s">
        <v>1</v>
      </c>
      <c r="F874" s="234" t="s">
        <v>154</v>
      </c>
      <c r="G874" s="232"/>
      <c r="H874" s="235">
        <v>1</v>
      </c>
      <c r="I874" s="236"/>
      <c r="J874" s="232"/>
      <c r="K874" s="232"/>
      <c r="L874" s="237"/>
      <c r="M874" s="238"/>
      <c r="N874" s="239"/>
      <c r="O874" s="239"/>
      <c r="P874" s="239"/>
      <c r="Q874" s="239"/>
      <c r="R874" s="239"/>
      <c r="S874" s="239"/>
      <c r="T874" s="240"/>
      <c r="AT874" s="241" t="s">
        <v>152</v>
      </c>
      <c r="AU874" s="241" t="s">
        <v>82</v>
      </c>
      <c r="AV874" s="14" t="s">
        <v>151</v>
      </c>
      <c r="AW874" s="14" t="s">
        <v>29</v>
      </c>
      <c r="AX874" s="14" t="s">
        <v>80</v>
      </c>
      <c r="AY874" s="241" t="s">
        <v>145</v>
      </c>
    </row>
    <row r="875" spans="1:65" s="2" customFormat="1" ht="33" customHeight="1">
      <c r="A875" s="35"/>
      <c r="B875" s="36"/>
      <c r="C875" s="263" t="s">
        <v>691</v>
      </c>
      <c r="D875" s="263" t="s">
        <v>222</v>
      </c>
      <c r="E875" s="264" t="s">
        <v>1080</v>
      </c>
      <c r="F875" s="265" t="s">
        <v>1081</v>
      </c>
      <c r="G875" s="266" t="s">
        <v>189</v>
      </c>
      <c r="H875" s="267">
        <v>1</v>
      </c>
      <c r="I875" s="268"/>
      <c r="J875" s="269">
        <f>ROUND(I875*H875,2)</f>
        <v>0</v>
      </c>
      <c r="K875" s="270"/>
      <c r="L875" s="271"/>
      <c r="M875" s="272" t="s">
        <v>1</v>
      </c>
      <c r="N875" s="273" t="s">
        <v>37</v>
      </c>
      <c r="O875" s="72"/>
      <c r="P875" s="215">
        <f>O875*H875</f>
        <v>0</v>
      </c>
      <c r="Q875" s="215">
        <v>0.0006</v>
      </c>
      <c r="R875" s="215">
        <f>Q875*H875</f>
        <v>0.0006</v>
      </c>
      <c r="S875" s="215">
        <v>0</v>
      </c>
      <c r="T875" s="216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217" t="s">
        <v>310</v>
      </c>
      <c r="AT875" s="217" t="s">
        <v>222</v>
      </c>
      <c r="AU875" s="217" t="s">
        <v>82</v>
      </c>
      <c r="AY875" s="18" t="s">
        <v>145</v>
      </c>
      <c r="BE875" s="218">
        <f>IF(N875="základní",J875,0)</f>
        <v>0</v>
      </c>
      <c r="BF875" s="218">
        <f>IF(N875="snížená",J875,0)</f>
        <v>0</v>
      </c>
      <c r="BG875" s="218">
        <f>IF(N875="zákl. přenesená",J875,0)</f>
        <v>0</v>
      </c>
      <c r="BH875" s="218">
        <f>IF(N875="sníž. přenesená",J875,0)</f>
        <v>0</v>
      </c>
      <c r="BI875" s="218">
        <f>IF(N875="nulová",J875,0)</f>
        <v>0</v>
      </c>
      <c r="BJ875" s="18" t="s">
        <v>80</v>
      </c>
      <c r="BK875" s="218">
        <f>ROUND(I875*H875,2)</f>
        <v>0</v>
      </c>
      <c r="BL875" s="18" t="s">
        <v>182</v>
      </c>
      <c r="BM875" s="217" t="s">
        <v>1082</v>
      </c>
    </row>
    <row r="876" spans="2:51" s="13" customFormat="1" ht="12">
      <c r="B876" s="219"/>
      <c r="C876" s="220"/>
      <c r="D876" s="221" t="s">
        <v>152</v>
      </c>
      <c r="E876" s="222" t="s">
        <v>1</v>
      </c>
      <c r="F876" s="223" t="s">
        <v>1083</v>
      </c>
      <c r="G876" s="220"/>
      <c r="H876" s="224">
        <v>1</v>
      </c>
      <c r="I876" s="225"/>
      <c r="J876" s="220"/>
      <c r="K876" s="220"/>
      <c r="L876" s="226"/>
      <c r="M876" s="227"/>
      <c r="N876" s="228"/>
      <c r="O876" s="228"/>
      <c r="P876" s="228"/>
      <c r="Q876" s="228"/>
      <c r="R876" s="228"/>
      <c r="S876" s="228"/>
      <c r="T876" s="229"/>
      <c r="AT876" s="230" t="s">
        <v>152</v>
      </c>
      <c r="AU876" s="230" t="s">
        <v>82</v>
      </c>
      <c r="AV876" s="13" t="s">
        <v>82</v>
      </c>
      <c r="AW876" s="13" t="s">
        <v>29</v>
      </c>
      <c r="AX876" s="13" t="s">
        <v>80</v>
      </c>
      <c r="AY876" s="230" t="s">
        <v>145</v>
      </c>
    </row>
    <row r="877" spans="1:65" s="2" customFormat="1" ht="21.75" customHeight="1">
      <c r="A877" s="35"/>
      <c r="B877" s="36"/>
      <c r="C877" s="205" t="s">
        <v>1084</v>
      </c>
      <c r="D877" s="205" t="s">
        <v>147</v>
      </c>
      <c r="E877" s="206" t="s">
        <v>1085</v>
      </c>
      <c r="F877" s="207" t="s">
        <v>1086</v>
      </c>
      <c r="G877" s="208" t="s">
        <v>831</v>
      </c>
      <c r="H877" s="209">
        <v>2</v>
      </c>
      <c r="I877" s="210"/>
      <c r="J877" s="211">
        <f>ROUND(I877*H877,2)</f>
        <v>0</v>
      </c>
      <c r="K877" s="212"/>
      <c r="L877" s="40"/>
      <c r="M877" s="213" t="s">
        <v>1</v>
      </c>
      <c r="N877" s="214" t="s">
        <v>37</v>
      </c>
      <c r="O877" s="72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17" t="s">
        <v>182</v>
      </c>
      <c r="AT877" s="217" t="s">
        <v>147</v>
      </c>
      <c r="AU877" s="217" t="s">
        <v>82</v>
      </c>
      <c r="AY877" s="18" t="s">
        <v>145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8" t="s">
        <v>80</v>
      </c>
      <c r="BK877" s="218">
        <f>ROUND(I877*H877,2)</f>
        <v>0</v>
      </c>
      <c r="BL877" s="18" t="s">
        <v>182</v>
      </c>
      <c r="BM877" s="217" t="s">
        <v>1087</v>
      </c>
    </row>
    <row r="878" spans="2:51" s="13" customFormat="1" ht="12">
      <c r="B878" s="219"/>
      <c r="C878" s="220"/>
      <c r="D878" s="221" t="s">
        <v>152</v>
      </c>
      <c r="E878" s="222" t="s">
        <v>1</v>
      </c>
      <c r="F878" s="223" t="s">
        <v>1088</v>
      </c>
      <c r="G878" s="220"/>
      <c r="H878" s="224">
        <v>2</v>
      </c>
      <c r="I878" s="225"/>
      <c r="J878" s="220"/>
      <c r="K878" s="220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152</v>
      </c>
      <c r="AU878" s="230" t="s">
        <v>82</v>
      </c>
      <c r="AV878" s="13" t="s">
        <v>82</v>
      </c>
      <c r="AW878" s="13" t="s">
        <v>29</v>
      </c>
      <c r="AX878" s="13" t="s">
        <v>72</v>
      </c>
      <c r="AY878" s="230" t="s">
        <v>145</v>
      </c>
    </row>
    <row r="879" spans="2:51" s="14" customFormat="1" ht="12">
      <c r="B879" s="231"/>
      <c r="C879" s="232"/>
      <c r="D879" s="221" t="s">
        <v>152</v>
      </c>
      <c r="E879" s="233" t="s">
        <v>1</v>
      </c>
      <c r="F879" s="234" t="s">
        <v>154</v>
      </c>
      <c r="G879" s="232"/>
      <c r="H879" s="235">
        <v>2</v>
      </c>
      <c r="I879" s="236"/>
      <c r="J879" s="232"/>
      <c r="K879" s="232"/>
      <c r="L879" s="237"/>
      <c r="M879" s="238"/>
      <c r="N879" s="239"/>
      <c r="O879" s="239"/>
      <c r="P879" s="239"/>
      <c r="Q879" s="239"/>
      <c r="R879" s="239"/>
      <c r="S879" s="239"/>
      <c r="T879" s="240"/>
      <c r="AT879" s="241" t="s">
        <v>152</v>
      </c>
      <c r="AU879" s="241" t="s">
        <v>82</v>
      </c>
      <c r="AV879" s="14" t="s">
        <v>151</v>
      </c>
      <c r="AW879" s="14" t="s">
        <v>29</v>
      </c>
      <c r="AX879" s="14" t="s">
        <v>80</v>
      </c>
      <c r="AY879" s="241" t="s">
        <v>145</v>
      </c>
    </row>
    <row r="880" spans="1:65" s="2" customFormat="1" ht="21.75" customHeight="1">
      <c r="A880" s="35"/>
      <c r="B880" s="36"/>
      <c r="C880" s="205" t="s">
        <v>695</v>
      </c>
      <c r="D880" s="205" t="s">
        <v>147</v>
      </c>
      <c r="E880" s="206" t="s">
        <v>1089</v>
      </c>
      <c r="F880" s="207" t="s">
        <v>1090</v>
      </c>
      <c r="G880" s="208" t="s">
        <v>831</v>
      </c>
      <c r="H880" s="209">
        <v>73</v>
      </c>
      <c r="I880" s="210"/>
      <c r="J880" s="211">
        <f>ROUND(I880*H880,2)</f>
        <v>0</v>
      </c>
      <c r="K880" s="212"/>
      <c r="L880" s="40"/>
      <c r="M880" s="213" t="s">
        <v>1</v>
      </c>
      <c r="N880" s="214" t="s">
        <v>37</v>
      </c>
      <c r="O880" s="72"/>
      <c r="P880" s="215">
        <f>O880*H880</f>
        <v>0</v>
      </c>
      <c r="Q880" s="215">
        <v>0</v>
      </c>
      <c r="R880" s="215">
        <f>Q880*H880</f>
        <v>0</v>
      </c>
      <c r="S880" s="215">
        <v>0</v>
      </c>
      <c r="T880" s="216">
        <f>S880*H880</f>
        <v>0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R880" s="217" t="s">
        <v>182</v>
      </c>
      <c r="AT880" s="217" t="s">
        <v>147</v>
      </c>
      <c r="AU880" s="217" t="s">
        <v>82</v>
      </c>
      <c r="AY880" s="18" t="s">
        <v>145</v>
      </c>
      <c r="BE880" s="218">
        <f>IF(N880="základní",J880,0)</f>
        <v>0</v>
      </c>
      <c r="BF880" s="218">
        <f>IF(N880="snížená",J880,0)</f>
        <v>0</v>
      </c>
      <c r="BG880" s="218">
        <f>IF(N880="zákl. přenesená",J880,0)</f>
        <v>0</v>
      </c>
      <c r="BH880" s="218">
        <f>IF(N880="sníž. přenesená",J880,0)</f>
        <v>0</v>
      </c>
      <c r="BI880" s="218">
        <f>IF(N880="nulová",J880,0)</f>
        <v>0</v>
      </c>
      <c r="BJ880" s="18" t="s">
        <v>80</v>
      </c>
      <c r="BK880" s="218">
        <f>ROUND(I880*H880,2)</f>
        <v>0</v>
      </c>
      <c r="BL880" s="18" t="s">
        <v>182</v>
      </c>
      <c r="BM880" s="217" t="s">
        <v>1091</v>
      </c>
    </row>
    <row r="881" spans="2:51" s="15" customFormat="1" ht="12">
      <c r="B881" s="242"/>
      <c r="C881" s="243"/>
      <c r="D881" s="221" t="s">
        <v>152</v>
      </c>
      <c r="E881" s="244" t="s">
        <v>1</v>
      </c>
      <c r="F881" s="245" t="s">
        <v>1092</v>
      </c>
      <c r="G881" s="243"/>
      <c r="H881" s="244" t="s">
        <v>1</v>
      </c>
      <c r="I881" s="246"/>
      <c r="J881" s="243"/>
      <c r="K881" s="243"/>
      <c r="L881" s="247"/>
      <c r="M881" s="248"/>
      <c r="N881" s="249"/>
      <c r="O881" s="249"/>
      <c r="P881" s="249"/>
      <c r="Q881" s="249"/>
      <c r="R881" s="249"/>
      <c r="S881" s="249"/>
      <c r="T881" s="250"/>
      <c r="AT881" s="251" t="s">
        <v>152</v>
      </c>
      <c r="AU881" s="251" t="s">
        <v>82</v>
      </c>
      <c r="AV881" s="15" t="s">
        <v>80</v>
      </c>
      <c r="AW881" s="15" t="s">
        <v>29</v>
      </c>
      <c r="AX881" s="15" t="s">
        <v>72</v>
      </c>
      <c r="AY881" s="251" t="s">
        <v>145</v>
      </c>
    </row>
    <row r="882" spans="2:51" s="13" customFormat="1" ht="12">
      <c r="B882" s="219"/>
      <c r="C882" s="220"/>
      <c r="D882" s="221" t="s">
        <v>152</v>
      </c>
      <c r="E882" s="222" t="s">
        <v>1</v>
      </c>
      <c r="F882" s="223" t="s">
        <v>1093</v>
      </c>
      <c r="G882" s="220"/>
      <c r="H882" s="224">
        <v>73</v>
      </c>
      <c r="I882" s="225"/>
      <c r="J882" s="220"/>
      <c r="K882" s="220"/>
      <c r="L882" s="226"/>
      <c r="M882" s="227"/>
      <c r="N882" s="228"/>
      <c r="O882" s="228"/>
      <c r="P882" s="228"/>
      <c r="Q882" s="228"/>
      <c r="R882" s="228"/>
      <c r="S882" s="228"/>
      <c r="T882" s="229"/>
      <c r="AT882" s="230" t="s">
        <v>152</v>
      </c>
      <c r="AU882" s="230" t="s">
        <v>82</v>
      </c>
      <c r="AV882" s="13" t="s">
        <v>82</v>
      </c>
      <c r="AW882" s="13" t="s">
        <v>29</v>
      </c>
      <c r="AX882" s="13" t="s">
        <v>72</v>
      </c>
      <c r="AY882" s="230" t="s">
        <v>145</v>
      </c>
    </row>
    <row r="883" spans="2:51" s="14" customFormat="1" ht="12">
      <c r="B883" s="231"/>
      <c r="C883" s="232"/>
      <c r="D883" s="221" t="s">
        <v>152</v>
      </c>
      <c r="E883" s="233" t="s">
        <v>1</v>
      </c>
      <c r="F883" s="234" t="s">
        <v>154</v>
      </c>
      <c r="G883" s="232"/>
      <c r="H883" s="235">
        <v>73</v>
      </c>
      <c r="I883" s="236"/>
      <c r="J883" s="232"/>
      <c r="K883" s="232"/>
      <c r="L883" s="237"/>
      <c r="M883" s="238"/>
      <c r="N883" s="239"/>
      <c r="O883" s="239"/>
      <c r="P883" s="239"/>
      <c r="Q883" s="239"/>
      <c r="R883" s="239"/>
      <c r="S883" s="239"/>
      <c r="T883" s="240"/>
      <c r="AT883" s="241" t="s">
        <v>152</v>
      </c>
      <c r="AU883" s="241" t="s">
        <v>82</v>
      </c>
      <c r="AV883" s="14" t="s">
        <v>151</v>
      </c>
      <c r="AW883" s="14" t="s">
        <v>29</v>
      </c>
      <c r="AX883" s="14" t="s">
        <v>80</v>
      </c>
      <c r="AY883" s="241" t="s">
        <v>145</v>
      </c>
    </row>
    <row r="884" spans="1:65" s="2" customFormat="1" ht="33" customHeight="1">
      <c r="A884" s="35"/>
      <c r="B884" s="36"/>
      <c r="C884" s="205" t="s">
        <v>1094</v>
      </c>
      <c r="D884" s="205" t="s">
        <v>147</v>
      </c>
      <c r="E884" s="206" t="s">
        <v>1095</v>
      </c>
      <c r="F884" s="207" t="s">
        <v>1096</v>
      </c>
      <c r="G884" s="208" t="s">
        <v>831</v>
      </c>
      <c r="H884" s="209">
        <v>9</v>
      </c>
      <c r="I884" s="210"/>
      <c r="J884" s="211">
        <f>ROUND(I884*H884,2)</f>
        <v>0</v>
      </c>
      <c r="K884" s="212"/>
      <c r="L884" s="40"/>
      <c r="M884" s="213" t="s">
        <v>1</v>
      </c>
      <c r="N884" s="214" t="s">
        <v>37</v>
      </c>
      <c r="O884" s="72"/>
      <c r="P884" s="215">
        <f>O884*H884</f>
        <v>0</v>
      </c>
      <c r="Q884" s="215">
        <v>0</v>
      </c>
      <c r="R884" s="215">
        <f>Q884*H884</f>
        <v>0</v>
      </c>
      <c r="S884" s="215">
        <v>0</v>
      </c>
      <c r="T884" s="216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217" t="s">
        <v>182</v>
      </c>
      <c r="AT884" s="217" t="s">
        <v>147</v>
      </c>
      <c r="AU884" s="217" t="s">
        <v>82</v>
      </c>
      <c r="AY884" s="18" t="s">
        <v>145</v>
      </c>
      <c r="BE884" s="218">
        <f>IF(N884="základní",J884,0)</f>
        <v>0</v>
      </c>
      <c r="BF884" s="218">
        <f>IF(N884="snížená",J884,0)</f>
        <v>0</v>
      </c>
      <c r="BG884" s="218">
        <f>IF(N884="zákl. přenesená",J884,0)</f>
        <v>0</v>
      </c>
      <c r="BH884" s="218">
        <f>IF(N884="sníž. přenesená",J884,0)</f>
        <v>0</v>
      </c>
      <c r="BI884" s="218">
        <f>IF(N884="nulová",J884,0)</f>
        <v>0</v>
      </c>
      <c r="BJ884" s="18" t="s">
        <v>80</v>
      </c>
      <c r="BK884" s="218">
        <f>ROUND(I884*H884,2)</f>
        <v>0</v>
      </c>
      <c r="BL884" s="18" t="s">
        <v>182</v>
      </c>
      <c r="BM884" s="217" t="s">
        <v>1097</v>
      </c>
    </row>
    <row r="885" spans="2:51" s="15" customFormat="1" ht="12">
      <c r="B885" s="242"/>
      <c r="C885" s="243"/>
      <c r="D885" s="221" t="s">
        <v>152</v>
      </c>
      <c r="E885" s="244" t="s">
        <v>1</v>
      </c>
      <c r="F885" s="245" t="s">
        <v>1092</v>
      </c>
      <c r="G885" s="243"/>
      <c r="H885" s="244" t="s">
        <v>1</v>
      </c>
      <c r="I885" s="246"/>
      <c r="J885" s="243"/>
      <c r="K885" s="243"/>
      <c r="L885" s="247"/>
      <c r="M885" s="248"/>
      <c r="N885" s="249"/>
      <c r="O885" s="249"/>
      <c r="P885" s="249"/>
      <c r="Q885" s="249"/>
      <c r="R885" s="249"/>
      <c r="S885" s="249"/>
      <c r="T885" s="250"/>
      <c r="AT885" s="251" t="s">
        <v>152</v>
      </c>
      <c r="AU885" s="251" t="s">
        <v>82</v>
      </c>
      <c r="AV885" s="15" t="s">
        <v>80</v>
      </c>
      <c r="AW885" s="15" t="s">
        <v>29</v>
      </c>
      <c r="AX885" s="15" t="s">
        <v>72</v>
      </c>
      <c r="AY885" s="251" t="s">
        <v>145</v>
      </c>
    </row>
    <row r="886" spans="2:51" s="13" customFormat="1" ht="12">
      <c r="B886" s="219"/>
      <c r="C886" s="220"/>
      <c r="D886" s="221" t="s">
        <v>152</v>
      </c>
      <c r="E886" s="222" t="s">
        <v>1</v>
      </c>
      <c r="F886" s="223" t="s">
        <v>1098</v>
      </c>
      <c r="G886" s="220"/>
      <c r="H886" s="224">
        <v>9</v>
      </c>
      <c r="I886" s="225"/>
      <c r="J886" s="220"/>
      <c r="K886" s="220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152</v>
      </c>
      <c r="AU886" s="230" t="s">
        <v>82</v>
      </c>
      <c r="AV886" s="13" t="s">
        <v>82</v>
      </c>
      <c r="AW886" s="13" t="s">
        <v>29</v>
      </c>
      <c r="AX886" s="13" t="s">
        <v>72</v>
      </c>
      <c r="AY886" s="230" t="s">
        <v>145</v>
      </c>
    </row>
    <row r="887" spans="2:51" s="14" customFormat="1" ht="12">
      <c r="B887" s="231"/>
      <c r="C887" s="232"/>
      <c r="D887" s="221" t="s">
        <v>152</v>
      </c>
      <c r="E887" s="233" t="s">
        <v>1</v>
      </c>
      <c r="F887" s="234" t="s">
        <v>154</v>
      </c>
      <c r="G887" s="232"/>
      <c r="H887" s="235">
        <v>9</v>
      </c>
      <c r="I887" s="236"/>
      <c r="J887" s="232"/>
      <c r="K887" s="232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152</v>
      </c>
      <c r="AU887" s="241" t="s">
        <v>82</v>
      </c>
      <c r="AV887" s="14" t="s">
        <v>151</v>
      </c>
      <c r="AW887" s="14" t="s">
        <v>29</v>
      </c>
      <c r="AX887" s="14" t="s">
        <v>80</v>
      </c>
      <c r="AY887" s="241" t="s">
        <v>145</v>
      </c>
    </row>
    <row r="888" spans="1:65" s="2" customFormat="1" ht="33" customHeight="1">
      <c r="A888" s="35"/>
      <c r="B888" s="36"/>
      <c r="C888" s="205" t="s">
        <v>703</v>
      </c>
      <c r="D888" s="205" t="s">
        <v>147</v>
      </c>
      <c r="E888" s="206" t="s">
        <v>1099</v>
      </c>
      <c r="F888" s="207" t="s">
        <v>1100</v>
      </c>
      <c r="G888" s="208" t="s">
        <v>831</v>
      </c>
      <c r="H888" s="209">
        <v>16</v>
      </c>
      <c r="I888" s="210"/>
      <c r="J888" s="211">
        <f>ROUND(I888*H888,2)</f>
        <v>0</v>
      </c>
      <c r="K888" s="212"/>
      <c r="L888" s="40"/>
      <c r="M888" s="213" t="s">
        <v>1</v>
      </c>
      <c r="N888" s="214" t="s">
        <v>37</v>
      </c>
      <c r="O888" s="72"/>
      <c r="P888" s="215">
        <f>O888*H888</f>
        <v>0</v>
      </c>
      <c r="Q888" s="215">
        <v>0</v>
      </c>
      <c r="R888" s="215">
        <f>Q888*H888</f>
        <v>0</v>
      </c>
      <c r="S888" s="215">
        <v>0</v>
      </c>
      <c r="T888" s="216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17" t="s">
        <v>182</v>
      </c>
      <c r="AT888" s="217" t="s">
        <v>147</v>
      </c>
      <c r="AU888" s="217" t="s">
        <v>82</v>
      </c>
      <c r="AY888" s="18" t="s">
        <v>145</v>
      </c>
      <c r="BE888" s="218">
        <f>IF(N888="základní",J888,0)</f>
        <v>0</v>
      </c>
      <c r="BF888" s="218">
        <f>IF(N888="snížená",J888,0)</f>
        <v>0</v>
      </c>
      <c r="BG888" s="218">
        <f>IF(N888="zákl. přenesená",J888,0)</f>
        <v>0</v>
      </c>
      <c r="BH888" s="218">
        <f>IF(N888="sníž. přenesená",J888,0)</f>
        <v>0</v>
      </c>
      <c r="BI888" s="218">
        <f>IF(N888="nulová",J888,0)</f>
        <v>0</v>
      </c>
      <c r="BJ888" s="18" t="s">
        <v>80</v>
      </c>
      <c r="BK888" s="218">
        <f>ROUND(I888*H888,2)</f>
        <v>0</v>
      </c>
      <c r="BL888" s="18" t="s">
        <v>182</v>
      </c>
      <c r="BM888" s="217" t="s">
        <v>1101</v>
      </c>
    </row>
    <row r="889" spans="2:51" s="15" customFormat="1" ht="12">
      <c r="B889" s="242"/>
      <c r="C889" s="243"/>
      <c r="D889" s="221" t="s">
        <v>152</v>
      </c>
      <c r="E889" s="244" t="s">
        <v>1</v>
      </c>
      <c r="F889" s="245" t="s">
        <v>1092</v>
      </c>
      <c r="G889" s="243"/>
      <c r="H889" s="244" t="s">
        <v>1</v>
      </c>
      <c r="I889" s="246"/>
      <c r="J889" s="243"/>
      <c r="K889" s="243"/>
      <c r="L889" s="247"/>
      <c r="M889" s="248"/>
      <c r="N889" s="249"/>
      <c r="O889" s="249"/>
      <c r="P889" s="249"/>
      <c r="Q889" s="249"/>
      <c r="R889" s="249"/>
      <c r="S889" s="249"/>
      <c r="T889" s="250"/>
      <c r="AT889" s="251" t="s">
        <v>152</v>
      </c>
      <c r="AU889" s="251" t="s">
        <v>82</v>
      </c>
      <c r="AV889" s="15" t="s">
        <v>80</v>
      </c>
      <c r="AW889" s="15" t="s">
        <v>29</v>
      </c>
      <c r="AX889" s="15" t="s">
        <v>72</v>
      </c>
      <c r="AY889" s="251" t="s">
        <v>145</v>
      </c>
    </row>
    <row r="890" spans="2:51" s="13" customFormat="1" ht="12">
      <c r="B890" s="219"/>
      <c r="C890" s="220"/>
      <c r="D890" s="221" t="s">
        <v>152</v>
      </c>
      <c r="E890" s="222" t="s">
        <v>1</v>
      </c>
      <c r="F890" s="223" t="s">
        <v>1102</v>
      </c>
      <c r="G890" s="220"/>
      <c r="H890" s="224">
        <v>16</v>
      </c>
      <c r="I890" s="225"/>
      <c r="J890" s="220"/>
      <c r="K890" s="220"/>
      <c r="L890" s="226"/>
      <c r="M890" s="227"/>
      <c r="N890" s="228"/>
      <c r="O890" s="228"/>
      <c r="P890" s="228"/>
      <c r="Q890" s="228"/>
      <c r="R890" s="228"/>
      <c r="S890" s="228"/>
      <c r="T890" s="229"/>
      <c r="AT890" s="230" t="s">
        <v>152</v>
      </c>
      <c r="AU890" s="230" t="s">
        <v>82</v>
      </c>
      <c r="AV890" s="13" t="s">
        <v>82</v>
      </c>
      <c r="AW890" s="13" t="s">
        <v>29</v>
      </c>
      <c r="AX890" s="13" t="s">
        <v>72</v>
      </c>
      <c r="AY890" s="230" t="s">
        <v>145</v>
      </c>
    </row>
    <row r="891" spans="2:51" s="14" customFormat="1" ht="12">
      <c r="B891" s="231"/>
      <c r="C891" s="232"/>
      <c r="D891" s="221" t="s">
        <v>152</v>
      </c>
      <c r="E891" s="233" t="s">
        <v>1</v>
      </c>
      <c r="F891" s="234" t="s">
        <v>154</v>
      </c>
      <c r="G891" s="232"/>
      <c r="H891" s="235">
        <v>16</v>
      </c>
      <c r="I891" s="236"/>
      <c r="J891" s="232"/>
      <c r="K891" s="232"/>
      <c r="L891" s="237"/>
      <c r="M891" s="238"/>
      <c r="N891" s="239"/>
      <c r="O891" s="239"/>
      <c r="P891" s="239"/>
      <c r="Q891" s="239"/>
      <c r="R891" s="239"/>
      <c r="S891" s="239"/>
      <c r="T891" s="240"/>
      <c r="AT891" s="241" t="s">
        <v>152</v>
      </c>
      <c r="AU891" s="241" t="s">
        <v>82</v>
      </c>
      <c r="AV891" s="14" t="s">
        <v>151</v>
      </c>
      <c r="AW891" s="14" t="s">
        <v>29</v>
      </c>
      <c r="AX891" s="14" t="s">
        <v>80</v>
      </c>
      <c r="AY891" s="241" t="s">
        <v>145</v>
      </c>
    </row>
    <row r="892" spans="1:65" s="2" customFormat="1" ht="33" customHeight="1">
      <c r="A892" s="35"/>
      <c r="B892" s="36"/>
      <c r="C892" s="205" t="s">
        <v>1103</v>
      </c>
      <c r="D892" s="205" t="s">
        <v>147</v>
      </c>
      <c r="E892" s="206" t="s">
        <v>1104</v>
      </c>
      <c r="F892" s="207" t="s">
        <v>1105</v>
      </c>
      <c r="G892" s="208" t="s">
        <v>831</v>
      </c>
      <c r="H892" s="209">
        <v>28</v>
      </c>
      <c r="I892" s="210"/>
      <c r="J892" s="211">
        <f>ROUND(I892*H892,2)</f>
        <v>0</v>
      </c>
      <c r="K892" s="212"/>
      <c r="L892" s="40"/>
      <c r="M892" s="213" t="s">
        <v>1</v>
      </c>
      <c r="N892" s="214" t="s">
        <v>37</v>
      </c>
      <c r="O892" s="72"/>
      <c r="P892" s="215">
        <f>O892*H892</f>
        <v>0</v>
      </c>
      <c r="Q892" s="215">
        <v>0</v>
      </c>
      <c r="R892" s="215">
        <f>Q892*H892</f>
        <v>0</v>
      </c>
      <c r="S892" s="215">
        <v>0</v>
      </c>
      <c r="T892" s="216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217" t="s">
        <v>182</v>
      </c>
      <c r="AT892" s="217" t="s">
        <v>147</v>
      </c>
      <c r="AU892" s="217" t="s">
        <v>82</v>
      </c>
      <c r="AY892" s="18" t="s">
        <v>145</v>
      </c>
      <c r="BE892" s="218">
        <f>IF(N892="základní",J892,0)</f>
        <v>0</v>
      </c>
      <c r="BF892" s="218">
        <f>IF(N892="snížená",J892,0)</f>
        <v>0</v>
      </c>
      <c r="BG892" s="218">
        <f>IF(N892="zákl. přenesená",J892,0)</f>
        <v>0</v>
      </c>
      <c r="BH892" s="218">
        <f>IF(N892="sníž. přenesená",J892,0)</f>
        <v>0</v>
      </c>
      <c r="BI892" s="218">
        <f>IF(N892="nulová",J892,0)</f>
        <v>0</v>
      </c>
      <c r="BJ892" s="18" t="s">
        <v>80</v>
      </c>
      <c r="BK892" s="218">
        <f>ROUND(I892*H892,2)</f>
        <v>0</v>
      </c>
      <c r="BL892" s="18" t="s">
        <v>182</v>
      </c>
      <c r="BM892" s="217" t="s">
        <v>1106</v>
      </c>
    </row>
    <row r="893" spans="2:51" s="15" customFormat="1" ht="12">
      <c r="B893" s="242"/>
      <c r="C893" s="243"/>
      <c r="D893" s="221" t="s">
        <v>152</v>
      </c>
      <c r="E893" s="244" t="s">
        <v>1</v>
      </c>
      <c r="F893" s="245" t="s">
        <v>1092</v>
      </c>
      <c r="G893" s="243"/>
      <c r="H893" s="244" t="s">
        <v>1</v>
      </c>
      <c r="I893" s="246"/>
      <c r="J893" s="243"/>
      <c r="K893" s="243"/>
      <c r="L893" s="247"/>
      <c r="M893" s="248"/>
      <c r="N893" s="249"/>
      <c r="O893" s="249"/>
      <c r="P893" s="249"/>
      <c r="Q893" s="249"/>
      <c r="R893" s="249"/>
      <c r="S893" s="249"/>
      <c r="T893" s="250"/>
      <c r="AT893" s="251" t="s">
        <v>152</v>
      </c>
      <c r="AU893" s="251" t="s">
        <v>82</v>
      </c>
      <c r="AV893" s="15" t="s">
        <v>80</v>
      </c>
      <c r="AW893" s="15" t="s">
        <v>29</v>
      </c>
      <c r="AX893" s="15" t="s">
        <v>72</v>
      </c>
      <c r="AY893" s="251" t="s">
        <v>145</v>
      </c>
    </row>
    <row r="894" spans="2:51" s="13" customFormat="1" ht="12">
      <c r="B894" s="219"/>
      <c r="C894" s="220"/>
      <c r="D894" s="221" t="s">
        <v>152</v>
      </c>
      <c r="E894" s="222" t="s">
        <v>1</v>
      </c>
      <c r="F894" s="223" t="s">
        <v>1107</v>
      </c>
      <c r="G894" s="220"/>
      <c r="H894" s="224">
        <v>28</v>
      </c>
      <c r="I894" s="225"/>
      <c r="J894" s="220"/>
      <c r="K894" s="220"/>
      <c r="L894" s="226"/>
      <c r="M894" s="227"/>
      <c r="N894" s="228"/>
      <c r="O894" s="228"/>
      <c r="P894" s="228"/>
      <c r="Q894" s="228"/>
      <c r="R894" s="228"/>
      <c r="S894" s="228"/>
      <c r="T894" s="229"/>
      <c r="AT894" s="230" t="s">
        <v>152</v>
      </c>
      <c r="AU894" s="230" t="s">
        <v>82</v>
      </c>
      <c r="AV894" s="13" t="s">
        <v>82</v>
      </c>
      <c r="AW894" s="13" t="s">
        <v>29</v>
      </c>
      <c r="AX894" s="13" t="s">
        <v>72</v>
      </c>
      <c r="AY894" s="230" t="s">
        <v>145</v>
      </c>
    </row>
    <row r="895" spans="2:51" s="14" customFormat="1" ht="12">
      <c r="B895" s="231"/>
      <c r="C895" s="232"/>
      <c r="D895" s="221" t="s">
        <v>152</v>
      </c>
      <c r="E895" s="233" t="s">
        <v>1</v>
      </c>
      <c r="F895" s="234" t="s">
        <v>154</v>
      </c>
      <c r="G895" s="232"/>
      <c r="H895" s="235">
        <v>28</v>
      </c>
      <c r="I895" s="236"/>
      <c r="J895" s="232"/>
      <c r="K895" s="232"/>
      <c r="L895" s="237"/>
      <c r="M895" s="238"/>
      <c r="N895" s="239"/>
      <c r="O895" s="239"/>
      <c r="P895" s="239"/>
      <c r="Q895" s="239"/>
      <c r="R895" s="239"/>
      <c r="S895" s="239"/>
      <c r="T895" s="240"/>
      <c r="AT895" s="241" t="s">
        <v>152</v>
      </c>
      <c r="AU895" s="241" t="s">
        <v>82</v>
      </c>
      <c r="AV895" s="14" t="s">
        <v>151</v>
      </c>
      <c r="AW895" s="14" t="s">
        <v>29</v>
      </c>
      <c r="AX895" s="14" t="s">
        <v>80</v>
      </c>
      <c r="AY895" s="241" t="s">
        <v>145</v>
      </c>
    </row>
    <row r="896" spans="1:65" s="2" customFormat="1" ht="21.75" customHeight="1">
      <c r="A896" s="35"/>
      <c r="B896" s="36"/>
      <c r="C896" s="205" t="s">
        <v>707</v>
      </c>
      <c r="D896" s="205" t="s">
        <v>147</v>
      </c>
      <c r="E896" s="206" t="s">
        <v>1108</v>
      </c>
      <c r="F896" s="207" t="s">
        <v>1109</v>
      </c>
      <c r="G896" s="208" t="s">
        <v>831</v>
      </c>
      <c r="H896" s="209">
        <v>8</v>
      </c>
      <c r="I896" s="210"/>
      <c r="J896" s="211">
        <f>ROUND(I896*H896,2)</f>
        <v>0</v>
      </c>
      <c r="K896" s="212"/>
      <c r="L896" s="40"/>
      <c r="M896" s="213" t="s">
        <v>1</v>
      </c>
      <c r="N896" s="214" t="s">
        <v>37</v>
      </c>
      <c r="O896" s="72"/>
      <c r="P896" s="215">
        <f>O896*H896</f>
        <v>0</v>
      </c>
      <c r="Q896" s="215">
        <v>0</v>
      </c>
      <c r="R896" s="215">
        <f>Q896*H896</f>
        <v>0</v>
      </c>
      <c r="S896" s="215">
        <v>0</v>
      </c>
      <c r="T896" s="216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217" t="s">
        <v>182</v>
      </c>
      <c r="AT896" s="217" t="s">
        <v>147</v>
      </c>
      <c r="AU896" s="217" t="s">
        <v>82</v>
      </c>
      <c r="AY896" s="18" t="s">
        <v>145</v>
      </c>
      <c r="BE896" s="218">
        <f>IF(N896="základní",J896,0)</f>
        <v>0</v>
      </c>
      <c r="BF896" s="218">
        <f>IF(N896="snížená",J896,0)</f>
        <v>0</v>
      </c>
      <c r="BG896" s="218">
        <f>IF(N896="zákl. přenesená",J896,0)</f>
        <v>0</v>
      </c>
      <c r="BH896" s="218">
        <f>IF(N896="sníž. přenesená",J896,0)</f>
        <v>0</v>
      </c>
      <c r="BI896" s="218">
        <f>IF(N896="nulová",J896,0)</f>
        <v>0</v>
      </c>
      <c r="BJ896" s="18" t="s">
        <v>80</v>
      </c>
      <c r="BK896" s="218">
        <f>ROUND(I896*H896,2)</f>
        <v>0</v>
      </c>
      <c r="BL896" s="18" t="s">
        <v>182</v>
      </c>
      <c r="BM896" s="217" t="s">
        <v>1110</v>
      </c>
    </row>
    <row r="897" spans="2:51" s="13" customFormat="1" ht="12">
      <c r="B897" s="219"/>
      <c r="C897" s="220"/>
      <c r="D897" s="221" t="s">
        <v>152</v>
      </c>
      <c r="E897" s="222" t="s">
        <v>1</v>
      </c>
      <c r="F897" s="223" t="s">
        <v>1111</v>
      </c>
      <c r="G897" s="220"/>
      <c r="H897" s="224">
        <v>8</v>
      </c>
      <c r="I897" s="225"/>
      <c r="J897" s="220"/>
      <c r="K897" s="220"/>
      <c r="L897" s="226"/>
      <c r="M897" s="227"/>
      <c r="N897" s="228"/>
      <c r="O897" s="228"/>
      <c r="P897" s="228"/>
      <c r="Q897" s="228"/>
      <c r="R897" s="228"/>
      <c r="S897" s="228"/>
      <c r="T897" s="229"/>
      <c r="AT897" s="230" t="s">
        <v>152</v>
      </c>
      <c r="AU897" s="230" t="s">
        <v>82</v>
      </c>
      <c r="AV897" s="13" t="s">
        <v>82</v>
      </c>
      <c r="AW897" s="13" t="s">
        <v>29</v>
      </c>
      <c r="AX897" s="13" t="s">
        <v>72</v>
      </c>
      <c r="AY897" s="230" t="s">
        <v>145</v>
      </c>
    </row>
    <row r="898" spans="2:51" s="14" customFormat="1" ht="12">
      <c r="B898" s="231"/>
      <c r="C898" s="232"/>
      <c r="D898" s="221" t="s">
        <v>152</v>
      </c>
      <c r="E898" s="233" t="s">
        <v>1</v>
      </c>
      <c r="F898" s="234" t="s">
        <v>154</v>
      </c>
      <c r="G898" s="232"/>
      <c r="H898" s="235">
        <v>8</v>
      </c>
      <c r="I898" s="236"/>
      <c r="J898" s="232"/>
      <c r="K898" s="232"/>
      <c r="L898" s="237"/>
      <c r="M898" s="238"/>
      <c r="N898" s="239"/>
      <c r="O898" s="239"/>
      <c r="P898" s="239"/>
      <c r="Q898" s="239"/>
      <c r="R898" s="239"/>
      <c r="S898" s="239"/>
      <c r="T898" s="240"/>
      <c r="AT898" s="241" t="s">
        <v>152</v>
      </c>
      <c r="AU898" s="241" t="s">
        <v>82</v>
      </c>
      <c r="AV898" s="14" t="s">
        <v>151</v>
      </c>
      <c r="AW898" s="14" t="s">
        <v>29</v>
      </c>
      <c r="AX898" s="14" t="s">
        <v>80</v>
      </c>
      <c r="AY898" s="241" t="s">
        <v>145</v>
      </c>
    </row>
    <row r="899" spans="1:65" s="2" customFormat="1" ht="21.75" customHeight="1">
      <c r="A899" s="35"/>
      <c r="B899" s="36"/>
      <c r="C899" s="205" t="s">
        <v>1112</v>
      </c>
      <c r="D899" s="205" t="s">
        <v>147</v>
      </c>
      <c r="E899" s="206" t="s">
        <v>1113</v>
      </c>
      <c r="F899" s="207" t="s">
        <v>1114</v>
      </c>
      <c r="G899" s="208" t="s">
        <v>831</v>
      </c>
      <c r="H899" s="209">
        <v>11</v>
      </c>
      <c r="I899" s="210"/>
      <c r="J899" s="211">
        <f>ROUND(I899*H899,2)</f>
        <v>0</v>
      </c>
      <c r="K899" s="212"/>
      <c r="L899" s="40"/>
      <c r="M899" s="213" t="s">
        <v>1</v>
      </c>
      <c r="N899" s="214" t="s">
        <v>37</v>
      </c>
      <c r="O899" s="72"/>
      <c r="P899" s="215">
        <f>O899*H899</f>
        <v>0</v>
      </c>
      <c r="Q899" s="215">
        <v>0</v>
      </c>
      <c r="R899" s="215">
        <f>Q899*H899</f>
        <v>0</v>
      </c>
      <c r="S899" s="215">
        <v>0</v>
      </c>
      <c r="T899" s="216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217" t="s">
        <v>182</v>
      </c>
      <c r="AT899" s="217" t="s">
        <v>147</v>
      </c>
      <c r="AU899" s="217" t="s">
        <v>82</v>
      </c>
      <c r="AY899" s="18" t="s">
        <v>145</v>
      </c>
      <c r="BE899" s="218">
        <f>IF(N899="základní",J899,0)</f>
        <v>0</v>
      </c>
      <c r="BF899" s="218">
        <f>IF(N899="snížená",J899,0)</f>
        <v>0</v>
      </c>
      <c r="BG899" s="218">
        <f>IF(N899="zákl. přenesená",J899,0)</f>
        <v>0</v>
      </c>
      <c r="BH899" s="218">
        <f>IF(N899="sníž. přenesená",J899,0)</f>
        <v>0</v>
      </c>
      <c r="BI899" s="218">
        <f>IF(N899="nulová",J899,0)</f>
        <v>0</v>
      </c>
      <c r="BJ899" s="18" t="s">
        <v>80</v>
      </c>
      <c r="BK899" s="218">
        <f>ROUND(I899*H899,2)</f>
        <v>0</v>
      </c>
      <c r="BL899" s="18" t="s">
        <v>182</v>
      </c>
      <c r="BM899" s="217" t="s">
        <v>1115</v>
      </c>
    </row>
    <row r="900" spans="2:51" s="13" customFormat="1" ht="12">
      <c r="B900" s="219"/>
      <c r="C900" s="220"/>
      <c r="D900" s="221" t="s">
        <v>152</v>
      </c>
      <c r="E900" s="222" t="s">
        <v>1</v>
      </c>
      <c r="F900" s="223" t="s">
        <v>1116</v>
      </c>
      <c r="G900" s="220"/>
      <c r="H900" s="224">
        <v>11</v>
      </c>
      <c r="I900" s="225"/>
      <c r="J900" s="220"/>
      <c r="K900" s="220"/>
      <c r="L900" s="226"/>
      <c r="M900" s="227"/>
      <c r="N900" s="228"/>
      <c r="O900" s="228"/>
      <c r="P900" s="228"/>
      <c r="Q900" s="228"/>
      <c r="R900" s="228"/>
      <c r="S900" s="228"/>
      <c r="T900" s="229"/>
      <c r="AT900" s="230" t="s">
        <v>152</v>
      </c>
      <c r="AU900" s="230" t="s">
        <v>82</v>
      </c>
      <c r="AV900" s="13" t="s">
        <v>82</v>
      </c>
      <c r="AW900" s="13" t="s">
        <v>29</v>
      </c>
      <c r="AX900" s="13" t="s">
        <v>72</v>
      </c>
      <c r="AY900" s="230" t="s">
        <v>145</v>
      </c>
    </row>
    <row r="901" spans="2:51" s="14" customFormat="1" ht="12">
      <c r="B901" s="231"/>
      <c r="C901" s="232"/>
      <c r="D901" s="221" t="s">
        <v>152</v>
      </c>
      <c r="E901" s="233" t="s">
        <v>1</v>
      </c>
      <c r="F901" s="234" t="s">
        <v>154</v>
      </c>
      <c r="G901" s="232"/>
      <c r="H901" s="235">
        <v>11</v>
      </c>
      <c r="I901" s="236"/>
      <c r="J901" s="232"/>
      <c r="K901" s="232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152</v>
      </c>
      <c r="AU901" s="241" t="s">
        <v>82</v>
      </c>
      <c r="AV901" s="14" t="s">
        <v>151</v>
      </c>
      <c r="AW901" s="14" t="s">
        <v>29</v>
      </c>
      <c r="AX901" s="14" t="s">
        <v>80</v>
      </c>
      <c r="AY901" s="241" t="s">
        <v>145</v>
      </c>
    </row>
    <row r="902" spans="1:65" s="2" customFormat="1" ht="21.75" customHeight="1">
      <c r="A902" s="35"/>
      <c r="B902" s="36"/>
      <c r="C902" s="205" t="s">
        <v>710</v>
      </c>
      <c r="D902" s="205" t="s">
        <v>147</v>
      </c>
      <c r="E902" s="206" t="s">
        <v>1117</v>
      </c>
      <c r="F902" s="207" t="s">
        <v>1118</v>
      </c>
      <c r="G902" s="208" t="s">
        <v>831</v>
      </c>
      <c r="H902" s="209">
        <v>42</v>
      </c>
      <c r="I902" s="210"/>
      <c r="J902" s="211">
        <f>ROUND(I902*H902,2)</f>
        <v>0</v>
      </c>
      <c r="K902" s="212"/>
      <c r="L902" s="40"/>
      <c r="M902" s="213" t="s">
        <v>1</v>
      </c>
      <c r="N902" s="214" t="s">
        <v>37</v>
      </c>
      <c r="O902" s="72"/>
      <c r="P902" s="215">
        <f>O902*H902</f>
        <v>0</v>
      </c>
      <c r="Q902" s="215">
        <v>0</v>
      </c>
      <c r="R902" s="215">
        <f>Q902*H902</f>
        <v>0</v>
      </c>
      <c r="S902" s="215">
        <v>0</v>
      </c>
      <c r="T902" s="216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217" t="s">
        <v>182</v>
      </c>
      <c r="AT902" s="217" t="s">
        <v>147</v>
      </c>
      <c r="AU902" s="217" t="s">
        <v>82</v>
      </c>
      <c r="AY902" s="18" t="s">
        <v>145</v>
      </c>
      <c r="BE902" s="218">
        <f>IF(N902="základní",J902,0)</f>
        <v>0</v>
      </c>
      <c r="BF902" s="218">
        <f>IF(N902="snížená",J902,0)</f>
        <v>0</v>
      </c>
      <c r="BG902" s="218">
        <f>IF(N902="zákl. přenesená",J902,0)</f>
        <v>0</v>
      </c>
      <c r="BH902" s="218">
        <f>IF(N902="sníž. přenesená",J902,0)</f>
        <v>0</v>
      </c>
      <c r="BI902" s="218">
        <f>IF(N902="nulová",J902,0)</f>
        <v>0</v>
      </c>
      <c r="BJ902" s="18" t="s">
        <v>80</v>
      </c>
      <c r="BK902" s="218">
        <f>ROUND(I902*H902,2)</f>
        <v>0</v>
      </c>
      <c r="BL902" s="18" t="s">
        <v>182</v>
      </c>
      <c r="BM902" s="217" t="s">
        <v>1119</v>
      </c>
    </row>
    <row r="903" spans="2:51" s="13" customFormat="1" ht="12">
      <c r="B903" s="219"/>
      <c r="C903" s="220"/>
      <c r="D903" s="221" t="s">
        <v>152</v>
      </c>
      <c r="E903" s="222" t="s">
        <v>1</v>
      </c>
      <c r="F903" s="223" t="s">
        <v>1120</v>
      </c>
      <c r="G903" s="220"/>
      <c r="H903" s="224">
        <v>42</v>
      </c>
      <c r="I903" s="225"/>
      <c r="J903" s="220"/>
      <c r="K903" s="220"/>
      <c r="L903" s="226"/>
      <c r="M903" s="227"/>
      <c r="N903" s="228"/>
      <c r="O903" s="228"/>
      <c r="P903" s="228"/>
      <c r="Q903" s="228"/>
      <c r="R903" s="228"/>
      <c r="S903" s="228"/>
      <c r="T903" s="229"/>
      <c r="AT903" s="230" t="s">
        <v>152</v>
      </c>
      <c r="AU903" s="230" t="s">
        <v>82</v>
      </c>
      <c r="AV903" s="13" t="s">
        <v>82</v>
      </c>
      <c r="AW903" s="13" t="s">
        <v>29</v>
      </c>
      <c r="AX903" s="13" t="s">
        <v>72</v>
      </c>
      <c r="AY903" s="230" t="s">
        <v>145</v>
      </c>
    </row>
    <row r="904" spans="2:51" s="14" customFormat="1" ht="12">
      <c r="B904" s="231"/>
      <c r="C904" s="232"/>
      <c r="D904" s="221" t="s">
        <v>152</v>
      </c>
      <c r="E904" s="233" t="s">
        <v>1</v>
      </c>
      <c r="F904" s="234" t="s">
        <v>154</v>
      </c>
      <c r="G904" s="232"/>
      <c r="H904" s="235">
        <v>42</v>
      </c>
      <c r="I904" s="236"/>
      <c r="J904" s="232"/>
      <c r="K904" s="232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152</v>
      </c>
      <c r="AU904" s="241" t="s">
        <v>82</v>
      </c>
      <c r="AV904" s="14" t="s">
        <v>151</v>
      </c>
      <c r="AW904" s="14" t="s">
        <v>29</v>
      </c>
      <c r="AX904" s="14" t="s">
        <v>80</v>
      </c>
      <c r="AY904" s="241" t="s">
        <v>145</v>
      </c>
    </row>
    <row r="905" spans="1:65" s="2" customFormat="1" ht="21.75" customHeight="1">
      <c r="A905" s="35"/>
      <c r="B905" s="36"/>
      <c r="C905" s="205" t="s">
        <v>1121</v>
      </c>
      <c r="D905" s="205" t="s">
        <v>147</v>
      </c>
      <c r="E905" s="206" t="s">
        <v>1122</v>
      </c>
      <c r="F905" s="207" t="s">
        <v>1123</v>
      </c>
      <c r="G905" s="208" t="s">
        <v>831</v>
      </c>
      <c r="H905" s="209">
        <v>71</v>
      </c>
      <c r="I905" s="210"/>
      <c r="J905" s="211">
        <f>ROUND(I905*H905,2)</f>
        <v>0</v>
      </c>
      <c r="K905" s="212"/>
      <c r="L905" s="40"/>
      <c r="M905" s="213" t="s">
        <v>1</v>
      </c>
      <c r="N905" s="214" t="s">
        <v>37</v>
      </c>
      <c r="O905" s="72"/>
      <c r="P905" s="215">
        <f>O905*H905</f>
        <v>0</v>
      </c>
      <c r="Q905" s="215">
        <v>0</v>
      </c>
      <c r="R905" s="215">
        <f>Q905*H905</f>
        <v>0</v>
      </c>
      <c r="S905" s="215">
        <v>0</v>
      </c>
      <c r="T905" s="216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217" t="s">
        <v>182</v>
      </c>
      <c r="AT905" s="217" t="s">
        <v>147</v>
      </c>
      <c r="AU905" s="217" t="s">
        <v>82</v>
      </c>
      <c r="AY905" s="18" t="s">
        <v>145</v>
      </c>
      <c r="BE905" s="218">
        <f>IF(N905="základní",J905,0)</f>
        <v>0</v>
      </c>
      <c r="BF905" s="218">
        <f>IF(N905="snížená",J905,0)</f>
        <v>0</v>
      </c>
      <c r="BG905" s="218">
        <f>IF(N905="zákl. přenesená",J905,0)</f>
        <v>0</v>
      </c>
      <c r="BH905" s="218">
        <f>IF(N905="sníž. přenesená",J905,0)</f>
        <v>0</v>
      </c>
      <c r="BI905" s="218">
        <f>IF(N905="nulová",J905,0)</f>
        <v>0</v>
      </c>
      <c r="BJ905" s="18" t="s">
        <v>80</v>
      </c>
      <c r="BK905" s="218">
        <f>ROUND(I905*H905,2)</f>
        <v>0</v>
      </c>
      <c r="BL905" s="18" t="s">
        <v>182</v>
      </c>
      <c r="BM905" s="217" t="s">
        <v>1124</v>
      </c>
    </row>
    <row r="906" spans="2:51" s="13" customFormat="1" ht="12">
      <c r="B906" s="219"/>
      <c r="C906" s="220"/>
      <c r="D906" s="221" t="s">
        <v>152</v>
      </c>
      <c r="E906" s="222" t="s">
        <v>1</v>
      </c>
      <c r="F906" s="223" t="s">
        <v>1125</v>
      </c>
      <c r="G906" s="220"/>
      <c r="H906" s="224">
        <v>71</v>
      </c>
      <c r="I906" s="225"/>
      <c r="J906" s="220"/>
      <c r="K906" s="220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152</v>
      </c>
      <c r="AU906" s="230" t="s">
        <v>82</v>
      </c>
      <c r="AV906" s="13" t="s">
        <v>82</v>
      </c>
      <c r="AW906" s="13" t="s">
        <v>29</v>
      </c>
      <c r="AX906" s="13" t="s">
        <v>72</v>
      </c>
      <c r="AY906" s="230" t="s">
        <v>145</v>
      </c>
    </row>
    <row r="907" spans="2:51" s="14" customFormat="1" ht="12">
      <c r="B907" s="231"/>
      <c r="C907" s="232"/>
      <c r="D907" s="221" t="s">
        <v>152</v>
      </c>
      <c r="E907" s="233" t="s">
        <v>1</v>
      </c>
      <c r="F907" s="234" t="s">
        <v>154</v>
      </c>
      <c r="G907" s="232"/>
      <c r="H907" s="235">
        <v>71</v>
      </c>
      <c r="I907" s="236"/>
      <c r="J907" s="232"/>
      <c r="K907" s="232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152</v>
      </c>
      <c r="AU907" s="241" t="s">
        <v>82</v>
      </c>
      <c r="AV907" s="14" t="s">
        <v>151</v>
      </c>
      <c r="AW907" s="14" t="s">
        <v>29</v>
      </c>
      <c r="AX907" s="14" t="s">
        <v>80</v>
      </c>
      <c r="AY907" s="241" t="s">
        <v>145</v>
      </c>
    </row>
    <row r="908" spans="1:65" s="2" customFormat="1" ht="21.75" customHeight="1">
      <c r="A908" s="35"/>
      <c r="B908" s="36"/>
      <c r="C908" s="205" t="s">
        <v>714</v>
      </c>
      <c r="D908" s="205" t="s">
        <v>147</v>
      </c>
      <c r="E908" s="206" t="s">
        <v>1126</v>
      </c>
      <c r="F908" s="207" t="s">
        <v>1127</v>
      </c>
      <c r="G908" s="208" t="s">
        <v>831</v>
      </c>
      <c r="H908" s="209">
        <v>1</v>
      </c>
      <c r="I908" s="210"/>
      <c r="J908" s="211">
        <f>ROUND(I908*H908,2)</f>
        <v>0</v>
      </c>
      <c r="K908" s="212"/>
      <c r="L908" s="40"/>
      <c r="M908" s="213" t="s">
        <v>1</v>
      </c>
      <c r="N908" s="214" t="s">
        <v>37</v>
      </c>
      <c r="O908" s="72"/>
      <c r="P908" s="215">
        <f>O908*H908</f>
        <v>0</v>
      </c>
      <c r="Q908" s="215">
        <v>0</v>
      </c>
      <c r="R908" s="215">
        <f>Q908*H908</f>
        <v>0</v>
      </c>
      <c r="S908" s="215">
        <v>0</v>
      </c>
      <c r="T908" s="216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217" t="s">
        <v>182</v>
      </c>
      <c r="AT908" s="217" t="s">
        <v>147</v>
      </c>
      <c r="AU908" s="217" t="s">
        <v>82</v>
      </c>
      <c r="AY908" s="18" t="s">
        <v>145</v>
      </c>
      <c r="BE908" s="218">
        <f>IF(N908="základní",J908,0)</f>
        <v>0</v>
      </c>
      <c r="BF908" s="218">
        <f>IF(N908="snížená",J908,0)</f>
        <v>0</v>
      </c>
      <c r="BG908" s="218">
        <f>IF(N908="zákl. přenesená",J908,0)</f>
        <v>0</v>
      </c>
      <c r="BH908" s="218">
        <f>IF(N908="sníž. přenesená",J908,0)</f>
        <v>0</v>
      </c>
      <c r="BI908" s="218">
        <f>IF(N908="nulová",J908,0)</f>
        <v>0</v>
      </c>
      <c r="BJ908" s="18" t="s">
        <v>80</v>
      </c>
      <c r="BK908" s="218">
        <f>ROUND(I908*H908,2)</f>
        <v>0</v>
      </c>
      <c r="BL908" s="18" t="s">
        <v>182</v>
      </c>
      <c r="BM908" s="217" t="s">
        <v>1128</v>
      </c>
    </row>
    <row r="909" spans="2:51" s="13" customFormat="1" ht="12">
      <c r="B909" s="219"/>
      <c r="C909" s="220"/>
      <c r="D909" s="221" t="s">
        <v>152</v>
      </c>
      <c r="E909" s="222" t="s">
        <v>1</v>
      </c>
      <c r="F909" s="223" t="s">
        <v>80</v>
      </c>
      <c r="G909" s="220"/>
      <c r="H909" s="224">
        <v>1</v>
      </c>
      <c r="I909" s="225"/>
      <c r="J909" s="220"/>
      <c r="K909" s="220"/>
      <c r="L909" s="226"/>
      <c r="M909" s="227"/>
      <c r="N909" s="228"/>
      <c r="O909" s="228"/>
      <c r="P909" s="228"/>
      <c r="Q909" s="228"/>
      <c r="R909" s="228"/>
      <c r="S909" s="228"/>
      <c r="T909" s="229"/>
      <c r="AT909" s="230" t="s">
        <v>152</v>
      </c>
      <c r="AU909" s="230" t="s">
        <v>82</v>
      </c>
      <c r="AV909" s="13" t="s">
        <v>82</v>
      </c>
      <c r="AW909" s="13" t="s">
        <v>29</v>
      </c>
      <c r="AX909" s="13" t="s">
        <v>72</v>
      </c>
      <c r="AY909" s="230" t="s">
        <v>145</v>
      </c>
    </row>
    <row r="910" spans="2:51" s="14" customFormat="1" ht="12">
      <c r="B910" s="231"/>
      <c r="C910" s="232"/>
      <c r="D910" s="221" t="s">
        <v>152</v>
      </c>
      <c r="E910" s="233" t="s">
        <v>1</v>
      </c>
      <c r="F910" s="234" t="s">
        <v>154</v>
      </c>
      <c r="G910" s="232"/>
      <c r="H910" s="235">
        <v>1</v>
      </c>
      <c r="I910" s="236"/>
      <c r="J910" s="232"/>
      <c r="K910" s="232"/>
      <c r="L910" s="237"/>
      <c r="M910" s="238"/>
      <c r="N910" s="239"/>
      <c r="O910" s="239"/>
      <c r="P910" s="239"/>
      <c r="Q910" s="239"/>
      <c r="R910" s="239"/>
      <c r="S910" s="239"/>
      <c r="T910" s="240"/>
      <c r="AT910" s="241" t="s">
        <v>152</v>
      </c>
      <c r="AU910" s="241" t="s">
        <v>82</v>
      </c>
      <c r="AV910" s="14" t="s">
        <v>151</v>
      </c>
      <c r="AW910" s="14" t="s">
        <v>29</v>
      </c>
      <c r="AX910" s="14" t="s">
        <v>80</v>
      </c>
      <c r="AY910" s="241" t="s">
        <v>145</v>
      </c>
    </row>
    <row r="911" spans="1:65" s="2" customFormat="1" ht="21.75" customHeight="1">
      <c r="A911" s="35"/>
      <c r="B911" s="36"/>
      <c r="C911" s="205" t="s">
        <v>1129</v>
      </c>
      <c r="D911" s="205" t="s">
        <v>147</v>
      </c>
      <c r="E911" s="206" t="s">
        <v>1130</v>
      </c>
      <c r="F911" s="207" t="s">
        <v>1131</v>
      </c>
      <c r="G911" s="208" t="s">
        <v>831</v>
      </c>
      <c r="H911" s="209">
        <v>14</v>
      </c>
      <c r="I911" s="210"/>
      <c r="J911" s="211">
        <f>ROUND(I911*H911,2)</f>
        <v>0</v>
      </c>
      <c r="K911" s="212"/>
      <c r="L911" s="40"/>
      <c r="M911" s="213" t="s">
        <v>1</v>
      </c>
      <c r="N911" s="214" t="s">
        <v>37</v>
      </c>
      <c r="O911" s="72"/>
      <c r="P911" s="215">
        <f>O911*H911</f>
        <v>0</v>
      </c>
      <c r="Q911" s="215">
        <v>0</v>
      </c>
      <c r="R911" s="215">
        <f>Q911*H911</f>
        <v>0</v>
      </c>
      <c r="S911" s="215">
        <v>0</v>
      </c>
      <c r="T911" s="216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217" t="s">
        <v>182</v>
      </c>
      <c r="AT911" s="217" t="s">
        <v>147</v>
      </c>
      <c r="AU911" s="217" t="s">
        <v>82</v>
      </c>
      <c r="AY911" s="18" t="s">
        <v>145</v>
      </c>
      <c r="BE911" s="218">
        <f>IF(N911="základní",J911,0)</f>
        <v>0</v>
      </c>
      <c r="BF911" s="218">
        <f>IF(N911="snížená",J911,0)</f>
        <v>0</v>
      </c>
      <c r="BG911" s="218">
        <f>IF(N911="zákl. přenesená",J911,0)</f>
        <v>0</v>
      </c>
      <c r="BH911" s="218">
        <f>IF(N911="sníž. přenesená",J911,0)</f>
        <v>0</v>
      </c>
      <c r="BI911" s="218">
        <f>IF(N911="nulová",J911,0)</f>
        <v>0</v>
      </c>
      <c r="BJ911" s="18" t="s">
        <v>80</v>
      </c>
      <c r="BK911" s="218">
        <f>ROUND(I911*H911,2)</f>
        <v>0</v>
      </c>
      <c r="BL911" s="18" t="s">
        <v>182</v>
      </c>
      <c r="BM911" s="217" t="s">
        <v>1132</v>
      </c>
    </row>
    <row r="912" spans="2:51" s="13" customFormat="1" ht="12">
      <c r="B912" s="219"/>
      <c r="C912" s="220"/>
      <c r="D912" s="221" t="s">
        <v>152</v>
      </c>
      <c r="E912" s="222" t="s">
        <v>1</v>
      </c>
      <c r="F912" s="223" t="s">
        <v>1133</v>
      </c>
      <c r="G912" s="220"/>
      <c r="H912" s="224">
        <v>14</v>
      </c>
      <c r="I912" s="225"/>
      <c r="J912" s="220"/>
      <c r="K912" s="220"/>
      <c r="L912" s="226"/>
      <c r="M912" s="227"/>
      <c r="N912" s="228"/>
      <c r="O912" s="228"/>
      <c r="P912" s="228"/>
      <c r="Q912" s="228"/>
      <c r="R912" s="228"/>
      <c r="S912" s="228"/>
      <c r="T912" s="229"/>
      <c r="AT912" s="230" t="s">
        <v>152</v>
      </c>
      <c r="AU912" s="230" t="s">
        <v>82</v>
      </c>
      <c r="AV912" s="13" t="s">
        <v>82</v>
      </c>
      <c r="AW912" s="13" t="s">
        <v>29</v>
      </c>
      <c r="AX912" s="13" t="s">
        <v>72</v>
      </c>
      <c r="AY912" s="230" t="s">
        <v>145</v>
      </c>
    </row>
    <row r="913" spans="2:51" s="14" customFormat="1" ht="12">
      <c r="B913" s="231"/>
      <c r="C913" s="232"/>
      <c r="D913" s="221" t="s">
        <v>152</v>
      </c>
      <c r="E913" s="233" t="s">
        <v>1</v>
      </c>
      <c r="F913" s="234" t="s">
        <v>154</v>
      </c>
      <c r="G913" s="232"/>
      <c r="H913" s="235">
        <v>14</v>
      </c>
      <c r="I913" s="236"/>
      <c r="J913" s="232"/>
      <c r="K913" s="232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152</v>
      </c>
      <c r="AU913" s="241" t="s">
        <v>82</v>
      </c>
      <c r="AV913" s="14" t="s">
        <v>151</v>
      </c>
      <c r="AW913" s="14" t="s">
        <v>29</v>
      </c>
      <c r="AX913" s="14" t="s">
        <v>80</v>
      </c>
      <c r="AY913" s="241" t="s">
        <v>145</v>
      </c>
    </row>
    <row r="914" spans="1:65" s="2" customFormat="1" ht="21.75" customHeight="1">
      <c r="A914" s="35"/>
      <c r="B914" s="36"/>
      <c r="C914" s="205" t="s">
        <v>719</v>
      </c>
      <c r="D914" s="205" t="s">
        <v>147</v>
      </c>
      <c r="E914" s="206" t="s">
        <v>1134</v>
      </c>
      <c r="F914" s="207" t="s">
        <v>1135</v>
      </c>
      <c r="G914" s="208" t="s">
        <v>831</v>
      </c>
      <c r="H914" s="209">
        <v>7</v>
      </c>
      <c r="I914" s="210"/>
      <c r="J914" s="211">
        <f>ROUND(I914*H914,2)</f>
        <v>0</v>
      </c>
      <c r="K914" s="212"/>
      <c r="L914" s="40"/>
      <c r="M914" s="213" t="s">
        <v>1</v>
      </c>
      <c r="N914" s="214" t="s">
        <v>37</v>
      </c>
      <c r="O914" s="72"/>
      <c r="P914" s="215">
        <f>O914*H914</f>
        <v>0</v>
      </c>
      <c r="Q914" s="215">
        <v>0</v>
      </c>
      <c r="R914" s="215">
        <f>Q914*H914</f>
        <v>0</v>
      </c>
      <c r="S914" s="215">
        <v>0</v>
      </c>
      <c r="T914" s="216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217" t="s">
        <v>182</v>
      </c>
      <c r="AT914" s="217" t="s">
        <v>147</v>
      </c>
      <c r="AU914" s="217" t="s">
        <v>82</v>
      </c>
      <c r="AY914" s="18" t="s">
        <v>145</v>
      </c>
      <c r="BE914" s="218">
        <f>IF(N914="základní",J914,0)</f>
        <v>0</v>
      </c>
      <c r="BF914" s="218">
        <f>IF(N914="snížená",J914,0)</f>
        <v>0</v>
      </c>
      <c r="BG914" s="218">
        <f>IF(N914="zákl. přenesená",J914,0)</f>
        <v>0</v>
      </c>
      <c r="BH914" s="218">
        <f>IF(N914="sníž. přenesená",J914,0)</f>
        <v>0</v>
      </c>
      <c r="BI914" s="218">
        <f>IF(N914="nulová",J914,0)</f>
        <v>0</v>
      </c>
      <c r="BJ914" s="18" t="s">
        <v>80</v>
      </c>
      <c r="BK914" s="218">
        <f>ROUND(I914*H914,2)</f>
        <v>0</v>
      </c>
      <c r="BL914" s="18" t="s">
        <v>182</v>
      </c>
      <c r="BM914" s="217" t="s">
        <v>1136</v>
      </c>
    </row>
    <row r="915" spans="2:51" s="13" customFormat="1" ht="12">
      <c r="B915" s="219"/>
      <c r="C915" s="220"/>
      <c r="D915" s="221" t="s">
        <v>152</v>
      </c>
      <c r="E915" s="222" t="s">
        <v>1</v>
      </c>
      <c r="F915" s="223" t="s">
        <v>1137</v>
      </c>
      <c r="G915" s="220"/>
      <c r="H915" s="224">
        <v>7</v>
      </c>
      <c r="I915" s="225"/>
      <c r="J915" s="220"/>
      <c r="K915" s="220"/>
      <c r="L915" s="226"/>
      <c r="M915" s="227"/>
      <c r="N915" s="228"/>
      <c r="O915" s="228"/>
      <c r="P915" s="228"/>
      <c r="Q915" s="228"/>
      <c r="R915" s="228"/>
      <c r="S915" s="228"/>
      <c r="T915" s="229"/>
      <c r="AT915" s="230" t="s">
        <v>152</v>
      </c>
      <c r="AU915" s="230" t="s">
        <v>82</v>
      </c>
      <c r="AV915" s="13" t="s">
        <v>82</v>
      </c>
      <c r="AW915" s="13" t="s">
        <v>29</v>
      </c>
      <c r="AX915" s="13" t="s">
        <v>72</v>
      </c>
      <c r="AY915" s="230" t="s">
        <v>145</v>
      </c>
    </row>
    <row r="916" spans="2:51" s="14" customFormat="1" ht="12">
      <c r="B916" s="231"/>
      <c r="C916" s="232"/>
      <c r="D916" s="221" t="s">
        <v>152</v>
      </c>
      <c r="E916" s="233" t="s">
        <v>1</v>
      </c>
      <c r="F916" s="234" t="s">
        <v>154</v>
      </c>
      <c r="G916" s="232"/>
      <c r="H916" s="235">
        <v>7</v>
      </c>
      <c r="I916" s="236"/>
      <c r="J916" s="232"/>
      <c r="K916" s="232"/>
      <c r="L916" s="237"/>
      <c r="M916" s="238"/>
      <c r="N916" s="239"/>
      <c r="O916" s="239"/>
      <c r="P916" s="239"/>
      <c r="Q916" s="239"/>
      <c r="R916" s="239"/>
      <c r="S916" s="239"/>
      <c r="T916" s="240"/>
      <c r="AT916" s="241" t="s">
        <v>152</v>
      </c>
      <c r="AU916" s="241" t="s">
        <v>82</v>
      </c>
      <c r="AV916" s="14" t="s">
        <v>151</v>
      </c>
      <c r="AW916" s="14" t="s">
        <v>29</v>
      </c>
      <c r="AX916" s="14" t="s">
        <v>80</v>
      </c>
      <c r="AY916" s="241" t="s">
        <v>145</v>
      </c>
    </row>
    <row r="917" spans="1:65" s="2" customFormat="1" ht="21.75" customHeight="1">
      <c r="A917" s="35"/>
      <c r="B917" s="36"/>
      <c r="C917" s="205" t="s">
        <v>1138</v>
      </c>
      <c r="D917" s="205" t="s">
        <v>147</v>
      </c>
      <c r="E917" s="206" t="s">
        <v>1139</v>
      </c>
      <c r="F917" s="207" t="s">
        <v>1140</v>
      </c>
      <c r="G917" s="208" t="s">
        <v>831</v>
      </c>
      <c r="H917" s="209">
        <v>30</v>
      </c>
      <c r="I917" s="210"/>
      <c r="J917" s="211">
        <f>ROUND(I917*H917,2)</f>
        <v>0</v>
      </c>
      <c r="K917" s="212"/>
      <c r="L917" s="40"/>
      <c r="M917" s="213" t="s">
        <v>1</v>
      </c>
      <c r="N917" s="214" t="s">
        <v>37</v>
      </c>
      <c r="O917" s="72"/>
      <c r="P917" s="215">
        <f>O917*H917</f>
        <v>0</v>
      </c>
      <c r="Q917" s="215">
        <v>0</v>
      </c>
      <c r="R917" s="215">
        <f>Q917*H917</f>
        <v>0</v>
      </c>
      <c r="S917" s="215">
        <v>0</v>
      </c>
      <c r="T917" s="216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217" t="s">
        <v>182</v>
      </c>
      <c r="AT917" s="217" t="s">
        <v>147</v>
      </c>
      <c r="AU917" s="217" t="s">
        <v>82</v>
      </c>
      <c r="AY917" s="18" t="s">
        <v>145</v>
      </c>
      <c r="BE917" s="218">
        <f>IF(N917="základní",J917,0)</f>
        <v>0</v>
      </c>
      <c r="BF917" s="218">
        <f>IF(N917="snížená",J917,0)</f>
        <v>0</v>
      </c>
      <c r="BG917" s="218">
        <f>IF(N917="zákl. přenesená",J917,0)</f>
        <v>0</v>
      </c>
      <c r="BH917" s="218">
        <f>IF(N917="sníž. přenesená",J917,0)</f>
        <v>0</v>
      </c>
      <c r="BI917" s="218">
        <f>IF(N917="nulová",J917,0)</f>
        <v>0</v>
      </c>
      <c r="BJ917" s="18" t="s">
        <v>80</v>
      </c>
      <c r="BK917" s="218">
        <f>ROUND(I917*H917,2)</f>
        <v>0</v>
      </c>
      <c r="BL917" s="18" t="s">
        <v>182</v>
      </c>
      <c r="BM917" s="217" t="s">
        <v>1141</v>
      </c>
    </row>
    <row r="918" spans="2:51" s="13" customFormat="1" ht="12">
      <c r="B918" s="219"/>
      <c r="C918" s="220"/>
      <c r="D918" s="221" t="s">
        <v>152</v>
      </c>
      <c r="E918" s="222" t="s">
        <v>1</v>
      </c>
      <c r="F918" s="223" t="s">
        <v>1142</v>
      </c>
      <c r="G918" s="220"/>
      <c r="H918" s="224">
        <v>30</v>
      </c>
      <c r="I918" s="225"/>
      <c r="J918" s="220"/>
      <c r="K918" s="220"/>
      <c r="L918" s="226"/>
      <c r="M918" s="227"/>
      <c r="N918" s="228"/>
      <c r="O918" s="228"/>
      <c r="P918" s="228"/>
      <c r="Q918" s="228"/>
      <c r="R918" s="228"/>
      <c r="S918" s="228"/>
      <c r="T918" s="229"/>
      <c r="AT918" s="230" t="s">
        <v>152</v>
      </c>
      <c r="AU918" s="230" t="s">
        <v>82</v>
      </c>
      <c r="AV918" s="13" t="s">
        <v>82</v>
      </c>
      <c r="AW918" s="13" t="s">
        <v>29</v>
      </c>
      <c r="AX918" s="13" t="s">
        <v>72</v>
      </c>
      <c r="AY918" s="230" t="s">
        <v>145</v>
      </c>
    </row>
    <row r="919" spans="2:51" s="14" customFormat="1" ht="12">
      <c r="B919" s="231"/>
      <c r="C919" s="232"/>
      <c r="D919" s="221" t="s">
        <v>152</v>
      </c>
      <c r="E919" s="233" t="s">
        <v>1</v>
      </c>
      <c r="F919" s="234" t="s">
        <v>154</v>
      </c>
      <c r="G919" s="232"/>
      <c r="H919" s="235">
        <v>30</v>
      </c>
      <c r="I919" s="236"/>
      <c r="J919" s="232"/>
      <c r="K919" s="232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152</v>
      </c>
      <c r="AU919" s="241" t="s">
        <v>82</v>
      </c>
      <c r="AV919" s="14" t="s">
        <v>151</v>
      </c>
      <c r="AW919" s="14" t="s">
        <v>29</v>
      </c>
      <c r="AX919" s="14" t="s">
        <v>80</v>
      </c>
      <c r="AY919" s="241" t="s">
        <v>145</v>
      </c>
    </row>
    <row r="920" spans="1:65" s="2" customFormat="1" ht="21.75" customHeight="1">
      <c r="A920" s="35"/>
      <c r="B920" s="36"/>
      <c r="C920" s="205" t="s">
        <v>726</v>
      </c>
      <c r="D920" s="205" t="s">
        <v>147</v>
      </c>
      <c r="E920" s="206" t="s">
        <v>1143</v>
      </c>
      <c r="F920" s="207" t="s">
        <v>1144</v>
      </c>
      <c r="G920" s="208" t="s">
        <v>831</v>
      </c>
      <c r="H920" s="209">
        <v>6</v>
      </c>
      <c r="I920" s="210"/>
      <c r="J920" s="211">
        <f>ROUND(I920*H920,2)</f>
        <v>0</v>
      </c>
      <c r="K920" s="212"/>
      <c r="L920" s="40"/>
      <c r="M920" s="213" t="s">
        <v>1</v>
      </c>
      <c r="N920" s="214" t="s">
        <v>37</v>
      </c>
      <c r="O920" s="72"/>
      <c r="P920" s="215">
        <f>O920*H920</f>
        <v>0</v>
      </c>
      <c r="Q920" s="215">
        <v>0</v>
      </c>
      <c r="R920" s="215">
        <f>Q920*H920</f>
        <v>0</v>
      </c>
      <c r="S920" s="215">
        <v>0</v>
      </c>
      <c r="T920" s="21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217" t="s">
        <v>182</v>
      </c>
      <c r="AT920" s="217" t="s">
        <v>147</v>
      </c>
      <c r="AU920" s="217" t="s">
        <v>82</v>
      </c>
      <c r="AY920" s="18" t="s">
        <v>145</v>
      </c>
      <c r="BE920" s="218">
        <f>IF(N920="základní",J920,0)</f>
        <v>0</v>
      </c>
      <c r="BF920" s="218">
        <f>IF(N920="snížená",J920,0)</f>
        <v>0</v>
      </c>
      <c r="BG920" s="218">
        <f>IF(N920="zákl. přenesená",J920,0)</f>
        <v>0</v>
      </c>
      <c r="BH920" s="218">
        <f>IF(N920="sníž. přenesená",J920,0)</f>
        <v>0</v>
      </c>
      <c r="BI920" s="218">
        <f>IF(N920="nulová",J920,0)</f>
        <v>0</v>
      </c>
      <c r="BJ920" s="18" t="s">
        <v>80</v>
      </c>
      <c r="BK920" s="218">
        <f>ROUND(I920*H920,2)</f>
        <v>0</v>
      </c>
      <c r="BL920" s="18" t="s">
        <v>182</v>
      </c>
      <c r="BM920" s="217" t="s">
        <v>1145</v>
      </c>
    </row>
    <row r="921" spans="2:51" s="13" customFormat="1" ht="12">
      <c r="B921" s="219"/>
      <c r="C921" s="220"/>
      <c r="D921" s="221" t="s">
        <v>152</v>
      </c>
      <c r="E921" s="222" t="s">
        <v>1</v>
      </c>
      <c r="F921" s="223" t="s">
        <v>1146</v>
      </c>
      <c r="G921" s="220"/>
      <c r="H921" s="224">
        <v>6</v>
      </c>
      <c r="I921" s="225"/>
      <c r="J921" s="220"/>
      <c r="K921" s="220"/>
      <c r="L921" s="226"/>
      <c r="M921" s="227"/>
      <c r="N921" s="228"/>
      <c r="O921" s="228"/>
      <c r="P921" s="228"/>
      <c r="Q921" s="228"/>
      <c r="R921" s="228"/>
      <c r="S921" s="228"/>
      <c r="T921" s="229"/>
      <c r="AT921" s="230" t="s">
        <v>152</v>
      </c>
      <c r="AU921" s="230" t="s">
        <v>82</v>
      </c>
      <c r="AV921" s="13" t="s">
        <v>82</v>
      </c>
      <c r="AW921" s="13" t="s">
        <v>29</v>
      </c>
      <c r="AX921" s="13" t="s">
        <v>72</v>
      </c>
      <c r="AY921" s="230" t="s">
        <v>145</v>
      </c>
    </row>
    <row r="922" spans="2:51" s="14" customFormat="1" ht="12">
      <c r="B922" s="231"/>
      <c r="C922" s="232"/>
      <c r="D922" s="221" t="s">
        <v>152</v>
      </c>
      <c r="E922" s="233" t="s">
        <v>1</v>
      </c>
      <c r="F922" s="234" t="s">
        <v>154</v>
      </c>
      <c r="G922" s="232"/>
      <c r="H922" s="235">
        <v>6</v>
      </c>
      <c r="I922" s="236"/>
      <c r="J922" s="232"/>
      <c r="K922" s="232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152</v>
      </c>
      <c r="AU922" s="241" t="s">
        <v>82</v>
      </c>
      <c r="AV922" s="14" t="s">
        <v>151</v>
      </c>
      <c r="AW922" s="14" t="s">
        <v>29</v>
      </c>
      <c r="AX922" s="14" t="s">
        <v>80</v>
      </c>
      <c r="AY922" s="241" t="s">
        <v>145</v>
      </c>
    </row>
    <row r="923" spans="1:65" s="2" customFormat="1" ht="16.5" customHeight="1">
      <c r="A923" s="35"/>
      <c r="B923" s="36"/>
      <c r="C923" s="263" t="s">
        <v>1147</v>
      </c>
      <c r="D923" s="263" t="s">
        <v>222</v>
      </c>
      <c r="E923" s="264" t="s">
        <v>1148</v>
      </c>
      <c r="F923" s="265" t="s">
        <v>1149</v>
      </c>
      <c r="G923" s="266" t="s">
        <v>181</v>
      </c>
      <c r="H923" s="267">
        <v>315.251</v>
      </c>
      <c r="I923" s="268"/>
      <c r="J923" s="269">
        <f>ROUND(I923*H923,2)</f>
        <v>0</v>
      </c>
      <c r="K923" s="270"/>
      <c r="L923" s="271"/>
      <c r="M923" s="272" t="s">
        <v>1</v>
      </c>
      <c r="N923" s="273" t="s">
        <v>37</v>
      </c>
      <c r="O923" s="72"/>
      <c r="P923" s="215">
        <f>O923*H923</f>
        <v>0</v>
      </c>
      <c r="Q923" s="215">
        <v>0</v>
      </c>
      <c r="R923" s="215">
        <f>Q923*H923</f>
        <v>0</v>
      </c>
      <c r="S923" s="215">
        <v>0</v>
      </c>
      <c r="T923" s="21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7" t="s">
        <v>310</v>
      </c>
      <c r="AT923" s="217" t="s">
        <v>222</v>
      </c>
      <c r="AU923" s="217" t="s">
        <v>82</v>
      </c>
      <c r="AY923" s="18" t="s">
        <v>145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8" t="s">
        <v>80</v>
      </c>
      <c r="BK923" s="218">
        <f>ROUND(I923*H923,2)</f>
        <v>0</v>
      </c>
      <c r="BL923" s="18" t="s">
        <v>182</v>
      </c>
      <c r="BM923" s="217" t="s">
        <v>1150</v>
      </c>
    </row>
    <row r="924" spans="1:65" s="2" customFormat="1" ht="21.75" customHeight="1">
      <c r="A924" s="35"/>
      <c r="B924" s="36"/>
      <c r="C924" s="205" t="s">
        <v>730</v>
      </c>
      <c r="D924" s="205" t="s">
        <v>147</v>
      </c>
      <c r="E924" s="206" t="s">
        <v>1151</v>
      </c>
      <c r="F924" s="207" t="s">
        <v>1152</v>
      </c>
      <c r="G924" s="208" t="s">
        <v>634</v>
      </c>
      <c r="H924" s="274"/>
      <c r="I924" s="210"/>
      <c r="J924" s="211">
        <f>ROUND(I924*H924,2)</f>
        <v>0</v>
      </c>
      <c r="K924" s="212"/>
      <c r="L924" s="40"/>
      <c r="M924" s="213" t="s">
        <v>1</v>
      </c>
      <c r="N924" s="214" t="s">
        <v>37</v>
      </c>
      <c r="O924" s="72"/>
      <c r="P924" s="215">
        <f>O924*H924</f>
        <v>0</v>
      </c>
      <c r="Q924" s="215">
        <v>0</v>
      </c>
      <c r="R924" s="215">
        <f>Q924*H924</f>
        <v>0</v>
      </c>
      <c r="S924" s="215">
        <v>0</v>
      </c>
      <c r="T924" s="216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217" t="s">
        <v>182</v>
      </c>
      <c r="AT924" s="217" t="s">
        <v>147</v>
      </c>
      <c r="AU924" s="217" t="s">
        <v>82</v>
      </c>
      <c r="AY924" s="18" t="s">
        <v>145</v>
      </c>
      <c r="BE924" s="218">
        <f>IF(N924="základní",J924,0)</f>
        <v>0</v>
      </c>
      <c r="BF924" s="218">
        <f>IF(N924="snížená",J924,0)</f>
        <v>0</v>
      </c>
      <c r="BG924" s="218">
        <f>IF(N924="zákl. přenesená",J924,0)</f>
        <v>0</v>
      </c>
      <c r="BH924" s="218">
        <f>IF(N924="sníž. přenesená",J924,0)</f>
        <v>0</v>
      </c>
      <c r="BI924" s="218">
        <f>IF(N924="nulová",J924,0)</f>
        <v>0</v>
      </c>
      <c r="BJ924" s="18" t="s">
        <v>80</v>
      </c>
      <c r="BK924" s="218">
        <f>ROUND(I924*H924,2)</f>
        <v>0</v>
      </c>
      <c r="BL924" s="18" t="s">
        <v>182</v>
      </c>
      <c r="BM924" s="217" t="s">
        <v>1153</v>
      </c>
    </row>
    <row r="925" spans="2:63" s="12" customFormat="1" ht="22.9" customHeight="1">
      <c r="B925" s="189"/>
      <c r="C925" s="190"/>
      <c r="D925" s="191" t="s">
        <v>71</v>
      </c>
      <c r="E925" s="203" t="s">
        <v>1154</v>
      </c>
      <c r="F925" s="203" t="s">
        <v>1155</v>
      </c>
      <c r="G925" s="190"/>
      <c r="H925" s="190"/>
      <c r="I925" s="193"/>
      <c r="J925" s="204">
        <f>BK925</f>
        <v>0</v>
      </c>
      <c r="K925" s="190"/>
      <c r="L925" s="195"/>
      <c r="M925" s="196"/>
      <c r="N925" s="197"/>
      <c r="O925" s="197"/>
      <c r="P925" s="198">
        <f>SUM(P926:P1054)</f>
        <v>0</v>
      </c>
      <c r="Q925" s="197"/>
      <c r="R925" s="198">
        <f>SUM(R926:R1054)</f>
        <v>0</v>
      </c>
      <c r="S925" s="197"/>
      <c r="T925" s="199">
        <f>SUM(T926:T1054)</f>
        <v>0</v>
      </c>
      <c r="AR925" s="200" t="s">
        <v>82</v>
      </c>
      <c r="AT925" s="201" t="s">
        <v>71</v>
      </c>
      <c r="AU925" s="201" t="s">
        <v>80</v>
      </c>
      <c r="AY925" s="200" t="s">
        <v>145</v>
      </c>
      <c r="BK925" s="202">
        <f>SUM(BK926:BK1054)</f>
        <v>0</v>
      </c>
    </row>
    <row r="926" spans="1:65" s="2" customFormat="1" ht="21.75" customHeight="1">
      <c r="A926" s="35"/>
      <c r="B926" s="36"/>
      <c r="C926" s="205" t="s">
        <v>1156</v>
      </c>
      <c r="D926" s="205" t="s">
        <v>147</v>
      </c>
      <c r="E926" s="206" t="s">
        <v>1157</v>
      </c>
      <c r="F926" s="207" t="s">
        <v>1158</v>
      </c>
      <c r="G926" s="208" t="s">
        <v>471</v>
      </c>
      <c r="H926" s="209">
        <v>1</v>
      </c>
      <c r="I926" s="210"/>
      <c r="J926" s="211">
        <f>ROUND(I926*H926,2)</f>
        <v>0</v>
      </c>
      <c r="K926" s="212"/>
      <c r="L926" s="40"/>
      <c r="M926" s="213" t="s">
        <v>1</v>
      </c>
      <c r="N926" s="214" t="s">
        <v>37</v>
      </c>
      <c r="O926" s="72"/>
      <c r="P926" s="215">
        <f>O926*H926</f>
        <v>0</v>
      </c>
      <c r="Q926" s="215">
        <v>0</v>
      </c>
      <c r="R926" s="215">
        <f>Q926*H926</f>
        <v>0</v>
      </c>
      <c r="S926" s="215">
        <v>0</v>
      </c>
      <c r="T926" s="216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217" t="s">
        <v>182</v>
      </c>
      <c r="AT926" s="217" t="s">
        <v>147</v>
      </c>
      <c r="AU926" s="217" t="s">
        <v>82</v>
      </c>
      <c r="AY926" s="18" t="s">
        <v>145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8" t="s">
        <v>80</v>
      </c>
      <c r="BK926" s="218">
        <f>ROUND(I926*H926,2)</f>
        <v>0</v>
      </c>
      <c r="BL926" s="18" t="s">
        <v>182</v>
      </c>
      <c r="BM926" s="217" t="s">
        <v>1159</v>
      </c>
    </row>
    <row r="927" spans="2:51" s="13" customFormat="1" ht="12">
      <c r="B927" s="219"/>
      <c r="C927" s="220"/>
      <c r="D927" s="221" t="s">
        <v>152</v>
      </c>
      <c r="E927" s="222" t="s">
        <v>1</v>
      </c>
      <c r="F927" s="223" t="s">
        <v>1160</v>
      </c>
      <c r="G927" s="220"/>
      <c r="H927" s="224">
        <v>1</v>
      </c>
      <c r="I927" s="225"/>
      <c r="J927" s="220"/>
      <c r="K927" s="220"/>
      <c r="L927" s="226"/>
      <c r="M927" s="227"/>
      <c r="N927" s="228"/>
      <c r="O927" s="228"/>
      <c r="P927" s="228"/>
      <c r="Q927" s="228"/>
      <c r="R927" s="228"/>
      <c r="S927" s="228"/>
      <c r="T927" s="229"/>
      <c r="AT927" s="230" t="s">
        <v>152</v>
      </c>
      <c r="AU927" s="230" t="s">
        <v>82</v>
      </c>
      <c r="AV927" s="13" t="s">
        <v>82</v>
      </c>
      <c r="AW927" s="13" t="s">
        <v>29</v>
      </c>
      <c r="AX927" s="13" t="s">
        <v>72</v>
      </c>
      <c r="AY927" s="230" t="s">
        <v>145</v>
      </c>
    </row>
    <row r="928" spans="2:51" s="14" customFormat="1" ht="12">
      <c r="B928" s="231"/>
      <c r="C928" s="232"/>
      <c r="D928" s="221" t="s">
        <v>152</v>
      </c>
      <c r="E928" s="233" t="s">
        <v>1</v>
      </c>
      <c r="F928" s="234" t="s">
        <v>154</v>
      </c>
      <c r="G928" s="232"/>
      <c r="H928" s="235">
        <v>1</v>
      </c>
      <c r="I928" s="236"/>
      <c r="J928" s="232"/>
      <c r="K928" s="232"/>
      <c r="L928" s="237"/>
      <c r="M928" s="238"/>
      <c r="N928" s="239"/>
      <c r="O928" s="239"/>
      <c r="P928" s="239"/>
      <c r="Q928" s="239"/>
      <c r="R928" s="239"/>
      <c r="S928" s="239"/>
      <c r="T928" s="240"/>
      <c r="AT928" s="241" t="s">
        <v>152</v>
      </c>
      <c r="AU928" s="241" t="s">
        <v>82</v>
      </c>
      <c r="AV928" s="14" t="s">
        <v>151</v>
      </c>
      <c r="AW928" s="14" t="s">
        <v>29</v>
      </c>
      <c r="AX928" s="14" t="s">
        <v>80</v>
      </c>
      <c r="AY928" s="241" t="s">
        <v>145</v>
      </c>
    </row>
    <row r="929" spans="1:65" s="2" customFormat="1" ht="16.5" customHeight="1">
      <c r="A929" s="35"/>
      <c r="B929" s="36"/>
      <c r="C929" s="205" t="s">
        <v>734</v>
      </c>
      <c r="D929" s="205" t="s">
        <v>147</v>
      </c>
      <c r="E929" s="206" t="s">
        <v>1161</v>
      </c>
      <c r="F929" s="207" t="s">
        <v>1162</v>
      </c>
      <c r="G929" s="208" t="s">
        <v>471</v>
      </c>
      <c r="H929" s="209">
        <v>2</v>
      </c>
      <c r="I929" s="210"/>
      <c r="J929" s="211">
        <f>ROUND(I929*H929,2)</f>
        <v>0</v>
      </c>
      <c r="K929" s="212"/>
      <c r="L929" s="40"/>
      <c r="M929" s="213" t="s">
        <v>1</v>
      </c>
      <c r="N929" s="214" t="s">
        <v>37</v>
      </c>
      <c r="O929" s="72"/>
      <c r="P929" s="215">
        <f>O929*H929</f>
        <v>0</v>
      </c>
      <c r="Q929" s="215">
        <v>0</v>
      </c>
      <c r="R929" s="215">
        <f>Q929*H929</f>
        <v>0</v>
      </c>
      <c r="S929" s="215">
        <v>0</v>
      </c>
      <c r="T929" s="216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217" t="s">
        <v>182</v>
      </c>
      <c r="AT929" s="217" t="s">
        <v>147</v>
      </c>
      <c r="AU929" s="217" t="s">
        <v>82</v>
      </c>
      <c r="AY929" s="18" t="s">
        <v>145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8" t="s">
        <v>80</v>
      </c>
      <c r="BK929" s="218">
        <f>ROUND(I929*H929,2)</f>
        <v>0</v>
      </c>
      <c r="BL929" s="18" t="s">
        <v>182</v>
      </c>
      <c r="BM929" s="217" t="s">
        <v>1163</v>
      </c>
    </row>
    <row r="930" spans="2:51" s="13" customFormat="1" ht="12">
      <c r="B930" s="219"/>
      <c r="C930" s="220"/>
      <c r="D930" s="221" t="s">
        <v>152</v>
      </c>
      <c r="E930" s="222" t="s">
        <v>1</v>
      </c>
      <c r="F930" s="223" t="s">
        <v>1164</v>
      </c>
      <c r="G930" s="220"/>
      <c r="H930" s="224">
        <v>2</v>
      </c>
      <c r="I930" s="225"/>
      <c r="J930" s="220"/>
      <c r="K930" s="220"/>
      <c r="L930" s="226"/>
      <c r="M930" s="227"/>
      <c r="N930" s="228"/>
      <c r="O930" s="228"/>
      <c r="P930" s="228"/>
      <c r="Q930" s="228"/>
      <c r="R930" s="228"/>
      <c r="S930" s="228"/>
      <c r="T930" s="229"/>
      <c r="AT930" s="230" t="s">
        <v>152</v>
      </c>
      <c r="AU930" s="230" t="s">
        <v>82</v>
      </c>
      <c r="AV930" s="13" t="s">
        <v>82</v>
      </c>
      <c r="AW930" s="13" t="s">
        <v>29</v>
      </c>
      <c r="AX930" s="13" t="s">
        <v>72</v>
      </c>
      <c r="AY930" s="230" t="s">
        <v>145</v>
      </c>
    </row>
    <row r="931" spans="2:51" s="14" customFormat="1" ht="12">
      <c r="B931" s="231"/>
      <c r="C931" s="232"/>
      <c r="D931" s="221" t="s">
        <v>152</v>
      </c>
      <c r="E931" s="233" t="s">
        <v>1</v>
      </c>
      <c r="F931" s="234" t="s">
        <v>154</v>
      </c>
      <c r="G931" s="232"/>
      <c r="H931" s="235">
        <v>2</v>
      </c>
      <c r="I931" s="236"/>
      <c r="J931" s="232"/>
      <c r="K931" s="232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152</v>
      </c>
      <c r="AU931" s="241" t="s">
        <v>82</v>
      </c>
      <c r="AV931" s="14" t="s">
        <v>151</v>
      </c>
      <c r="AW931" s="14" t="s">
        <v>29</v>
      </c>
      <c r="AX931" s="14" t="s">
        <v>80</v>
      </c>
      <c r="AY931" s="241" t="s">
        <v>145</v>
      </c>
    </row>
    <row r="932" spans="1:65" s="2" customFormat="1" ht="16.5" customHeight="1">
      <c r="A932" s="35"/>
      <c r="B932" s="36"/>
      <c r="C932" s="205" t="s">
        <v>1165</v>
      </c>
      <c r="D932" s="205" t="s">
        <v>147</v>
      </c>
      <c r="E932" s="206" t="s">
        <v>1166</v>
      </c>
      <c r="F932" s="207" t="s">
        <v>1167</v>
      </c>
      <c r="G932" s="208" t="s">
        <v>1168</v>
      </c>
      <c r="H932" s="209">
        <v>3.255</v>
      </c>
      <c r="I932" s="210"/>
      <c r="J932" s="211">
        <f>ROUND(I932*H932,2)</f>
        <v>0</v>
      </c>
      <c r="K932" s="212"/>
      <c r="L932" s="40"/>
      <c r="M932" s="213" t="s">
        <v>1</v>
      </c>
      <c r="N932" s="214" t="s">
        <v>37</v>
      </c>
      <c r="O932" s="72"/>
      <c r="P932" s="215">
        <f>O932*H932</f>
        <v>0</v>
      </c>
      <c r="Q932" s="215">
        <v>0</v>
      </c>
      <c r="R932" s="215">
        <f>Q932*H932</f>
        <v>0</v>
      </c>
      <c r="S932" s="215">
        <v>0</v>
      </c>
      <c r="T932" s="216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17" t="s">
        <v>182</v>
      </c>
      <c r="AT932" s="217" t="s">
        <v>147</v>
      </c>
      <c r="AU932" s="217" t="s">
        <v>82</v>
      </c>
      <c r="AY932" s="18" t="s">
        <v>145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8" t="s">
        <v>80</v>
      </c>
      <c r="BK932" s="218">
        <f>ROUND(I932*H932,2)</f>
        <v>0</v>
      </c>
      <c r="BL932" s="18" t="s">
        <v>182</v>
      </c>
      <c r="BM932" s="217" t="s">
        <v>1169</v>
      </c>
    </row>
    <row r="933" spans="2:51" s="13" customFormat="1" ht="12">
      <c r="B933" s="219"/>
      <c r="C933" s="220"/>
      <c r="D933" s="221" t="s">
        <v>152</v>
      </c>
      <c r="E933" s="222" t="s">
        <v>1</v>
      </c>
      <c r="F933" s="223" t="s">
        <v>1170</v>
      </c>
      <c r="G933" s="220"/>
      <c r="H933" s="224">
        <v>3.255</v>
      </c>
      <c r="I933" s="225"/>
      <c r="J933" s="220"/>
      <c r="K933" s="220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152</v>
      </c>
      <c r="AU933" s="230" t="s">
        <v>82</v>
      </c>
      <c r="AV933" s="13" t="s">
        <v>82</v>
      </c>
      <c r="AW933" s="13" t="s">
        <v>29</v>
      </c>
      <c r="AX933" s="13" t="s">
        <v>72</v>
      </c>
      <c r="AY933" s="230" t="s">
        <v>145</v>
      </c>
    </row>
    <row r="934" spans="2:51" s="14" customFormat="1" ht="12">
      <c r="B934" s="231"/>
      <c r="C934" s="232"/>
      <c r="D934" s="221" t="s">
        <v>152</v>
      </c>
      <c r="E934" s="233" t="s">
        <v>1</v>
      </c>
      <c r="F934" s="234" t="s">
        <v>154</v>
      </c>
      <c r="G934" s="232"/>
      <c r="H934" s="235">
        <v>3.255</v>
      </c>
      <c r="I934" s="236"/>
      <c r="J934" s="232"/>
      <c r="K934" s="232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152</v>
      </c>
      <c r="AU934" s="241" t="s">
        <v>82</v>
      </c>
      <c r="AV934" s="14" t="s">
        <v>151</v>
      </c>
      <c r="AW934" s="14" t="s">
        <v>29</v>
      </c>
      <c r="AX934" s="14" t="s">
        <v>80</v>
      </c>
      <c r="AY934" s="241" t="s">
        <v>145</v>
      </c>
    </row>
    <row r="935" spans="1:65" s="2" customFormat="1" ht="16.5" customHeight="1">
      <c r="A935" s="35"/>
      <c r="B935" s="36"/>
      <c r="C935" s="205" t="s">
        <v>738</v>
      </c>
      <c r="D935" s="205" t="s">
        <v>147</v>
      </c>
      <c r="E935" s="206" t="s">
        <v>1171</v>
      </c>
      <c r="F935" s="207" t="s">
        <v>1172</v>
      </c>
      <c r="G935" s="208" t="s">
        <v>1168</v>
      </c>
      <c r="H935" s="209">
        <v>10.08</v>
      </c>
      <c r="I935" s="210"/>
      <c r="J935" s="211">
        <f>ROUND(I935*H935,2)</f>
        <v>0</v>
      </c>
      <c r="K935" s="212"/>
      <c r="L935" s="40"/>
      <c r="M935" s="213" t="s">
        <v>1</v>
      </c>
      <c r="N935" s="214" t="s">
        <v>37</v>
      </c>
      <c r="O935" s="72"/>
      <c r="P935" s="215">
        <f>O935*H935</f>
        <v>0</v>
      </c>
      <c r="Q935" s="215">
        <v>0</v>
      </c>
      <c r="R935" s="215">
        <f>Q935*H935</f>
        <v>0</v>
      </c>
      <c r="S935" s="215">
        <v>0</v>
      </c>
      <c r="T935" s="216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17" t="s">
        <v>182</v>
      </c>
      <c r="AT935" s="217" t="s">
        <v>147</v>
      </c>
      <c r="AU935" s="217" t="s">
        <v>82</v>
      </c>
      <c r="AY935" s="18" t="s">
        <v>145</v>
      </c>
      <c r="BE935" s="218">
        <f>IF(N935="základní",J935,0)</f>
        <v>0</v>
      </c>
      <c r="BF935" s="218">
        <f>IF(N935="snížená",J935,0)</f>
        <v>0</v>
      </c>
      <c r="BG935" s="218">
        <f>IF(N935="zákl. přenesená",J935,0)</f>
        <v>0</v>
      </c>
      <c r="BH935" s="218">
        <f>IF(N935="sníž. přenesená",J935,0)</f>
        <v>0</v>
      </c>
      <c r="BI935" s="218">
        <f>IF(N935="nulová",J935,0)</f>
        <v>0</v>
      </c>
      <c r="BJ935" s="18" t="s">
        <v>80</v>
      </c>
      <c r="BK935" s="218">
        <f>ROUND(I935*H935,2)</f>
        <v>0</v>
      </c>
      <c r="BL935" s="18" t="s">
        <v>182</v>
      </c>
      <c r="BM935" s="217" t="s">
        <v>1173</v>
      </c>
    </row>
    <row r="936" spans="2:51" s="13" customFormat="1" ht="12">
      <c r="B936" s="219"/>
      <c r="C936" s="220"/>
      <c r="D936" s="221" t="s">
        <v>152</v>
      </c>
      <c r="E936" s="222" t="s">
        <v>1</v>
      </c>
      <c r="F936" s="223" t="s">
        <v>1174</v>
      </c>
      <c r="G936" s="220"/>
      <c r="H936" s="224">
        <v>10.08</v>
      </c>
      <c r="I936" s="225"/>
      <c r="J936" s="220"/>
      <c r="K936" s="220"/>
      <c r="L936" s="226"/>
      <c r="M936" s="227"/>
      <c r="N936" s="228"/>
      <c r="O936" s="228"/>
      <c r="P936" s="228"/>
      <c r="Q936" s="228"/>
      <c r="R936" s="228"/>
      <c r="S936" s="228"/>
      <c r="T936" s="229"/>
      <c r="AT936" s="230" t="s">
        <v>152</v>
      </c>
      <c r="AU936" s="230" t="s">
        <v>82</v>
      </c>
      <c r="AV936" s="13" t="s">
        <v>82</v>
      </c>
      <c r="AW936" s="13" t="s">
        <v>29</v>
      </c>
      <c r="AX936" s="13" t="s">
        <v>72</v>
      </c>
      <c r="AY936" s="230" t="s">
        <v>145</v>
      </c>
    </row>
    <row r="937" spans="2:51" s="14" customFormat="1" ht="12">
      <c r="B937" s="231"/>
      <c r="C937" s="232"/>
      <c r="D937" s="221" t="s">
        <v>152</v>
      </c>
      <c r="E937" s="233" t="s">
        <v>1</v>
      </c>
      <c r="F937" s="234" t="s">
        <v>154</v>
      </c>
      <c r="G937" s="232"/>
      <c r="H937" s="235">
        <v>10.08</v>
      </c>
      <c r="I937" s="236"/>
      <c r="J937" s="232"/>
      <c r="K937" s="232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152</v>
      </c>
      <c r="AU937" s="241" t="s">
        <v>82</v>
      </c>
      <c r="AV937" s="14" t="s">
        <v>151</v>
      </c>
      <c r="AW937" s="14" t="s">
        <v>29</v>
      </c>
      <c r="AX937" s="14" t="s">
        <v>80</v>
      </c>
      <c r="AY937" s="241" t="s">
        <v>145</v>
      </c>
    </row>
    <row r="938" spans="1:65" s="2" customFormat="1" ht="16.5" customHeight="1">
      <c r="A938" s="35"/>
      <c r="B938" s="36"/>
      <c r="C938" s="205" t="s">
        <v>1175</v>
      </c>
      <c r="D938" s="205" t="s">
        <v>147</v>
      </c>
      <c r="E938" s="206" t="s">
        <v>1176</v>
      </c>
      <c r="F938" s="207" t="s">
        <v>1177</v>
      </c>
      <c r="G938" s="208" t="s">
        <v>1168</v>
      </c>
      <c r="H938" s="209">
        <v>649.11</v>
      </c>
      <c r="I938" s="210"/>
      <c r="J938" s="211">
        <f>ROUND(I938*H938,2)</f>
        <v>0</v>
      </c>
      <c r="K938" s="212"/>
      <c r="L938" s="40"/>
      <c r="M938" s="213" t="s">
        <v>1</v>
      </c>
      <c r="N938" s="214" t="s">
        <v>37</v>
      </c>
      <c r="O938" s="72"/>
      <c r="P938" s="215">
        <f>O938*H938</f>
        <v>0</v>
      </c>
      <c r="Q938" s="215">
        <v>0</v>
      </c>
      <c r="R938" s="215">
        <f>Q938*H938</f>
        <v>0</v>
      </c>
      <c r="S938" s="215">
        <v>0</v>
      </c>
      <c r="T938" s="216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217" t="s">
        <v>182</v>
      </c>
      <c r="AT938" s="217" t="s">
        <v>147</v>
      </c>
      <c r="AU938" s="217" t="s">
        <v>82</v>
      </c>
      <c r="AY938" s="18" t="s">
        <v>145</v>
      </c>
      <c r="BE938" s="218">
        <f>IF(N938="základní",J938,0)</f>
        <v>0</v>
      </c>
      <c r="BF938" s="218">
        <f>IF(N938="snížená",J938,0)</f>
        <v>0</v>
      </c>
      <c r="BG938" s="218">
        <f>IF(N938="zákl. přenesená",J938,0)</f>
        <v>0</v>
      </c>
      <c r="BH938" s="218">
        <f>IF(N938="sníž. přenesená",J938,0)</f>
        <v>0</v>
      </c>
      <c r="BI938" s="218">
        <f>IF(N938="nulová",J938,0)</f>
        <v>0</v>
      </c>
      <c r="BJ938" s="18" t="s">
        <v>80</v>
      </c>
      <c r="BK938" s="218">
        <f>ROUND(I938*H938,2)</f>
        <v>0</v>
      </c>
      <c r="BL938" s="18" t="s">
        <v>182</v>
      </c>
      <c r="BM938" s="217" t="s">
        <v>1178</v>
      </c>
    </row>
    <row r="939" spans="2:51" s="15" customFormat="1" ht="12">
      <c r="B939" s="242"/>
      <c r="C939" s="243"/>
      <c r="D939" s="221" t="s">
        <v>152</v>
      </c>
      <c r="E939" s="244" t="s">
        <v>1</v>
      </c>
      <c r="F939" s="245" t="s">
        <v>1179</v>
      </c>
      <c r="G939" s="243"/>
      <c r="H939" s="244" t="s">
        <v>1</v>
      </c>
      <c r="I939" s="246"/>
      <c r="J939" s="243"/>
      <c r="K939" s="243"/>
      <c r="L939" s="247"/>
      <c r="M939" s="248"/>
      <c r="N939" s="249"/>
      <c r="O939" s="249"/>
      <c r="P939" s="249"/>
      <c r="Q939" s="249"/>
      <c r="R939" s="249"/>
      <c r="S939" s="249"/>
      <c r="T939" s="250"/>
      <c r="AT939" s="251" t="s">
        <v>152</v>
      </c>
      <c r="AU939" s="251" t="s">
        <v>82</v>
      </c>
      <c r="AV939" s="15" t="s">
        <v>80</v>
      </c>
      <c r="AW939" s="15" t="s">
        <v>29</v>
      </c>
      <c r="AX939" s="15" t="s">
        <v>72</v>
      </c>
      <c r="AY939" s="251" t="s">
        <v>145</v>
      </c>
    </row>
    <row r="940" spans="2:51" s="13" customFormat="1" ht="12">
      <c r="B940" s="219"/>
      <c r="C940" s="220"/>
      <c r="D940" s="221" t="s">
        <v>152</v>
      </c>
      <c r="E940" s="222" t="s">
        <v>1</v>
      </c>
      <c r="F940" s="223" t="s">
        <v>1180</v>
      </c>
      <c r="G940" s="220"/>
      <c r="H940" s="224">
        <v>649.11</v>
      </c>
      <c r="I940" s="225"/>
      <c r="J940" s="220"/>
      <c r="K940" s="220"/>
      <c r="L940" s="226"/>
      <c r="M940" s="227"/>
      <c r="N940" s="228"/>
      <c r="O940" s="228"/>
      <c r="P940" s="228"/>
      <c r="Q940" s="228"/>
      <c r="R940" s="228"/>
      <c r="S940" s="228"/>
      <c r="T940" s="229"/>
      <c r="AT940" s="230" t="s">
        <v>152</v>
      </c>
      <c r="AU940" s="230" t="s">
        <v>82</v>
      </c>
      <c r="AV940" s="13" t="s">
        <v>82</v>
      </c>
      <c r="AW940" s="13" t="s">
        <v>29</v>
      </c>
      <c r="AX940" s="13" t="s">
        <v>72</v>
      </c>
      <c r="AY940" s="230" t="s">
        <v>145</v>
      </c>
    </row>
    <row r="941" spans="2:51" s="14" customFormat="1" ht="12">
      <c r="B941" s="231"/>
      <c r="C941" s="232"/>
      <c r="D941" s="221" t="s">
        <v>152</v>
      </c>
      <c r="E941" s="233" t="s">
        <v>1</v>
      </c>
      <c r="F941" s="234" t="s">
        <v>154</v>
      </c>
      <c r="G941" s="232"/>
      <c r="H941" s="235">
        <v>649.11</v>
      </c>
      <c r="I941" s="236"/>
      <c r="J941" s="232"/>
      <c r="K941" s="232"/>
      <c r="L941" s="237"/>
      <c r="M941" s="238"/>
      <c r="N941" s="239"/>
      <c r="O941" s="239"/>
      <c r="P941" s="239"/>
      <c r="Q941" s="239"/>
      <c r="R941" s="239"/>
      <c r="S941" s="239"/>
      <c r="T941" s="240"/>
      <c r="AT941" s="241" t="s">
        <v>152</v>
      </c>
      <c r="AU941" s="241" t="s">
        <v>82</v>
      </c>
      <c r="AV941" s="14" t="s">
        <v>151</v>
      </c>
      <c r="AW941" s="14" t="s">
        <v>29</v>
      </c>
      <c r="AX941" s="14" t="s">
        <v>80</v>
      </c>
      <c r="AY941" s="241" t="s">
        <v>145</v>
      </c>
    </row>
    <row r="942" spans="1:65" s="2" customFormat="1" ht="21.75" customHeight="1">
      <c r="A942" s="35"/>
      <c r="B942" s="36"/>
      <c r="C942" s="205" t="s">
        <v>743</v>
      </c>
      <c r="D942" s="205" t="s">
        <v>147</v>
      </c>
      <c r="E942" s="206" t="s">
        <v>1181</v>
      </c>
      <c r="F942" s="207" t="s">
        <v>1182</v>
      </c>
      <c r="G942" s="208" t="s">
        <v>1168</v>
      </c>
      <c r="H942" s="209">
        <v>35.91</v>
      </c>
      <c r="I942" s="210"/>
      <c r="J942" s="211">
        <f>ROUND(I942*H942,2)</f>
        <v>0</v>
      </c>
      <c r="K942" s="212"/>
      <c r="L942" s="40"/>
      <c r="M942" s="213" t="s">
        <v>1</v>
      </c>
      <c r="N942" s="214" t="s">
        <v>37</v>
      </c>
      <c r="O942" s="72"/>
      <c r="P942" s="215">
        <f>O942*H942</f>
        <v>0</v>
      </c>
      <c r="Q942" s="215">
        <v>0</v>
      </c>
      <c r="R942" s="215">
        <f>Q942*H942</f>
        <v>0</v>
      </c>
      <c r="S942" s="215">
        <v>0</v>
      </c>
      <c r="T942" s="216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217" t="s">
        <v>182</v>
      </c>
      <c r="AT942" s="217" t="s">
        <v>147</v>
      </c>
      <c r="AU942" s="217" t="s">
        <v>82</v>
      </c>
      <c r="AY942" s="18" t="s">
        <v>145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8" t="s">
        <v>80</v>
      </c>
      <c r="BK942" s="218">
        <f>ROUND(I942*H942,2)</f>
        <v>0</v>
      </c>
      <c r="BL942" s="18" t="s">
        <v>182</v>
      </c>
      <c r="BM942" s="217" t="s">
        <v>1183</v>
      </c>
    </row>
    <row r="943" spans="2:51" s="15" customFormat="1" ht="12">
      <c r="B943" s="242"/>
      <c r="C943" s="243"/>
      <c r="D943" s="221" t="s">
        <v>152</v>
      </c>
      <c r="E943" s="244" t="s">
        <v>1</v>
      </c>
      <c r="F943" s="245" t="s">
        <v>1184</v>
      </c>
      <c r="G943" s="243"/>
      <c r="H943" s="244" t="s">
        <v>1</v>
      </c>
      <c r="I943" s="246"/>
      <c r="J943" s="243"/>
      <c r="K943" s="243"/>
      <c r="L943" s="247"/>
      <c r="M943" s="248"/>
      <c r="N943" s="249"/>
      <c r="O943" s="249"/>
      <c r="P943" s="249"/>
      <c r="Q943" s="249"/>
      <c r="R943" s="249"/>
      <c r="S943" s="249"/>
      <c r="T943" s="250"/>
      <c r="AT943" s="251" t="s">
        <v>152</v>
      </c>
      <c r="AU943" s="251" t="s">
        <v>82</v>
      </c>
      <c r="AV943" s="15" t="s">
        <v>80</v>
      </c>
      <c r="AW943" s="15" t="s">
        <v>29</v>
      </c>
      <c r="AX943" s="15" t="s">
        <v>72</v>
      </c>
      <c r="AY943" s="251" t="s">
        <v>145</v>
      </c>
    </row>
    <row r="944" spans="2:51" s="13" customFormat="1" ht="12">
      <c r="B944" s="219"/>
      <c r="C944" s="220"/>
      <c r="D944" s="221" t="s">
        <v>152</v>
      </c>
      <c r="E944" s="222" t="s">
        <v>1</v>
      </c>
      <c r="F944" s="223" t="s">
        <v>1185</v>
      </c>
      <c r="G944" s="220"/>
      <c r="H944" s="224">
        <v>35.91</v>
      </c>
      <c r="I944" s="225"/>
      <c r="J944" s="220"/>
      <c r="K944" s="220"/>
      <c r="L944" s="226"/>
      <c r="M944" s="227"/>
      <c r="N944" s="228"/>
      <c r="O944" s="228"/>
      <c r="P944" s="228"/>
      <c r="Q944" s="228"/>
      <c r="R944" s="228"/>
      <c r="S944" s="228"/>
      <c r="T944" s="229"/>
      <c r="AT944" s="230" t="s">
        <v>152</v>
      </c>
      <c r="AU944" s="230" t="s">
        <v>82</v>
      </c>
      <c r="AV944" s="13" t="s">
        <v>82</v>
      </c>
      <c r="AW944" s="13" t="s">
        <v>29</v>
      </c>
      <c r="AX944" s="13" t="s">
        <v>72</v>
      </c>
      <c r="AY944" s="230" t="s">
        <v>145</v>
      </c>
    </row>
    <row r="945" spans="2:51" s="14" customFormat="1" ht="12">
      <c r="B945" s="231"/>
      <c r="C945" s="232"/>
      <c r="D945" s="221" t="s">
        <v>152</v>
      </c>
      <c r="E945" s="233" t="s">
        <v>1</v>
      </c>
      <c r="F945" s="234" t="s">
        <v>154</v>
      </c>
      <c r="G945" s="232"/>
      <c r="H945" s="235">
        <v>35.91</v>
      </c>
      <c r="I945" s="236"/>
      <c r="J945" s="232"/>
      <c r="K945" s="232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152</v>
      </c>
      <c r="AU945" s="241" t="s">
        <v>82</v>
      </c>
      <c r="AV945" s="14" t="s">
        <v>151</v>
      </c>
      <c r="AW945" s="14" t="s">
        <v>29</v>
      </c>
      <c r="AX945" s="14" t="s">
        <v>80</v>
      </c>
      <c r="AY945" s="241" t="s">
        <v>145</v>
      </c>
    </row>
    <row r="946" spans="1:65" s="2" customFormat="1" ht="16.5" customHeight="1">
      <c r="A946" s="35"/>
      <c r="B946" s="36"/>
      <c r="C946" s="205" t="s">
        <v>1186</v>
      </c>
      <c r="D946" s="205" t="s">
        <v>147</v>
      </c>
      <c r="E946" s="206" t="s">
        <v>1187</v>
      </c>
      <c r="F946" s="207" t="s">
        <v>1188</v>
      </c>
      <c r="G946" s="208" t="s">
        <v>471</v>
      </c>
      <c r="H946" s="209">
        <v>1</v>
      </c>
      <c r="I946" s="210"/>
      <c r="J946" s="211">
        <f>ROUND(I946*H946,2)</f>
        <v>0</v>
      </c>
      <c r="K946" s="212"/>
      <c r="L946" s="40"/>
      <c r="M946" s="213" t="s">
        <v>1</v>
      </c>
      <c r="N946" s="214" t="s">
        <v>37</v>
      </c>
      <c r="O946" s="72"/>
      <c r="P946" s="215">
        <f>O946*H946</f>
        <v>0</v>
      </c>
      <c r="Q946" s="215">
        <v>0</v>
      </c>
      <c r="R946" s="215">
        <f>Q946*H946</f>
        <v>0</v>
      </c>
      <c r="S946" s="215">
        <v>0</v>
      </c>
      <c r="T946" s="216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17" t="s">
        <v>182</v>
      </c>
      <c r="AT946" s="217" t="s">
        <v>147</v>
      </c>
      <c r="AU946" s="217" t="s">
        <v>82</v>
      </c>
      <c r="AY946" s="18" t="s">
        <v>145</v>
      </c>
      <c r="BE946" s="218">
        <f>IF(N946="základní",J946,0)</f>
        <v>0</v>
      </c>
      <c r="BF946" s="218">
        <f>IF(N946="snížená",J946,0)</f>
        <v>0</v>
      </c>
      <c r="BG946" s="218">
        <f>IF(N946="zákl. přenesená",J946,0)</f>
        <v>0</v>
      </c>
      <c r="BH946" s="218">
        <f>IF(N946="sníž. přenesená",J946,0)</f>
        <v>0</v>
      </c>
      <c r="BI946" s="218">
        <f>IF(N946="nulová",J946,0)</f>
        <v>0</v>
      </c>
      <c r="BJ946" s="18" t="s">
        <v>80</v>
      </c>
      <c r="BK946" s="218">
        <f>ROUND(I946*H946,2)</f>
        <v>0</v>
      </c>
      <c r="BL946" s="18" t="s">
        <v>182</v>
      </c>
      <c r="BM946" s="217" t="s">
        <v>1189</v>
      </c>
    </row>
    <row r="947" spans="2:51" s="13" customFormat="1" ht="12">
      <c r="B947" s="219"/>
      <c r="C947" s="220"/>
      <c r="D947" s="221" t="s">
        <v>152</v>
      </c>
      <c r="E947" s="222" t="s">
        <v>1</v>
      </c>
      <c r="F947" s="223" t="s">
        <v>1190</v>
      </c>
      <c r="G947" s="220"/>
      <c r="H947" s="224">
        <v>1</v>
      </c>
      <c r="I947" s="225"/>
      <c r="J947" s="220"/>
      <c r="K947" s="220"/>
      <c r="L947" s="226"/>
      <c r="M947" s="227"/>
      <c r="N947" s="228"/>
      <c r="O947" s="228"/>
      <c r="P947" s="228"/>
      <c r="Q947" s="228"/>
      <c r="R947" s="228"/>
      <c r="S947" s="228"/>
      <c r="T947" s="229"/>
      <c r="AT947" s="230" t="s">
        <v>152</v>
      </c>
      <c r="AU947" s="230" t="s">
        <v>82</v>
      </c>
      <c r="AV947" s="13" t="s">
        <v>82</v>
      </c>
      <c r="AW947" s="13" t="s">
        <v>29</v>
      </c>
      <c r="AX947" s="13" t="s">
        <v>72</v>
      </c>
      <c r="AY947" s="230" t="s">
        <v>145</v>
      </c>
    </row>
    <row r="948" spans="2:51" s="14" customFormat="1" ht="12">
      <c r="B948" s="231"/>
      <c r="C948" s="232"/>
      <c r="D948" s="221" t="s">
        <v>152</v>
      </c>
      <c r="E948" s="233" t="s">
        <v>1</v>
      </c>
      <c r="F948" s="234" t="s">
        <v>154</v>
      </c>
      <c r="G948" s="232"/>
      <c r="H948" s="235">
        <v>1</v>
      </c>
      <c r="I948" s="236"/>
      <c r="J948" s="232"/>
      <c r="K948" s="232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152</v>
      </c>
      <c r="AU948" s="241" t="s">
        <v>82</v>
      </c>
      <c r="AV948" s="14" t="s">
        <v>151</v>
      </c>
      <c r="AW948" s="14" t="s">
        <v>29</v>
      </c>
      <c r="AX948" s="14" t="s">
        <v>80</v>
      </c>
      <c r="AY948" s="241" t="s">
        <v>145</v>
      </c>
    </row>
    <row r="949" spans="1:65" s="2" customFormat="1" ht="16.5" customHeight="1">
      <c r="A949" s="35"/>
      <c r="B949" s="36"/>
      <c r="C949" s="205" t="s">
        <v>748</v>
      </c>
      <c r="D949" s="205" t="s">
        <v>147</v>
      </c>
      <c r="E949" s="206" t="s">
        <v>1191</v>
      </c>
      <c r="F949" s="207" t="s">
        <v>1192</v>
      </c>
      <c r="G949" s="208" t="s">
        <v>471</v>
      </c>
      <c r="H949" s="209">
        <v>1</v>
      </c>
      <c r="I949" s="210"/>
      <c r="J949" s="211">
        <f>ROUND(I949*H949,2)</f>
        <v>0</v>
      </c>
      <c r="K949" s="212"/>
      <c r="L949" s="40"/>
      <c r="M949" s="213" t="s">
        <v>1</v>
      </c>
      <c r="N949" s="214" t="s">
        <v>37</v>
      </c>
      <c r="O949" s="72"/>
      <c r="P949" s="215">
        <f>O949*H949</f>
        <v>0</v>
      </c>
      <c r="Q949" s="215">
        <v>0</v>
      </c>
      <c r="R949" s="215">
        <f>Q949*H949</f>
        <v>0</v>
      </c>
      <c r="S949" s="215">
        <v>0</v>
      </c>
      <c r="T949" s="216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217" t="s">
        <v>182</v>
      </c>
      <c r="AT949" s="217" t="s">
        <v>147</v>
      </c>
      <c r="AU949" s="217" t="s">
        <v>82</v>
      </c>
      <c r="AY949" s="18" t="s">
        <v>145</v>
      </c>
      <c r="BE949" s="218">
        <f>IF(N949="základní",J949,0)</f>
        <v>0</v>
      </c>
      <c r="BF949" s="218">
        <f>IF(N949="snížená",J949,0)</f>
        <v>0</v>
      </c>
      <c r="BG949" s="218">
        <f>IF(N949="zákl. přenesená",J949,0)</f>
        <v>0</v>
      </c>
      <c r="BH949" s="218">
        <f>IF(N949="sníž. přenesená",J949,0)</f>
        <v>0</v>
      </c>
      <c r="BI949" s="218">
        <f>IF(N949="nulová",J949,0)</f>
        <v>0</v>
      </c>
      <c r="BJ949" s="18" t="s">
        <v>80</v>
      </c>
      <c r="BK949" s="218">
        <f>ROUND(I949*H949,2)</f>
        <v>0</v>
      </c>
      <c r="BL949" s="18" t="s">
        <v>182</v>
      </c>
      <c r="BM949" s="217" t="s">
        <v>1193</v>
      </c>
    </row>
    <row r="950" spans="2:51" s="13" customFormat="1" ht="12">
      <c r="B950" s="219"/>
      <c r="C950" s="220"/>
      <c r="D950" s="221" t="s">
        <v>152</v>
      </c>
      <c r="E950" s="222" t="s">
        <v>1</v>
      </c>
      <c r="F950" s="223" t="s">
        <v>1194</v>
      </c>
      <c r="G950" s="220"/>
      <c r="H950" s="224">
        <v>1</v>
      </c>
      <c r="I950" s="225"/>
      <c r="J950" s="220"/>
      <c r="K950" s="220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152</v>
      </c>
      <c r="AU950" s="230" t="s">
        <v>82</v>
      </c>
      <c r="AV950" s="13" t="s">
        <v>82</v>
      </c>
      <c r="AW950" s="13" t="s">
        <v>29</v>
      </c>
      <c r="AX950" s="13" t="s">
        <v>72</v>
      </c>
      <c r="AY950" s="230" t="s">
        <v>145</v>
      </c>
    </row>
    <row r="951" spans="2:51" s="14" customFormat="1" ht="12">
      <c r="B951" s="231"/>
      <c r="C951" s="232"/>
      <c r="D951" s="221" t="s">
        <v>152</v>
      </c>
      <c r="E951" s="233" t="s">
        <v>1</v>
      </c>
      <c r="F951" s="234" t="s">
        <v>154</v>
      </c>
      <c r="G951" s="232"/>
      <c r="H951" s="235">
        <v>1</v>
      </c>
      <c r="I951" s="236"/>
      <c r="J951" s="232"/>
      <c r="K951" s="232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152</v>
      </c>
      <c r="AU951" s="241" t="s">
        <v>82</v>
      </c>
      <c r="AV951" s="14" t="s">
        <v>151</v>
      </c>
      <c r="AW951" s="14" t="s">
        <v>29</v>
      </c>
      <c r="AX951" s="14" t="s">
        <v>80</v>
      </c>
      <c r="AY951" s="241" t="s">
        <v>145</v>
      </c>
    </row>
    <row r="952" spans="1:65" s="2" customFormat="1" ht="16.5" customHeight="1">
      <c r="A952" s="35"/>
      <c r="B952" s="36"/>
      <c r="C952" s="205" t="s">
        <v>1195</v>
      </c>
      <c r="D952" s="205" t="s">
        <v>147</v>
      </c>
      <c r="E952" s="206" t="s">
        <v>1196</v>
      </c>
      <c r="F952" s="207" t="s">
        <v>1197</v>
      </c>
      <c r="G952" s="208" t="s">
        <v>1168</v>
      </c>
      <c r="H952" s="209">
        <v>165.9</v>
      </c>
      <c r="I952" s="210"/>
      <c r="J952" s="211">
        <f>ROUND(I952*H952,2)</f>
        <v>0</v>
      </c>
      <c r="K952" s="212"/>
      <c r="L952" s="40"/>
      <c r="M952" s="213" t="s">
        <v>1</v>
      </c>
      <c r="N952" s="214" t="s">
        <v>37</v>
      </c>
      <c r="O952" s="72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17" t="s">
        <v>182</v>
      </c>
      <c r="AT952" s="217" t="s">
        <v>147</v>
      </c>
      <c r="AU952" s="217" t="s">
        <v>82</v>
      </c>
      <c r="AY952" s="18" t="s">
        <v>145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80</v>
      </c>
      <c r="BK952" s="218">
        <f>ROUND(I952*H952,2)</f>
        <v>0</v>
      </c>
      <c r="BL952" s="18" t="s">
        <v>182</v>
      </c>
      <c r="BM952" s="217" t="s">
        <v>1198</v>
      </c>
    </row>
    <row r="953" spans="1:65" s="2" customFormat="1" ht="16.5" customHeight="1">
      <c r="A953" s="35"/>
      <c r="B953" s="36"/>
      <c r="C953" s="205" t="s">
        <v>761</v>
      </c>
      <c r="D953" s="205" t="s">
        <v>147</v>
      </c>
      <c r="E953" s="206" t="s">
        <v>1199</v>
      </c>
      <c r="F953" s="207" t="s">
        <v>1200</v>
      </c>
      <c r="G953" s="208" t="s">
        <v>471</v>
      </c>
      <c r="H953" s="209">
        <v>1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37</v>
      </c>
      <c r="O953" s="72"/>
      <c r="P953" s="215">
        <f>O953*H953</f>
        <v>0</v>
      </c>
      <c r="Q953" s="215">
        <v>0</v>
      </c>
      <c r="R953" s="215">
        <f>Q953*H953</f>
        <v>0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182</v>
      </c>
      <c r="AT953" s="217" t="s">
        <v>147</v>
      </c>
      <c r="AU953" s="217" t="s">
        <v>82</v>
      </c>
      <c r="AY953" s="18" t="s">
        <v>145</v>
      </c>
      <c r="BE953" s="218">
        <f>IF(N953="základní",J953,0)</f>
        <v>0</v>
      </c>
      <c r="BF953" s="218">
        <f>IF(N953="snížená",J953,0)</f>
        <v>0</v>
      </c>
      <c r="BG953" s="218">
        <f>IF(N953="zákl. přenesená",J953,0)</f>
        <v>0</v>
      </c>
      <c r="BH953" s="218">
        <f>IF(N953="sníž. přenesená",J953,0)</f>
        <v>0</v>
      </c>
      <c r="BI953" s="218">
        <f>IF(N953="nulová",J953,0)</f>
        <v>0</v>
      </c>
      <c r="BJ953" s="18" t="s">
        <v>80</v>
      </c>
      <c r="BK953" s="218">
        <f>ROUND(I953*H953,2)</f>
        <v>0</v>
      </c>
      <c r="BL953" s="18" t="s">
        <v>182</v>
      </c>
      <c r="BM953" s="217" t="s">
        <v>1201</v>
      </c>
    </row>
    <row r="954" spans="1:65" s="2" customFormat="1" ht="21.75" customHeight="1">
      <c r="A954" s="35"/>
      <c r="B954" s="36"/>
      <c r="C954" s="205" t="s">
        <v>1202</v>
      </c>
      <c r="D954" s="205" t="s">
        <v>147</v>
      </c>
      <c r="E954" s="206" t="s">
        <v>1203</v>
      </c>
      <c r="F954" s="207" t="s">
        <v>1204</v>
      </c>
      <c r="G954" s="208" t="s">
        <v>465</v>
      </c>
      <c r="H954" s="209">
        <v>2</v>
      </c>
      <c r="I954" s="210"/>
      <c r="J954" s="211">
        <f>ROUND(I954*H954,2)</f>
        <v>0</v>
      </c>
      <c r="K954" s="212"/>
      <c r="L954" s="40"/>
      <c r="M954" s="213" t="s">
        <v>1</v>
      </c>
      <c r="N954" s="214" t="s">
        <v>37</v>
      </c>
      <c r="O954" s="72"/>
      <c r="P954" s="215">
        <f>O954*H954</f>
        <v>0</v>
      </c>
      <c r="Q954" s="215">
        <v>0</v>
      </c>
      <c r="R954" s="215">
        <f>Q954*H954</f>
        <v>0</v>
      </c>
      <c r="S954" s="215">
        <v>0</v>
      </c>
      <c r="T954" s="216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217" t="s">
        <v>182</v>
      </c>
      <c r="AT954" s="217" t="s">
        <v>147</v>
      </c>
      <c r="AU954" s="217" t="s">
        <v>82</v>
      </c>
      <c r="AY954" s="18" t="s">
        <v>145</v>
      </c>
      <c r="BE954" s="218">
        <f>IF(N954="základní",J954,0)</f>
        <v>0</v>
      </c>
      <c r="BF954" s="218">
        <f>IF(N954="snížená",J954,0)</f>
        <v>0</v>
      </c>
      <c r="BG954" s="218">
        <f>IF(N954="zákl. přenesená",J954,0)</f>
        <v>0</v>
      </c>
      <c r="BH954" s="218">
        <f>IF(N954="sníž. přenesená",J954,0)</f>
        <v>0</v>
      </c>
      <c r="BI954" s="218">
        <f>IF(N954="nulová",J954,0)</f>
        <v>0</v>
      </c>
      <c r="BJ954" s="18" t="s">
        <v>80</v>
      </c>
      <c r="BK954" s="218">
        <f>ROUND(I954*H954,2)</f>
        <v>0</v>
      </c>
      <c r="BL954" s="18" t="s">
        <v>182</v>
      </c>
      <c r="BM954" s="217" t="s">
        <v>1205</v>
      </c>
    </row>
    <row r="955" spans="2:51" s="15" customFormat="1" ht="12">
      <c r="B955" s="242"/>
      <c r="C955" s="243"/>
      <c r="D955" s="221" t="s">
        <v>152</v>
      </c>
      <c r="E955" s="244" t="s">
        <v>1</v>
      </c>
      <c r="F955" s="245" t="s">
        <v>1206</v>
      </c>
      <c r="G955" s="243"/>
      <c r="H955" s="244" t="s">
        <v>1</v>
      </c>
      <c r="I955" s="246"/>
      <c r="J955" s="243"/>
      <c r="K955" s="243"/>
      <c r="L955" s="247"/>
      <c r="M955" s="248"/>
      <c r="N955" s="249"/>
      <c r="O955" s="249"/>
      <c r="P955" s="249"/>
      <c r="Q955" s="249"/>
      <c r="R955" s="249"/>
      <c r="S955" s="249"/>
      <c r="T955" s="250"/>
      <c r="AT955" s="251" t="s">
        <v>152</v>
      </c>
      <c r="AU955" s="251" t="s">
        <v>82</v>
      </c>
      <c r="AV955" s="15" t="s">
        <v>80</v>
      </c>
      <c r="AW955" s="15" t="s">
        <v>29</v>
      </c>
      <c r="AX955" s="15" t="s">
        <v>72</v>
      </c>
      <c r="AY955" s="251" t="s">
        <v>145</v>
      </c>
    </row>
    <row r="956" spans="2:51" s="13" customFormat="1" ht="12">
      <c r="B956" s="219"/>
      <c r="C956" s="220"/>
      <c r="D956" s="221" t="s">
        <v>152</v>
      </c>
      <c r="E956" s="222" t="s">
        <v>1</v>
      </c>
      <c r="F956" s="223" t="s">
        <v>82</v>
      </c>
      <c r="G956" s="220"/>
      <c r="H956" s="224">
        <v>2</v>
      </c>
      <c r="I956" s="225"/>
      <c r="J956" s="220"/>
      <c r="K956" s="220"/>
      <c r="L956" s="226"/>
      <c r="M956" s="227"/>
      <c r="N956" s="228"/>
      <c r="O956" s="228"/>
      <c r="P956" s="228"/>
      <c r="Q956" s="228"/>
      <c r="R956" s="228"/>
      <c r="S956" s="228"/>
      <c r="T956" s="229"/>
      <c r="AT956" s="230" t="s">
        <v>152</v>
      </c>
      <c r="AU956" s="230" t="s">
        <v>82</v>
      </c>
      <c r="AV956" s="13" t="s">
        <v>82</v>
      </c>
      <c r="AW956" s="13" t="s">
        <v>29</v>
      </c>
      <c r="AX956" s="13" t="s">
        <v>72</v>
      </c>
      <c r="AY956" s="230" t="s">
        <v>145</v>
      </c>
    </row>
    <row r="957" spans="2:51" s="14" customFormat="1" ht="12">
      <c r="B957" s="231"/>
      <c r="C957" s="232"/>
      <c r="D957" s="221" t="s">
        <v>152</v>
      </c>
      <c r="E957" s="233" t="s">
        <v>1</v>
      </c>
      <c r="F957" s="234" t="s">
        <v>154</v>
      </c>
      <c r="G957" s="232"/>
      <c r="H957" s="235">
        <v>2</v>
      </c>
      <c r="I957" s="236"/>
      <c r="J957" s="232"/>
      <c r="K957" s="232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152</v>
      </c>
      <c r="AU957" s="241" t="s">
        <v>82</v>
      </c>
      <c r="AV957" s="14" t="s">
        <v>151</v>
      </c>
      <c r="AW957" s="14" t="s">
        <v>29</v>
      </c>
      <c r="AX957" s="14" t="s">
        <v>80</v>
      </c>
      <c r="AY957" s="241" t="s">
        <v>145</v>
      </c>
    </row>
    <row r="958" spans="1:65" s="2" customFormat="1" ht="21.75" customHeight="1">
      <c r="A958" s="35"/>
      <c r="B958" s="36"/>
      <c r="C958" s="205" t="s">
        <v>767</v>
      </c>
      <c r="D958" s="205" t="s">
        <v>147</v>
      </c>
      <c r="E958" s="206" t="s">
        <v>1207</v>
      </c>
      <c r="F958" s="207" t="s">
        <v>1208</v>
      </c>
      <c r="G958" s="208" t="s">
        <v>1168</v>
      </c>
      <c r="H958" s="209">
        <v>649.11</v>
      </c>
      <c r="I958" s="210"/>
      <c r="J958" s="211">
        <f>ROUND(I958*H958,2)</f>
        <v>0</v>
      </c>
      <c r="K958" s="212"/>
      <c r="L958" s="40"/>
      <c r="M958" s="213" t="s">
        <v>1</v>
      </c>
      <c r="N958" s="214" t="s">
        <v>37</v>
      </c>
      <c r="O958" s="72"/>
      <c r="P958" s="215">
        <f>O958*H958</f>
        <v>0</v>
      </c>
      <c r="Q958" s="215">
        <v>0</v>
      </c>
      <c r="R958" s="215">
        <f>Q958*H958</f>
        <v>0</v>
      </c>
      <c r="S958" s="215">
        <v>0</v>
      </c>
      <c r="T958" s="216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17" t="s">
        <v>182</v>
      </c>
      <c r="AT958" s="217" t="s">
        <v>147</v>
      </c>
      <c r="AU958" s="217" t="s">
        <v>82</v>
      </c>
      <c r="AY958" s="18" t="s">
        <v>145</v>
      </c>
      <c r="BE958" s="218">
        <f>IF(N958="základní",J958,0)</f>
        <v>0</v>
      </c>
      <c r="BF958" s="218">
        <f>IF(N958="snížená",J958,0)</f>
        <v>0</v>
      </c>
      <c r="BG958" s="218">
        <f>IF(N958="zákl. přenesená",J958,0)</f>
        <v>0</v>
      </c>
      <c r="BH958" s="218">
        <f>IF(N958="sníž. přenesená",J958,0)</f>
        <v>0</v>
      </c>
      <c r="BI958" s="218">
        <f>IF(N958="nulová",J958,0)</f>
        <v>0</v>
      </c>
      <c r="BJ958" s="18" t="s">
        <v>80</v>
      </c>
      <c r="BK958" s="218">
        <f>ROUND(I958*H958,2)</f>
        <v>0</v>
      </c>
      <c r="BL958" s="18" t="s">
        <v>182</v>
      </c>
      <c r="BM958" s="217" t="s">
        <v>1209</v>
      </c>
    </row>
    <row r="959" spans="2:51" s="13" customFormat="1" ht="12">
      <c r="B959" s="219"/>
      <c r="C959" s="220"/>
      <c r="D959" s="221" t="s">
        <v>152</v>
      </c>
      <c r="E959" s="222" t="s">
        <v>1</v>
      </c>
      <c r="F959" s="223" t="s">
        <v>1210</v>
      </c>
      <c r="G959" s="220"/>
      <c r="H959" s="224">
        <v>649.11</v>
      </c>
      <c r="I959" s="225"/>
      <c r="J959" s="220"/>
      <c r="K959" s="220"/>
      <c r="L959" s="226"/>
      <c r="M959" s="227"/>
      <c r="N959" s="228"/>
      <c r="O959" s="228"/>
      <c r="P959" s="228"/>
      <c r="Q959" s="228"/>
      <c r="R959" s="228"/>
      <c r="S959" s="228"/>
      <c r="T959" s="229"/>
      <c r="AT959" s="230" t="s">
        <v>152</v>
      </c>
      <c r="AU959" s="230" t="s">
        <v>82</v>
      </c>
      <c r="AV959" s="13" t="s">
        <v>82</v>
      </c>
      <c r="AW959" s="13" t="s">
        <v>29</v>
      </c>
      <c r="AX959" s="13" t="s">
        <v>72</v>
      </c>
      <c r="AY959" s="230" t="s">
        <v>145</v>
      </c>
    </row>
    <row r="960" spans="2:51" s="14" customFormat="1" ht="12">
      <c r="B960" s="231"/>
      <c r="C960" s="232"/>
      <c r="D960" s="221" t="s">
        <v>152</v>
      </c>
      <c r="E960" s="233" t="s">
        <v>1</v>
      </c>
      <c r="F960" s="234" t="s">
        <v>154</v>
      </c>
      <c r="G960" s="232"/>
      <c r="H960" s="235">
        <v>649.11</v>
      </c>
      <c r="I960" s="236"/>
      <c r="J960" s="232"/>
      <c r="K960" s="232"/>
      <c r="L960" s="237"/>
      <c r="M960" s="238"/>
      <c r="N960" s="239"/>
      <c r="O960" s="239"/>
      <c r="P960" s="239"/>
      <c r="Q960" s="239"/>
      <c r="R960" s="239"/>
      <c r="S960" s="239"/>
      <c r="T960" s="240"/>
      <c r="AT960" s="241" t="s">
        <v>152</v>
      </c>
      <c r="AU960" s="241" t="s">
        <v>82</v>
      </c>
      <c r="AV960" s="14" t="s">
        <v>151</v>
      </c>
      <c r="AW960" s="14" t="s">
        <v>29</v>
      </c>
      <c r="AX960" s="14" t="s">
        <v>80</v>
      </c>
      <c r="AY960" s="241" t="s">
        <v>145</v>
      </c>
    </row>
    <row r="961" spans="1:65" s="2" customFormat="1" ht="16.5" customHeight="1">
      <c r="A961" s="35"/>
      <c r="B961" s="36"/>
      <c r="C961" s="205" t="s">
        <v>1211</v>
      </c>
      <c r="D961" s="205" t="s">
        <v>147</v>
      </c>
      <c r="E961" s="206" t="s">
        <v>1212</v>
      </c>
      <c r="F961" s="207" t="s">
        <v>1213</v>
      </c>
      <c r="G961" s="208" t="s">
        <v>189</v>
      </c>
      <c r="H961" s="209">
        <v>136.087</v>
      </c>
      <c r="I961" s="210"/>
      <c r="J961" s="211">
        <f>ROUND(I961*H961,2)</f>
        <v>0</v>
      </c>
      <c r="K961" s="212"/>
      <c r="L961" s="40"/>
      <c r="M961" s="213" t="s">
        <v>1</v>
      </c>
      <c r="N961" s="214" t="s">
        <v>37</v>
      </c>
      <c r="O961" s="72"/>
      <c r="P961" s="215">
        <f>O961*H961</f>
        <v>0</v>
      </c>
      <c r="Q961" s="215">
        <v>0</v>
      </c>
      <c r="R961" s="215">
        <f>Q961*H961</f>
        <v>0</v>
      </c>
      <c r="S961" s="215">
        <v>0</v>
      </c>
      <c r="T961" s="216">
        <f>S961*H961</f>
        <v>0</v>
      </c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R961" s="217" t="s">
        <v>182</v>
      </c>
      <c r="AT961" s="217" t="s">
        <v>147</v>
      </c>
      <c r="AU961" s="217" t="s">
        <v>82</v>
      </c>
      <c r="AY961" s="18" t="s">
        <v>145</v>
      </c>
      <c r="BE961" s="218">
        <f>IF(N961="základní",J961,0)</f>
        <v>0</v>
      </c>
      <c r="BF961" s="218">
        <f>IF(N961="snížená",J961,0)</f>
        <v>0</v>
      </c>
      <c r="BG961" s="218">
        <f>IF(N961="zákl. přenesená",J961,0)</f>
        <v>0</v>
      </c>
      <c r="BH961" s="218">
        <f>IF(N961="sníž. přenesená",J961,0)</f>
        <v>0</v>
      </c>
      <c r="BI961" s="218">
        <f>IF(N961="nulová",J961,0)</f>
        <v>0</v>
      </c>
      <c r="BJ961" s="18" t="s">
        <v>80</v>
      </c>
      <c r="BK961" s="218">
        <f>ROUND(I961*H961,2)</f>
        <v>0</v>
      </c>
      <c r="BL961" s="18" t="s">
        <v>182</v>
      </c>
      <c r="BM961" s="217" t="s">
        <v>1214</v>
      </c>
    </row>
    <row r="962" spans="2:51" s="13" customFormat="1" ht="12">
      <c r="B962" s="219"/>
      <c r="C962" s="220"/>
      <c r="D962" s="221" t="s">
        <v>152</v>
      </c>
      <c r="E962" s="222" t="s">
        <v>1</v>
      </c>
      <c r="F962" s="223" t="s">
        <v>1215</v>
      </c>
      <c r="G962" s="220"/>
      <c r="H962" s="224">
        <v>13.176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152</v>
      </c>
      <c r="AU962" s="230" t="s">
        <v>82</v>
      </c>
      <c r="AV962" s="13" t="s">
        <v>82</v>
      </c>
      <c r="AW962" s="13" t="s">
        <v>29</v>
      </c>
      <c r="AX962" s="13" t="s">
        <v>72</v>
      </c>
      <c r="AY962" s="230" t="s">
        <v>145</v>
      </c>
    </row>
    <row r="963" spans="2:51" s="13" customFormat="1" ht="12">
      <c r="B963" s="219"/>
      <c r="C963" s="220"/>
      <c r="D963" s="221" t="s">
        <v>152</v>
      </c>
      <c r="E963" s="222" t="s">
        <v>1</v>
      </c>
      <c r="F963" s="223" t="s">
        <v>1216</v>
      </c>
      <c r="G963" s="220"/>
      <c r="H963" s="224">
        <v>51.36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152</v>
      </c>
      <c r="AU963" s="230" t="s">
        <v>82</v>
      </c>
      <c r="AV963" s="13" t="s">
        <v>82</v>
      </c>
      <c r="AW963" s="13" t="s">
        <v>29</v>
      </c>
      <c r="AX963" s="13" t="s">
        <v>72</v>
      </c>
      <c r="AY963" s="230" t="s">
        <v>145</v>
      </c>
    </row>
    <row r="964" spans="2:51" s="13" customFormat="1" ht="12">
      <c r="B964" s="219"/>
      <c r="C964" s="220"/>
      <c r="D964" s="221" t="s">
        <v>152</v>
      </c>
      <c r="E964" s="222" t="s">
        <v>1</v>
      </c>
      <c r="F964" s="223" t="s">
        <v>1217</v>
      </c>
      <c r="G964" s="220"/>
      <c r="H964" s="224">
        <v>0.45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152</v>
      </c>
      <c r="AU964" s="230" t="s">
        <v>82</v>
      </c>
      <c r="AV964" s="13" t="s">
        <v>82</v>
      </c>
      <c r="AW964" s="13" t="s">
        <v>29</v>
      </c>
      <c r="AX964" s="13" t="s">
        <v>72</v>
      </c>
      <c r="AY964" s="230" t="s">
        <v>145</v>
      </c>
    </row>
    <row r="965" spans="2:51" s="13" customFormat="1" ht="12">
      <c r="B965" s="219"/>
      <c r="C965" s="220"/>
      <c r="D965" s="221" t="s">
        <v>152</v>
      </c>
      <c r="E965" s="222" t="s">
        <v>1</v>
      </c>
      <c r="F965" s="223" t="s">
        <v>1218</v>
      </c>
      <c r="G965" s="220"/>
      <c r="H965" s="224">
        <v>1.264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152</v>
      </c>
      <c r="AU965" s="230" t="s">
        <v>82</v>
      </c>
      <c r="AV965" s="13" t="s">
        <v>82</v>
      </c>
      <c r="AW965" s="13" t="s">
        <v>29</v>
      </c>
      <c r="AX965" s="13" t="s">
        <v>72</v>
      </c>
      <c r="AY965" s="230" t="s">
        <v>145</v>
      </c>
    </row>
    <row r="966" spans="2:51" s="13" customFormat="1" ht="12">
      <c r="B966" s="219"/>
      <c r="C966" s="220"/>
      <c r="D966" s="221" t="s">
        <v>152</v>
      </c>
      <c r="E966" s="222" t="s">
        <v>1</v>
      </c>
      <c r="F966" s="223" t="s">
        <v>1219</v>
      </c>
      <c r="G966" s="220"/>
      <c r="H966" s="224">
        <v>1.039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152</v>
      </c>
      <c r="AU966" s="230" t="s">
        <v>82</v>
      </c>
      <c r="AV966" s="13" t="s">
        <v>82</v>
      </c>
      <c r="AW966" s="13" t="s">
        <v>29</v>
      </c>
      <c r="AX966" s="13" t="s">
        <v>72</v>
      </c>
      <c r="AY966" s="230" t="s">
        <v>145</v>
      </c>
    </row>
    <row r="967" spans="2:51" s="13" customFormat="1" ht="12">
      <c r="B967" s="219"/>
      <c r="C967" s="220"/>
      <c r="D967" s="221" t="s">
        <v>152</v>
      </c>
      <c r="E967" s="222" t="s">
        <v>1</v>
      </c>
      <c r="F967" s="223" t="s">
        <v>1220</v>
      </c>
      <c r="G967" s="220"/>
      <c r="H967" s="224">
        <v>5.99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152</v>
      </c>
      <c r="AU967" s="230" t="s">
        <v>82</v>
      </c>
      <c r="AV967" s="13" t="s">
        <v>82</v>
      </c>
      <c r="AW967" s="13" t="s">
        <v>29</v>
      </c>
      <c r="AX967" s="13" t="s">
        <v>72</v>
      </c>
      <c r="AY967" s="230" t="s">
        <v>145</v>
      </c>
    </row>
    <row r="968" spans="2:51" s="13" customFormat="1" ht="12">
      <c r="B968" s="219"/>
      <c r="C968" s="220"/>
      <c r="D968" s="221" t="s">
        <v>152</v>
      </c>
      <c r="E968" s="222" t="s">
        <v>1</v>
      </c>
      <c r="F968" s="223" t="s">
        <v>1221</v>
      </c>
      <c r="G968" s="220"/>
      <c r="H968" s="224">
        <v>3.286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152</v>
      </c>
      <c r="AU968" s="230" t="s">
        <v>82</v>
      </c>
      <c r="AV968" s="13" t="s">
        <v>82</v>
      </c>
      <c r="AW968" s="13" t="s">
        <v>29</v>
      </c>
      <c r="AX968" s="13" t="s">
        <v>72</v>
      </c>
      <c r="AY968" s="230" t="s">
        <v>145</v>
      </c>
    </row>
    <row r="969" spans="2:51" s="13" customFormat="1" ht="12">
      <c r="B969" s="219"/>
      <c r="C969" s="220"/>
      <c r="D969" s="221" t="s">
        <v>152</v>
      </c>
      <c r="E969" s="222" t="s">
        <v>1</v>
      </c>
      <c r="F969" s="223" t="s">
        <v>1222</v>
      </c>
      <c r="G969" s="220"/>
      <c r="H969" s="224">
        <v>5.639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152</v>
      </c>
      <c r="AU969" s="230" t="s">
        <v>82</v>
      </c>
      <c r="AV969" s="13" t="s">
        <v>82</v>
      </c>
      <c r="AW969" s="13" t="s">
        <v>29</v>
      </c>
      <c r="AX969" s="13" t="s">
        <v>72</v>
      </c>
      <c r="AY969" s="230" t="s">
        <v>145</v>
      </c>
    </row>
    <row r="970" spans="2:51" s="13" customFormat="1" ht="12">
      <c r="B970" s="219"/>
      <c r="C970" s="220"/>
      <c r="D970" s="221" t="s">
        <v>152</v>
      </c>
      <c r="E970" s="222" t="s">
        <v>1</v>
      </c>
      <c r="F970" s="223" t="s">
        <v>1223</v>
      </c>
      <c r="G970" s="220"/>
      <c r="H970" s="224">
        <v>2.374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152</v>
      </c>
      <c r="AU970" s="230" t="s">
        <v>82</v>
      </c>
      <c r="AV970" s="13" t="s">
        <v>82</v>
      </c>
      <c r="AW970" s="13" t="s">
        <v>29</v>
      </c>
      <c r="AX970" s="13" t="s">
        <v>72</v>
      </c>
      <c r="AY970" s="230" t="s">
        <v>145</v>
      </c>
    </row>
    <row r="971" spans="2:51" s="13" customFormat="1" ht="12">
      <c r="B971" s="219"/>
      <c r="C971" s="220"/>
      <c r="D971" s="221" t="s">
        <v>152</v>
      </c>
      <c r="E971" s="222" t="s">
        <v>1</v>
      </c>
      <c r="F971" s="223" t="s">
        <v>1224</v>
      </c>
      <c r="G971" s="220"/>
      <c r="H971" s="224">
        <v>0.432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152</v>
      </c>
      <c r="AU971" s="230" t="s">
        <v>82</v>
      </c>
      <c r="AV971" s="13" t="s">
        <v>82</v>
      </c>
      <c r="AW971" s="13" t="s">
        <v>29</v>
      </c>
      <c r="AX971" s="13" t="s">
        <v>72</v>
      </c>
      <c r="AY971" s="230" t="s">
        <v>145</v>
      </c>
    </row>
    <row r="972" spans="2:51" s="13" customFormat="1" ht="12">
      <c r="B972" s="219"/>
      <c r="C972" s="220"/>
      <c r="D972" s="221" t="s">
        <v>152</v>
      </c>
      <c r="E972" s="222" t="s">
        <v>1</v>
      </c>
      <c r="F972" s="223" t="s">
        <v>1225</v>
      </c>
      <c r="G972" s="220"/>
      <c r="H972" s="224">
        <v>2.288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152</v>
      </c>
      <c r="AU972" s="230" t="s">
        <v>82</v>
      </c>
      <c r="AV972" s="13" t="s">
        <v>82</v>
      </c>
      <c r="AW972" s="13" t="s">
        <v>29</v>
      </c>
      <c r="AX972" s="13" t="s">
        <v>72</v>
      </c>
      <c r="AY972" s="230" t="s">
        <v>145</v>
      </c>
    </row>
    <row r="973" spans="2:51" s="13" customFormat="1" ht="12">
      <c r="B973" s="219"/>
      <c r="C973" s="220"/>
      <c r="D973" s="221" t="s">
        <v>152</v>
      </c>
      <c r="E973" s="222" t="s">
        <v>1</v>
      </c>
      <c r="F973" s="223" t="s">
        <v>1226</v>
      </c>
      <c r="G973" s="220"/>
      <c r="H973" s="224">
        <v>2.022</v>
      </c>
      <c r="I973" s="225"/>
      <c r="J973" s="220"/>
      <c r="K973" s="220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152</v>
      </c>
      <c r="AU973" s="230" t="s">
        <v>82</v>
      </c>
      <c r="AV973" s="13" t="s">
        <v>82</v>
      </c>
      <c r="AW973" s="13" t="s">
        <v>29</v>
      </c>
      <c r="AX973" s="13" t="s">
        <v>72</v>
      </c>
      <c r="AY973" s="230" t="s">
        <v>145</v>
      </c>
    </row>
    <row r="974" spans="2:51" s="13" customFormat="1" ht="12">
      <c r="B974" s="219"/>
      <c r="C974" s="220"/>
      <c r="D974" s="221" t="s">
        <v>152</v>
      </c>
      <c r="E974" s="222" t="s">
        <v>1</v>
      </c>
      <c r="F974" s="223" t="s">
        <v>1227</v>
      </c>
      <c r="G974" s="220"/>
      <c r="H974" s="224">
        <v>1.123</v>
      </c>
      <c r="I974" s="225"/>
      <c r="J974" s="220"/>
      <c r="K974" s="220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152</v>
      </c>
      <c r="AU974" s="230" t="s">
        <v>82</v>
      </c>
      <c r="AV974" s="13" t="s">
        <v>82</v>
      </c>
      <c r="AW974" s="13" t="s">
        <v>29</v>
      </c>
      <c r="AX974" s="13" t="s">
        <v>72</v>
      </c>
      <c r="AY974" s="230" t="s">
        <v>145</v>
      </c>
    </row>
    <row r="975" spans="2:51" s="13" customFormat="1" ht="12">
      <c r="B975" s="219"/>
      <c r="C975" s="220"/>
      <c r="D975" s="221" t="s">
        <v>152</v>
      </c>
      <c r="E975" s="222" t="s">
        <v>1</v>
      </c>
      <c r="F975" s="223" t="s">
        <v>1228</v>
      </c>
      <c r="G975" s="220"/>
      <c r="H975" s="224">
        <v>1.452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152</v>
      </c>
      <c r="AU975" s="230" t="s">
        <v>82</v>
      </c>
      <c r="AV975" s="13" t="s">
        <v>82</v>
      </c>
      <c r="AW975" s="13" t="s">
        <v>29</v>
      </c>
      <c r="AX975" s="13" t="s">
        <v>72</v>
      </c>
      <c r="AY975" s="230" t="s">
        <v>145</v>
      </c>
    </row>
    <row r="976" spans="2:51" s="13" customFormat="1" ht="12">
      <c r="B976" s="219"/>
      <c r="C976" s="220"/>
      <c r="D976" s="221" t="s">
        <v>152</v>
      </c>
      <c r="E976" s="222" t="s">
        <v>1</v>
      </c>
      <c r="F976" s="223" t="s">
        <v>1229</v>
      </c>
      <c r="G976" s="220"/>
      <c r="H976" s="224">
        <v>0.35</v>
      </c>
      <c r="I976" s="225"/>
      <c r="J976" s="220"/>
      <c r="K976" s="220"/>
      <c r="L976" s="226"/>
      <c r="M976" s="227"/>
      <c r="N976" s="228"/>
      <c r="O976" s="228"/>
      <c r="P976" s="228"/>
      <c r="Q976" s="228"/>
      <c r="R976" s="228"/>
      <c r="S976" s="228"/>
      <c r="T976" s="229"/>
      <c r="AT976" s="230" t="s">
        <v>152</v>
      </c>
      <c r="AU976" s="230" t="s">
        <v>82</v>
      </c>
      <c r="AV976" s="13" t="s">
        <v>82</v>
      </c>
      <c r="AW976" s="13" t="s">
        <v>29</v>
      </c>
      <c r="AX976" s="13" t="s">
        <v>72</v>
      </c>
      <c r="AY976" s="230" t="s">
        <v>145</v>
      </c>
    </row>
    <row r="977" spans="2:51" s="13" customFormat="1" ht="12">
      <c r="B977" s="219"/>
      <c r="C977" s="220"/>
      <c r="D977" s="221" t="s">
        <v>152</v>
      </c>
      <c r="E977" s="222" t="s">
        <v>1</v>
      </c>
      <c r="F977" s="223" t="s">
        <v>1230</v>
      </c>
      <c r="G977" s="220"/>
      <c r="H977" s="224">
        <v>4.618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152</v>
      </c>
      <c r="AU977" s="230" t="s">
        <v>82</v>
      </c>
      <c r="AV977" s="13" t="s">
        <v>82</v>
      </c>
      <c r="AW977" s="13" t="s">
        <v>29</v>
      </c>
      <c r="AX977" s="13" t="s">
        <v>72</v>
      </c>
      <c r="AY977" s="230" t="s">
        <v>145</v>
      </c>
    </row>
    <row r="978" spans="2:51" s="13" customFormat="1" ht="12">
      <c r="B978" s="219"/>
      <c r="C978" s="220"/>
      <c r="D978" s="221" t="s">
        <v>152</v>
      </c>
      <c r="E978" s="222" t="s">
        <v>1</v>
      </c>
      <c r="F978" s="223" t="s">
        <v>1231</v>
      </c>
      <c r="G978" s="220"/>
      <c r="H978" s="224">
        <v>0.707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152</v>
      </c>
      <c r="AU978" s="230" t="s">
        <v>82</v>
      </c>
      <c r="AV978" s="13" t="s">
        <v>82</v>
      </c>
      <c r="AW978" s="13" t="s">
        <v>29</v>
      </c>
      <c r="AX978" s="13" t="s">
        <v>72</v>
      </c>
      <c r="AY978" s="230" t="s">
        <v>145</v>
      </c>
    </row>
    <row r="979" spans="2:51" s="13" customFormat="1" ht="12">
      <c r="B979" s="219"/>
      <c r="C979" s="220"/>
      <c r="D979" s="221" t="s">
        <v>152</v>
      </c>
      <c r="E979" s="222" t="s">
        <v>1</v>
      </c>
      <c r="F979" s="223" t="s">
        <v>1232</v>
      </c>
      <c r="G979" s="220"/>
      <c r="H979" s="224">
        <v>14.382</v>
      </c>
      <c r="I979" s="225"/>
      <c r="J979" s="220"/>
      <c r="K979" s="220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152</v>
      </c>
      <c r="AU979" s="230" t="s">
        <v>82</v>
      </c>
      <c r="AV979" s="13" t="s">
        <v>82</v>
      </c>
      <c r="AW979" s="13" t="s">
        <v>29</v>
      </c>
      <c r="AX979" s="13" t="s">
        <v>72</v>
      </c>
      <c r="AY979" s="230" t="s">
        <v>145</v>
      </c>
    </row>
    <row r="980" spans="2:51" s="13" customFormat="1" ht="12">
      <c r="B980" s="219"/>
      <c r="C980" s="220"/>
      <c r="D980" s="221" t="s">
        <v>152</v>
      </c>
      <c r="E980" s="222" t="s">
        <v>1</v>
      </c>
      <c r="F980" s="223" t="s">
        <v>1233</v>
      </c>
      <c r="G980" s="220"/>
      <c r="H980" s="224">
        <v>11.053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152</v>
      </c>
      <c r="AU980" s="230" t="s">
        <v>82</v>
      </c>
      <c r="AV980" s="13" t="s">
        <v>82</v>
      </c>
      <c r="AW980" s="13" t="s">
        <v>29</v>
      </c>
      <c r="AX980" s="13" t="s">
        <v>72</v>
      </c>
      <c r="AY980" s="230" t="s">
        <v>145</v>
      </c>
    </row>
    <row r="981" spans="2:51" s="13" customFormat="1" ht="12">
      <c r="B981" s="219"/>
      <c r="C981" s="220"/>
      <c r="D981" s="221" t="s">
        <v>152</v>
      </c>
      <c r="E981" s="222" t="s">
        <v>1</v>
      </c>
      <c r="F981" s="223" t="s">
        <v>1234</v>
      </c>
      <c r="G981" s="220"/>
      <c r="H981" s="224">
        <v>4.368</v>
      </c>
      <c r="I981" s="225"/>
      <c r="J981" s="220"/>
      <c r="K981" s="220"/>
      <c r="L981" s="226"/>
      <c r="M981" s="227"/>
      <c r="N981" s="228"/>
      <c r="O981" s="228"/>
      <c r="P981" s="228"/>
      <c r="Q981" s="228"/>
      <c r="R981" s="228"/>
      <c r="S981" s="228"/>
      <c r="T981" s="229"/>
      <c r="AT981" s="230" t="s">
        <v>152</v>
      </c>
      <c r="AU981" s="230" t="s">
        <v>82</v>
      </c>
      <c r="AV981" s="13" t="s">
        <v>82</v>
      </c>
      <c r="AW981" s="13" t="s">
        <v>29</v>
      </c>
      <c r="AX981" s="13" t="s">
        <v>72</v>
      </c>
      <c r="AY981" s="230" t="s">
        <v>145</v>
      </c>
    </row>
    <row r="982" spans="2:51" s="13" customFormat="1" ht="12">
      <c r="B982" s="219"/>
      <c r="C982" s="220"/>
      <c r="D982" s="221" t="s">
        <v>152</v>
      </c>
      <c r="E982" s="222" t="s">
        <v>1</v>
      </c>
      <c r="F982" s="223" t="s">
        <v>1235</v>
      </c>
      <c r="G982" s="220"/>
      <c r="H982" s="224">
        <v>1.916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152</v>
      </c>
      <c r="AU982" s="230" t="s">
        <v>82</v>
      </c>
      <c r="AV982" s="13" t="s">
        <v>82</v>
      </c>
      <c r="AW982" s="13" t="s">
        <v>29</v>
      </c>
      <c r="AX982" s="13" t="s">
        <v>72</v>
      </c>
      <c r="AY982" s="230" t="s">
        <v>145</v>
      </c>
    </row>
    <row r="983" spans="2:51" s="13" customFormat="1" ht="12">
      <c r="B983" s="219"/>
      <c r="C983" s="220"/>
      <c r="D983" s="221" t="s">
        <v>152</v>
      </c>
      <c r="E983" s="222" t="s">
        <v>1</v>
      </c>
      <c r="F983" s="223" t="s">
        <v>1236</v>
      </c>
      <c r="G983" s="220"/>
      <c r="H983" s="224">
        <v>2.287</v>
      </c>
      <c r="I983" s="225"/>
      <c r="J983" s="220"/>
      <c r="K983" s="220"/>
      <c r="L983" s="226"/>
      <c r="M983" s="227"/>
      <c r="N983" s="228"/>
      <c r="O983" s="228"/>
      <c r="P983" s="228"/>
      <c r="Q983" s="228"/>
      <c r="R983" s="228"/>
      <c r="S983" s="228"/>
      <c r="T983" s="229"/>
      <c r="AT983" s="230" t="s">
        <v>152</v>
      </c>
      <c r="AU983" s="230" t="s">
        <v>82</v>
      </c>
      <c r="AV983" s="13" t="s">
        <v>82</v>
      </c>
      <c r="AW983" s="13" t="s">
        <v>29</v>
      </c>
      <c r="AX983" s="13" t="s">
        <v>72</v>
      </c>
      <c r="AY983" s="230" t="s">
        <v>145</v>
      </c>
    </row>
    <row r="984" spans="2:51" s="13" customFormat="1" ht="12">
      <c r="B984" s="219"/>
      <c r="C984" s="220"/>
      <c r="D984" s="221" t="s">
        <v>152</v>
      </c>
      <c r="E984" s="222" t="s">
        <v>1</v>
      </c>
      <c r="F984" s="223" t="s">
        <v>1237</v>
      </c>
      <c r="G984" s="220"/>
      <c r="H984" s="224">
        <v>0.945</v>
      </c>
      <c r="I984" s="225"/>
      <c r="J984" s="220"/>
      <c r="K984" s="220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152</v>
      </c>
      <c r="AU984" s="230" t="s">
        <v>82</v>
      </c>
      <c r="AV984" s="13" t="s">
        <v>82</v>
      </c>
      <c r="AW984" s="13" t="s">
        <v>29</v>
      </c>
      <c r="AX984" s="13" t="s">
        <v>72</v>
      </c>
      <c r="AY984" s="230" t="s">
        <v>145</v>
      </c>
    </row>
    <row r="985" spans="2:51" s="13" customFormat="1" ht="12">
      <c r="B985" s="219"/>
      <c r="C985" s="220"/>
      <c r="D985" s="221" t="s">
        <v>152</v>
      </c>
      <c r="E985" s="222" t="s">
        <v>1</v>
      </c>
      <c r="F985" s="223" t="s">
        <v>1238</v>
      </c>
      <c r="G985" s="220"/>
      <c r="H985" s="224">
        <v>1.41</v>
      </c>
      <c r="I985" s="225"/>
      <c r="J985" s="220"/>
      <c r="K985" s="220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152</v>
      </c>
      <c r="AU985" s="230" t="s">
        <v>82</v>
      </c>
      <c r="AV985" s="13" t="s">
        <v>82</v>
      </c>
      <c r="AW985" s="13" t="s">
        <v>29</v>
      </c>
      <c r="AX985" s="13" t="s">
        <v>72</v>
      </c>
      <c r="AY985" s="230" t="s">
        <v>145</v>
      </c>
    </row>
    <row r="986" spans="2:51" s="13" customFormat="1" ht="12">
      <c r="B986" s="219"/>
      <c r="C986" s="220"/>
      <c r="D986" s="221" t="s">
        <v>152</v>
      </c>
      <c r="E986" s="222" t="s">
        <v>1</v>
      </c>
      <c r="F986" s="223" t="s">
        <v>1239</v>
      </c>
      <c r="G986" s="220"/>
      <c r="H986" s="224">
        <v>2.156</v>
      </c>
      <c r="I986" s="225"/>
      <c r="J986" s="220"/>
      <c r="K986" s="220"/>
      <c r="L986" s="226"/>
      <c r="M986" s="227"/>
      <c r="N986" s="228"/>
      <c r="O986" s="228"/>
      <c r="P986" s="228"/>
      <c r="Q986" s="228"/>
      <c r="R986" s="228"/>
      <c r="S986" s="228"/>
      <c r="T986" s="229"/>
      <c r="AT986" s="230" t="s">
        <v>152</v>
      </c>
      <c r="AU986" s="230" t="s">
        <v>82</v>
      </c>
      <c r="AV986" s="13" t="s">
        <v>82</v>
      </c>
      <c r="AW986" s="13" t="s">
        <v>29</v>
      </c>
      <c r="AX986" s="13" t="s">
        <v>72</v>
      </c>
      <c r="AY986" s="230" t="s">
        <v>145</v>
      </c>
    </row>
    <row r="987" spans="2:51" s="14" customFormat="1" ht="12">
      <c r="B987" s="231"/>
      <c r="C987" s="232"/>
      <c r="D987" s="221" t="s">
        <v>152</v>
      </c>
      <c r="E987" s="233" t="s">
        <v>1</v>
      </c>
      <c r="F987" s="234" t="s">
        <v>154</v>
      </c>
      <c r="G987" s="232"/>
      <c r="H987" s="235">
        <v>136.087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152</v>
      </c>
      <c r="AU987" s="241" t="s">
        <v>82</v>
      </c>
      <c r="AV987" s="14" t="s">
        <v>151</v>
      </c>
      <c r="AW987" s="14" t="s">
        <v>29</v>
      </c>
      <c r="AX987" s="14" t="s">
        <v>80</v>
      </c>
      <c r="AY987" s="241" t="s">
        <v>145</v>
      </c>
    </row>
    <row r="988" spans="1:65" s="2" customFormat="1" ht="16.5" customHeight="1">
      <c r="A988" s="35"/>
      <c r="B988" s="36"/>
      <c r="C988" s="263" t="s">
        <v>771</v>
      </c>
      <c r="D988" s="263" t="s">
        <v>222</v>
      </c>
      <c r="E988" s="264" t="s">
        <v>1240</v>
      </c>
      <c r="F988" s="265" t="s">
        <v>1241</v>
      </c>
      <c r="G988" s="266" t="s">
        <v>1168</v>
      </c>
      <c r="H988" s="267">
        <v>206.64</v>
      </c>
      <c r="I988" s="268"/>
      <c r="J988" s="269">
        <f>ROUND(I988*H988,2)</f>
        <v>0</v>
      </c>
      <c r="K988" s="270"/>
      <c r="L988" s="271"/>
      <c r="M988" s="272" t="s">
        <v>1</v>
      </c>
      <c r="N988" s="273" t="s">
        <v>37</v>
      </c>
      <c r="O988" s="72"/>
      <c r="P988" s="215">
        <f>O988*H988</f>
        <v>0</v>
      </c>
      <c r="Q988" s="215">
        <v>0</v>
      </c>
      <c r="R988" s="215">
        <f>Q988*H988</f>
        <v>0</v>
      </c>
      <c r="S988" s="215">
        <v>0</v>
      </c>
      <c r="T988" s="216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217" t="s">
        <v>310</v>
      </c>
      <c r="AT988" s="217" t="s">
        <v>222</v>
      </c>
      <c r="AU988" s="217" t="s">
        <v>82</v>
      </c>
      <c r="AY988" s="18" t="s">
        <v>145</v>
      </c>
      <c r="BE988" s="218">
        <f>IF(N988="základní",J988,0)</f>
        <v>0</v>
      </c>
      <c r="BF988" s="218">
        <f>IF(N988="snížená",J988,0)</f>
        <v>0</v>
      </c>
      <c r="BG988" s="218">
        <f>IF(N988="zákl. přenesená",J988,0)</f>
        <v>0</v>
      </c>
      <c r="BH988" s="218">
        <f>IF(N988="sníž. přenesená",J988,0)</f>
        <v>0</v>
      </c>
      <c r="BI988" s="218">
        <f>IF(N988="nulová",J988,0)</f>
        <v>0</v>
      </c>
      <c r="BJ988" s="18" t="s">
        <v>80</v>
      </c>
      <c r="BK988" s="218">
        <f>ROUND(I988*H988,2)</f>
        <v>0</v>
      </c>
      <c r="BL988" s="18" t="s">
        <v>182</v>
      </c>
      <c r="BM988" s="217" t="s">
        <v>1242</v>
      </c>
    </row>
    <row r="989" spans="2:51" s="15" customFormat="1" ht="12">
      <c r="B989" s="242"/>
      <c r="C989" s="243"/>
      <c r="D989" s="221" t="s">
        <v>152</v>
      </c>
      <c r="E989" s="244" t="s">
        <v>1</v>
      </c>
      <c r="F989" s="245" t="s">
        <v>1243</v>
      </c>
      <c r="G989" s="243"/>
      <c r="H989" s="244" t="s">
        <v>1</v>
      </c>
      <c r="I989" s="246"/>
      <c r="J989" s="243"/>
      <c r="K989" s="243"/>
      <c r="L989" s="247"/>
      <c r="M989" s="248"/>
      <c r="N989" s="249"/>
      <c r="O989" s="249"/>
      <c r="P989" s="249"/>
      <c r="Q989" s="249"/>
      <c r="R989" s="249"/>
      <c r="S989" s="249"/>
      <c r="T989" s="250"/>
      <c r="AT989" s="251" t="s">
        <v>152</v>
      </c>
      <c r="AU989" s="251" t="s">
        <v>82</v>
      </c>
      <c r="AV989" s="15" t="s">
        <v>80</v>
      </c>
      <c r="AW989" s="15" t="s">
        <v>29</v>
      </c>
      <c r="AX989" s="15" t="s">
        <v>72</v>
      </c>
      <c r="AY989" s="251" t="s">
        <v>145</v>
      </c>
    </row>
    <row r="990" spans="2:51" s="13" customFormat="1" ht="12">
      <c r="B990" s="219"/>
      <c r="C990" s="220"/>
      <c r="D990" s="221" t="s">
        <v>152</v>
      </c>
      <c r="E990" s="222" t="s">
        <v>1</v>
      </c>
      <c r="F990" s="223" t="s">
        <v>1244</v>
      </c>
      <c r="G990" s="220"/>
      <c r="H990" s="224">
        <v>206.64</v>
      </c>
      <c r="I990" s="225"/>
      <c r="J990" s="220"/>
      <c r="K990" s="220"/>
      <c r="L990" s="226"/>
      <c r="M990" s="227"/>
      <c r="N990" s="228"/>
      <c r="O990" s="228"/>
      <c r="P990" s="228"/>
      <c r="Q990" s="228"/>
      <c r="R990" s="228"/>
      <c r="S990" s="228"/>
      <c r="T990" s="229"/>
      <c r="AT990" s="230" t="s">
        <v>152</v>
      </c>
      <c r="AU990" s="230" t="s">
        <v>82</v>
      </c>
      <c r="AV990" s="13" t="s">
        <v>82</v>
      </c>
      <c r="AW990" s="13" t="s">
        <v>29</v>
      </c>
      <c r="AX990" s="13" t="s">
        <v>72</v>
      </c>
      <c r="AY990" s="230" t="s">
        <v>145</v>
      </c>
    </row>
    <row r="991" spans="2:51" s="14" customFormat="1" ht="12">
      <c r="B991" s="231"/>
      <c r="C991" s="232"/>
      <c r="D991" s="221" t="s">
        <v>152</v>
      </c>
      <c r="E991" s="233" t="s">
        <v>1</v>
      </c>
      <c r="F991" s="234" t="s">
        <v>154</v>
      </c>
      <c r="G991" s="232"/>
      <c r="H991" s="235">
        <v>206.64</v>
      </c>
      <c r="I991" s="236"/>
      <c r="J991" s="232"/>
      <c r="K991" s="232"/>
      <c r="L991" s="237"/>
      <c r="M991" s="238"/>
      <c r="N991" s="239"/>
      <c r="O991" s="239"/>
      <c r="P991" s="239"/>
      <c r="Q991" s="239"/>
      <c r="R991" s="239"/>
      <c r="S991" s="239"/>
      <c r="T991" s="240"/>
      <c r="AT991" s="241" t="s">
        <v>152</v>
      </c>
      <c r="AU991" s="241" t="s">
        <v>82</v>
      </c>
      <c r="AV991" s="14" t="s">
        <v>151</v>
      </c>
      <c r="AW991" s="14" t="s">
        <v>29</v>
      </c>
      <c r="AX991" s="14" t="s">
        <v>80</v>
      </c>
      <c r="AY991" s="241" t="s">
        <v>145</v>
      </c>
    </row>
    <row r="992" spans="1:65" s="2" customFormat="1" ht="16.5" customHeight="1">
      <c r="A992" s="35"/>
      <c r="B992" s="36"/>
      <c r="C992" s="263" t="s">
        <v>1245</v>
      </c>
      <c r="D992" s="263" t="s">
        <v>222</v>
      </c>
      <c r="E992" s="264" t="s">
        <v>1246</v>
      </c>
      <c r="F992" s="265" t="s">
        <v>1247</v>
      </c>
      <c r="G992" s="266" t="s">
        <v>1168</v>
      </c>
      <c r="H992" s="267">
        <v>313.32</v>
      </c>
      <c r="I992" s="268"/>
      <c r="J992" s="269">
        <f>ROUND(I992*H992,2)</f>
        <v>0</v>
      </c>
      <c r="K992" s="270"/>
      <c r="L992" s="271"/>
      <c r="M992" s="272" t="s">
        <v>1</v>
      </c>
      <c r="N992" s="273" t="s">
        <v>37</v>
      </c>
      <c r="O992" s="72"/>
      <c r="P992" s="215">
        <f>O992*H992</f>
        <v>0</v>
      </c>
      <c r="Q992" s="215">
        <v>0</v>
      </c>
      <c r="R992" s="215">
        <f>Q992*H992</f>
        <v>0</v>
      </c>
      <c r="S992" s="215">
        <v>0</v>
      </c>
      <c r="T992" s="216">
        <f>S992*H992</f>
        <v>0</v>
      </c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R992" s="217" t="s">
        <v>310</v>
      </c>
      <c r="AT992" s="217" t="s">
        <v>222</v>
      </c>
      <c r="AU992" s="217" t="s">
        <v>82</v>
      </c>
      <c r="AY992" s="18" t="s">
        <v>145</v>
      </c>
      <c r="BE992" s="218">
        <f>IF(N992="základní",J992,0)</f>
        <v>0</v>
      </c>
      <c r="BF992" s="218">
        <f>IF(N992="snížená",J992,0)</f>
        <v>0</v>
      </c>
      <c r="BG992" s="218">
        <f>IF(N992="zákl. přenesená",J992,0)</f>
        <v>0</v>
      </c>
      <c r="BH992" s="218">
        <f>IF(N992="sníž. přenesená",J992,0)</f>
        <v>0</v>
      </c>
      <c r="BI992" s="218">
        <f>IF(N992="nulová",J992,0)</f>
        <v>0</v>
      </c>
      <c r="BJ992" s="18" t="s">
        <v>80</v>
      </c>
      <c r="BK992" s="218">
        <f>ROUND(I992*H992,2)</f>
        <v>0</v>
      </c>
      <c r="BL992" s="18" t="s">
        <v>182</v>
      </c>
      <c r="BM992" s="217" t="s">
        <v>1248</v>
      </c>
    </row>
    <row r="993" spans="2:51" s="15" customFormat="1" ht="12">
      <c r="B993" s="242"/>
      <c r="C993" s="243"/>
      <c r="D993" s="221" t="s">
        <v>152</v>
      </c>
      <c r="E993" s="244" t="s">
        <v>1</v>
      </c>
      <c r="F993" s="245" t="s">
        <v>1249</v>
      </c>
      <c r="G993" s="243"/>
      <c r="H993" s="244" t="s">
        <v>1</v>
      </c>
      <c r="I993" s="246"/>
      <c r="J993" s="243"/>
      <c r="K993" s="243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152</v>
      </c>
      <c r="AU993" s="251" t="s">
        <v>82</v>
      </c>
      <c r="AV993" s="15" t="s">
        <v>80</v>
      </c>
      <c r="AW993" s="15" t="s">
        <v>29</v>
      </c>
      <c r="AX993" s="15" t="s">
        <v>72</v>
      </c>
      <c r="AY993" s="251" t="s">
        <v>145</v>
      </c>
    </row>
    <row r="994" spans="2:51" s="13" customFormat="1" ht="12">
      <c r="B994" s="219"/>
      <c r="C994" s="220"/>
      <c r="D994" s="221" t="s">
        <v>152</v>
      </c>
      <c r="E994" s="222" t="s">
        <v>1</v>
      </c>
      <c r="F994" s="223" t="s">
        <v>1250</v>
      </c>
      <c r="G994" s="220"/>
      <c r="H994" s="224">
        <v>313.32</v>
      </c>
      <c r="I994" s="225"/>
      <c r="J994" s="220"/>
      <c r="K994" s="220"/>
      <c r="L994" s="226"/>
      <c r="M994" s="227"/>
      <c r="N994" s="228"/>
      <c r="O994" s="228"/>
      <c r="P994" s="228"/>
      <c r="Q994" s="228"/>
      <c r="R994" s="228"/>
      <c r="S994" s="228"/>
      <c r="T994" s="229"/>
      <c r="AT994" s="230" t="s">
        <v>152</v>
      </c>
      <c r="AU994" s="230" t="s">
        <v>82</v>
      </c>
      <c r="AV994" s="13" t="s">
        <v>82</v>
      </c>
      <c r="AW994" s="13" t="s">
        <v>29</v>
      </c>
      <c r="AX994" s="13" t="s">
        <v>72</v>
      </c>
      <c r="AY994" s="230" t="s">
        <v>145</v>
      </c>
    </row>
    <row r="995" spans="2:51" s="14" customFormat="1" ht="12">
      <c r="B995" s="231"/>
      <c r="C995" s="232"/>
      <c r="D995" s="221" t="s">
        <v>152</v>
      </c>
      <c r="E995" s="233" t="s">
        <v>1</v>
      </c>
      <c r="F995" s="234" t="s">
        <v>154</v>
      </c>
      <c r="G995" s="232"/>
      <c r="H995" s="235">
        <v>313.32</v>
      </c>
      <c r="I995" s="236"/>
      <c r="J995" s="232"/>
      <c r="K995" s="232"/>
      <c r="L995" s="237"/>
      <c r="M995" s="238"/>
      <c r="N995" s="239"/>
      <c r="O995" s="239"/>
      <c r="P995" s="239"/>
      <c r="Q995" s="239"/>
      <c r="R995" s="239"/>
      <c r="S995" s="239"/>
      <c r="T995" s="240"/>
      <c r="AT995" s="241" t="s">
        <v>152</v>
      </c>
      <c r="AU995" s="241" t="s">
        <v>82</v>
      </c>
      <c r="AV995" s="14" t="s">
        <v>151</v>
      </c>
      <c r="AW995" s="14" t="s">
        <v>29</v>
      </c>
      <c r="AX995" s="14" t="s">
        <v>80</v>
      </c>
      <c r="AY995" s="241" t="s">
        <v>145</v>
      </c>
    </row>
    <row r="996" spans="1:65" s="2" customFormat="1" ht="21.75" customHeight="1">
      <c r="A996" s="35"/>
      <c r="B996" s="36"/>
      <c r="C996" s="263" t="s">
        <v>778</v>
      </c>
      <c r="D996" s="263" t="s">
        <v>222</v>
      </c>
      <c r="E996" s="264" t="s">
        <v>1251</v>
      </c>
      <c r="F996" s="265" t="s">
        <v>1252</v>
      </c>
      <c r="G996" s="266" t="s">
        <v>1168</v>
      </c>
      <c r="H996" s="267">
        <v>1080.765</v>
      </c>
      <c r="I996" s="268"/>
      <c r="J996" s="269">
        <f>ROUND(I996*H996,2)</f>
        <v>0</v>
      </c>
      <c r="K996" s="270"/>
      <c r="L996" s="271"/>
      <c r="M996" s="272" t="s">
        <v>1</v>
      </c>
      <c r="N996" s="273" t="s">
        <v>37</v>
      </c>
      <c r="O996" s="72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217" t="s">
        <v>310</v>
      </c>
      <c r="AT996" s="217" t="s">
        <v>222</v>
      </c>
      <c r="AU996" s="217" t="s">
        <v>82</v>
      </c>
      <c r="AY996" s="18" t="s">
        <v>145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8" t="s">
        <v>80</v>
      </c>
      <c r="BK996" s="218">
        <f>ROUND(I996*H996,2)</f>
        <v>0</v>
      </c>
      <c r="BL996" s="18" t="s">
        <v>182</v>
      </c>
      <c r="BM996" s="217" t="s">
        <v>1253</v>
      </c>
    </row>
    <row r="997" spans="2:51" s="15" customFormat="1" ht="12">
      <c r="B997" s="242"/>
      <c r="C997" s="243"/>
      <c r="D997" s="221" t="s">
        <v>152</v>
      </c>
      <c r="E997" s="244" t="s">
        <v>1</v>
      </c>
      <c r="F997" s="245" t="s">
        <v>1254</v>
      </c>
      <c r="G997" s="243"/>
      <c r="H997" s="244" t="s">
        <v>1</v>
      </c>
      <c r="I997" s="246"/>
      <c r="J997" s="243"/>
      <c r="K997" s="243"/>
      <c r="L997" s="247"/>
      <c r="M997" s="248"/>
      <c r="N997" s="249"/>
      <c r="O997" s="249"/>
      <c r="P997" s="249"/>
      <c r="Q997" s="249"/>
      <c r="R997" s="249"/>
      <c r="S997" s="249"/>
      <c r="T997" s="250"/>
      <c r="AT997" s="251" t="s">
        <v>152</v>
      </c>
      <c r="AU997" s="251" t="s">
        <v>82</v>
      </c>
      <c r="AV997" s="15" t="s">
        <v>80</v>
      </c>
      <c r="AW997" s="15" t="s">
        <v>29</v>
      </c>
      <c r="AX997" s="15" t="s">
        <v>72</v>
      </c>
      <c r="AY997" s="251" t="s">
        <v>145</v>
      </c>
    </row>
    <row r="998" spans="2:51" s="13" customFormat="1" ht="22.5">
      <c r="B998" s="219"/>
      <c r="C998" s="220"/>
      <c r="D998" s="221" t="s">
        <v>152</v>
      </c>
      <c r="E998" s="222" t="s">
        <v>1</v>
      </c>
      <c r="F998" s="223" t="s">
        <v>1255</v>
      </c>
      <c r="G998" s="220"/>
      <c r="H998" s="224">
        <v>1019.55</v>
      </c>
      <c r="I998" s="225"/>
      <c r="J998" s="220"/>
      <c r="K998" s="220"/>
      <c r="L998" s="226"/>
      <c r="M998" s="227"/>
      <c r="N998" s="228"/>
      <c r="O998" s="228"/>
      <c r="P998" s="228"/>
      <c r="Q998" s="228"/>
      <c r="R998" s="228"/>
      <c r="S998" s="228"/>
      <c r="T998" s="229"/>
      <c r="AT998" s="230" t="s">
        <v>152</v>
      </c>
      <c r="AU998" s="230" t="s">
        <v>82</v>
      </c>
      <c r="AV998" s="13" t="s">
        <v>82</v>
      </c>
      <c r="AW998" s="13" t="s">
        <v>29</v>
      </c>
      <c r="AX998" s="13" t="s">
        <v>72</v>
      </c>
      <c r="AY998" s="230" t="s">
        <v>145</v>
      </c>
    </row>
    <row r="999" spans="2:51" s="13" customFormat="1" ht="12">
      <c r="B999" s="219"/>
      <c r="C999" s="220"/>
      <c r="D999" s="221" t="s">
        <v>152</v>
      </c>
      <c r="E999" s="222" t="s">
        <v>1</v>
      </c>
      <c r="F999" s="223" t="s">
        <v>1256</v>
      </c>
      <c r="G999" s="220"/>
      <c r="H999" s="224">
        <v>61.215</v>
      </c>
      <c r="I999" s="225"/>
      <c r="J999" s="220"/>
      <c r="K999" s="220"/>
      <c r="L999" s="226"/>
      <c r="M999" s="227"/>
      <c r="N999" s="228"/>
      <c r="O999" s="228"/>
      <c r="P999" s="228"/>
      <c r="Q999" s="228"/>
      <c r="R999" s="228"/>
      <c r="S999" s="228"/>
      <c r="T999" s="229"/>
      <c r="AT999" s="230" t="s">
        <v>152</v>
      </c>
      <c r="AU999" s="230" t="s">
        <v>82</v>
      </c>
      <c r="AV999" s="13" t="s">
        <v>82</v>
      </c>
      <c r="AW999" s="13" t="s">
        <v>29</v>
      </c>
      <c r="AX999" s="13" t="s">
        <v>72</v>
      </c>
      <c r="AY999" s="230" t="s">
        <v>145</v>
      </c>
    </row>
    <row r="1000" spans="2:51" s="14" customFormat="1" ht="12">
      <c r="B1000" s="231"/>
      <c r="C1000" s="232"/>
      <c r="D1000" s="221" t="s">
        <v>152</v>
      </c>
      <c r="E1000" s="233" t="s">
        <v>1</v>
      </c>
      <c r="F1000" s="234" t="s">
        <v>154</v>
      </c>
      <c r="G1000" s="232"/>
      <c r="H1000" s="235">
        <v>1080.7649999999999</v>
      </c>
      <c r="I1000" s="236"/>
      <c r="J1000" s="232"/>
      <c r="K1000" s="232"/>
      <c r="L1000" s="237"/>
      <c r="M1000" s="238"/>
      <c r="N1000" s="239"/>
      <c r="O1000" s="239"/>
      <c r="P1000" s="239"/>
      <c r="Q1000" s="239"/>
      <c r="R1000" s="239"/>
      <c r="S1000" s="239"/>
      <c r="T1000" s="240"/>
      <c r="AT1000" s="241" t="s">
        <v>152</v>
      </c>
      <c r="AU1000" s="241" t="s">
        <v>82</v>
      </c>
      <c r="AV1000" s="14" t="s">
        <v>151</v>
      </c>
      <c r="AW1000" s="14" t="s">
        <v>29</v>
      </c>
      <c r="AX1000" s="14" t="s">
        <v>80</v>
      </c>
      <c r="AY1000" s="241" t="s">
        <v>145</v>
      </c>
    </row>
    <row r="1001" spans="1:65" s="2" customFormat="1" ht="16.5" customHeight="1">
      <c r="A1001" s="35"/>
      <c r="B1001" s="36"/>
      <c r="C1001" s="263" t="s">
        <v>1257</v>
      </c>
      <c r="D1001" s="263" t="s">
        <v>222</v>
      </c>
      <c r="E1001" s="264" t="s">
        <v>1258</v>
      </c>
      <c r="F1001" s="265" t="s">
        <v>1259</v>
      </c>
      <c r="G1001" s="266" t="s">
        <v>1168</v>
      </c>
      <c r="H1001" s="267">
        <v>145.74</v>
      </c>
      <c r="I1001" s="268"/>
      <c r="J1001" s="269">
        <f>ROUND(I1001*H1001,2)</f>
        <v>0</v>
      </c>
      <c r="K1001" s="270"/>
      <c r="L1001" s="271"/>
      <c r="M1001" s="272" t="s">
        <v>1</v>
      </c>
      <c r="N1001" s="273" t="s">
        <v>37</v>
      </c>
      <c r="O1001" s="72"/>
      <c r="P1001" s="215">
        <f>O1001*H1001</f>
        <v>0</v>
      </c>
      <c r="Q1001" s="215">
        <v>0</v>
      </c>
      <c r="R1001" s="215">
        <f>Q1001*H1001</f>
        <v>0</v>
      </c>
      <c r="S1001" s="215">
        <v>0</v>
      </c>
      <c r="T1001" s="216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217" t="s">
        <v>310</v>
      </c>
      <c r="AT1001" s="217" t="s">
        <v>222</v>
      </c>
      <c r="AU1001" s="217" t="s">
        <v>82</v>
      </c>
      <c r="AY1001" s="18" t="s">
        <v>145</v>
      </c>
      <c r="BE1001" s="218">
        <f>IF(N1001="základní",J1001,0)</f>
        <v>0</v>
      </c>
      <c r="BF1001" s="218">
        <f>IF(N1001="snížená",J1001,0)</f>
        <v>0</v>
      </c>
      <c r="BG1001" s="218">
        <f>IF(N1001="zákl. přenesená",J1001,0)</f>
        <v>0</v>
      </c>
      <c r="BH1001" s="218">
        <f>IF(N1001="sníž. přenesená",J1001,0)</f>
        <v>0</v>
      </c>
      <c r="BI1001" s="218">
        <f>IF(N1001="nulová",J1001,0)</f>
        <v>0</v>
      </c>
      <c r="BJ1001" s="18" t="s">
        <v>80</v>
      </c>
      <c r="BK1001" s="218">
        <f>ROUND(I1001*H1001,2)</f>
        <v>0</v>
      </c>
      <c r="BL1001" s="18" t="s">
        <v>182</v>
      </c>
      <c r="BM1001" s="217" t="s">
        <v>1260</v>
      </c>
    </row>
    <row r="1002" spans="2:51" s="15" customFormat="1" ht="12">
      <c r="B1002" s="242"/>
      <c r="C1002" s="243"/>
      <c r="D1002" s="221" t="s">
        <v>152</v>
      </c>
      <c r="E1002" s="244" t="s">
        <v>1</v>
      </c>
      <c r="F1002" s="245" t="s">
        <v>1261</v>
      </c>
      <c r="G1002" s="243"/>
      <c r="H1002" s="244" t="s">
        <v>1</v>
      </c>
      <c r="I1002" s="246"/>
      <c r="J1002" s="243"/>
      <c r="K1002" s="243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152</v>
      </c>
      <c r="AU1002" s="251" t="s">
        <v>82</v>
      </c>
      <c r="AV1002" s="15" t="s">
        <v>80</v>
      </c>
      <c r="AW1002" s="15" t="s">
        <v>29</v>
      </c>
      <c r="AX1002" s="15" t="s">
        <v>72</v>
      </c>
      <c r="AY1002" s="251" t="s">
        <v>145</v>
      </c>
    </row>
    <row r="1003" spans="2:51" s="13" customFormat="1" ht="12">
      <c r="B1003" s="219"/>
      <c r="C1003" s="220"/>
      <c r="D1003" s="221" t="s">
        <v>152</v>
      </c>
      <c r="E1003" s="222" t="s">
        <v>1</v>
      </c>
      <c r="F1003" s="223" t="s">
        <v>1262</v>
      </c>
      <c r="G1003" s="220"/>
      <c r="H1003" s="224">
        <v>145.74</v>
      </c>
      <c r="I1003" s="225"/>
      <c r="J1003" s="220"/>
      <c r="K1003" s="220"/>
      <c r="L1003" s="226"/>
      <c r="M1003" s="227"/>
      <c r="N1003" s="228"/>
      <c r="O1003" s="228"/>
      <c r="P1003" s="228"/>
      <c r="Q1003" s="228"/>
      <c r="R1003" s="228"/>
      <c r="S1003" s="228"/>
      <c r="T1003" s="229"/>
      <c r="AT1003" s="230" t="s">
        <v>152</v>
      </c>
      <c r="AU1003" s="230" t="s">
        <v>82</v>
      </c>
      <c r="AV1003" s="13" t="s">
        <v>82</v>
      </c>
      <c r="AW1003" s="13" t="s">
        <v>29</v>
      </c>
      <c r="AX1003" s="13" t="s">
        <v>72</v>
      </c>
      <c r="AY1003" s="230" t="s">
        <v>145</v>
      </c>
    </row>
    <row r="1004" spans="2:51" s="14" customFormat="1" ht="12">
      <c r="B1004" s="231"/>
      <c r="C1004" s="232"/>
      <c r="D1004" s="221" t="s">
        <v>152</v>
      </c>
      <c r="E1004" s="233" t="s">
        <v>1</v>
      </c>
      <c r="F1004" s="234" t="s">
        <v>154</v>
      </c>
      <c r="G1004" s="232"/>
      <c r="H1004" s="235">
        <v>145.74</v>
      </c>
      <c r="I1004" s="236"/>
      <c r="J1004" s="232"/>
      <c r="K1004" s="232"/>
      <c r="L1004" s="237"/>
      <c r="M1004" s="238"/>
      <c r="N1004" s="239"/>
      <c r="O1004" s="239"/>
      <c r="P1004" s="239"/>
      <c r="Q1004" s="239"/>
      <c r="R1004" s="239"/>
      <c r="S1004" s="239"/>
      <c r="T1004" s="240"/>
      <c r="AT1004" s="241" t="s">
        <v>152</v>
      </c>
      <c r="AU1004" s="241" t="s">
        <v>82</v>
      </c>
      <c r="AV1004" s="14" t="s">
        <v>151</v>
      </c>
      <c r="AW1004" s="14" t="s">
        <v>29</v>
      </c>
      <c r="AX1004" s="14" t="s">
        <v>80</v>
      </c>
      <c r="AY1004" s="241" t="s">
        <v>145</v>
      </c>
    </row>
    <row r="1005" spans="1:65" s="2" customFormat="1" ht="16.5" customHeight="1">
      <c r="A1005" s="35"/>
      <c r="B1005" s="36"/>
      <c r="C1005" s="263" t="s">
        <v>782</v>
      </c>
      <c r="D1005" s="263" t="s">
        <v>222</v>
      </c>
      <c r="E1005" s="264" t="s">
        <v>1263</v>
      </c>
      <c r="F1005" s="265" t="s">
        <v>1264</v>
      </c>
      <c r="G1005" s="266" t="s">
        <v>1168</v>
      </c>
      <c r="H1005" s="267">
        <v>58.38</v>
      </c>
      <c r="I1005" s="268"/>
      <c r="J1005" s="269">
        <f>ROUND(I1005*H1005,2)</f>
        <v>0</v>
      </c>
      <c r="K1005" s="270"/>
      <c r="L1005" s="271"/>
      <c r="M1005" s="272" t="s">
        <v>1</v>
      </c>
      <c r="N1005" s="273" t="s">
        <v>37</v>
      </c>
      <c r="O1005" s="72"/>
      <c r="P1005" s="215">
        <f>O1005*H1005</f>
        <v>0</v>
      </c>
      <c r="Q1005" s="215">
        <v>0</v>
      </c>
      <c r="R1005" s="215">
        <f>Q1005*H1005</f>
        <v>0</v>
      </c>
      <c r="S1005" s="215">
        <v>0</v>
      </c>
      <c r="T1005" s="216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217" t="s">
        <v>310</v>
      </c>
      <c r="AT1005" s="217" t="s">
        <v>222</v>
      </c>
      <c r="AU1005" s="217" t="s">
        <v>82</v>
      </c>
      <c r="AY1005" s="18" t="s">
        <v>145</v>
      </c>
      <c r="BE1005" s="218">
        <f>IF(N1005="základní",J1005,0)</f>
        <v>0</v>
      </c>
      <c r="BF1005" s="218">
        <f>IF(N1005="snížená",J1005,0)</f>
        <v>0</v>
      </c>
      <c r="BG1005" s="218">
        <f>IF(N1005="zákl. přenesená",J1005,0)</f>
        <v>0</v>
      </c>
      <c r="BH1005" s="218">
        <f>IF(N1005="sníž. přenesená",J1005,0)</f>
        <v>0</v>
      </c>
      <c r="BI1005" s="218">
        <f>IF(N1005="nulová",J1005,0)</f>
        <v>0</v>
      </c>
      <c r="BJ1005" s="18" t="s">
        <v>80</v>
      </c>
      <c r="BK1005" s="218">
        <f>ROUND(I1005*H1005,2)</f>
        <v>0</v>
      </c>
      <c r="BL1005" s="18" t="s">
        <v>182</v>
      </c>
      <c r="BM1005" s="217" t="s">
        <v>1265</v>
      </c>
    </row>
    <row r="1006" spans="2:51" s="15" customFormat="1" ht="12">
      <c r="B1006" s="242"/>
      <c r="C1006" s="243"/>
      <c r="D1006" s="221" t="s">
        <v>152</v>
      </c>
      <c r="E1006" s="244" t="s">
        <v>1</v>
      </c>
      <c r="F1006" s="245" t="s">
        <v>1266</v>
      </c>
      <c r="G1006" s="243"/>
      <c r="H1006" s="244" t="s">
        <v>1</v>
      </c>
      <c r="I1006" s="246"/>
      <c r="J1006" s="243"/>
      <c r="K1006" s="243"/>
      <c r="L1006" s="247"/>
      <c r="M1006" s="248"/>
      <c r="N1006" s="249"/>
      <c r="O1006" s="249"/>
      <c r="P1006" s="249"/>
      <c r="Q1006" s="249"/>
      <c r="R1006" s="249"/>
      <c r="S1006" s="249"/>
      <c r="T1006" s="250"/>
      <c r="AT1006" s="251" t="s">
        <v>152</v>
      </c>
      <c r="AU1006" s="251" t="s">
        <v>82</v>
      </c>
      <c r="AV1006" s="15" t="s">
        <v>80</v>
      </c>
      <c r="AW1006" s="15" t="s">
        <v>29</v>
      </c>
      <c r="AX1006" s="15" t="s">
        <v>72</v>
      </c>
      <c r="AY1006" s="251" t="s">
        <v>145</v>
      </c>
    </row>
    <row r="1007" spans="2:51" s="13" customFormat="1" ht="12">
      <c r="B1007" s="219"/>
      <c r="C1007" s="220"/>
      <c r="D1007" s="221" t="s">
        <v>152</v>
      </c>
      <c r="E1007" s="222" t="s">
        <v>1</v>
      </c>
      <c r="F1007" s="223" t="s">
        <v>1267</v>
      </c>
      <c r="G1007" s="220"/>
      <c r="H1007" s="224">
        <v>58.38</v>
      </c>
      <c r="I1007" s="225"/>
      <c r="J1007" s="220"/>
      <c r="K1007" s="220"/>
      <c r="L1007" s="226"/>
      <c r="M1007" s="227"/>
      <c r="N1007" s="228"/>
      <c r="O1007" s="228"/>
      <c r="P1007" s="228"/>
      <c r="Q1007" s="228"/>
      <c r="R1007" s="228"/>
      <c r="S1007" s="228"/>
      <c r="T1007" s="229"/>
      <c r="AT1007" s="230" t="s">
        <v>152</v>
      </c>
      <c r="AU1007" s="230" t="s">
        <v>82</v>
      </c>
      <c r="AV1007" s="13" t="s">
        <v>82</v>
      </c>
      <c r="AW1007" s="13" t="s">
        <v>29</v>
      </c>
      <c r="AX1007" s="13" t="s">
        <v>72</v>
      </c>
      <c r="AY1007" s="230" t="s">
        <v>145</v>
      </c>
    </row>
    <row r="1008" spans="2:51" s="14" customFormat="1" ht="12">
      <c r="B1008" s="231"/>
      <c r="C1008" s="232"/>
      <c r="D1008" s="221" t="s">
        <v>152</v>
      </c>
      <c r="E1008" s="233" t="s">
        <v>1</v>
      </c>
      <c r="F1008" s="234" t="s">
        <v>154</v>
      </c>
      <c r="G1008" s="232"/>
      <c r="H1008" s="235">
        <v>58.38</v>
      </c>
      <c r="I1008" s="236"/>
      <c r="J1008" s="232"/>
      <c r="K1008" s="232"/>
      <c r="L1008" s="237"/>
      <c r="M1008" s="238"/>
      <c r="N1008" s="239"/>
      <c r="O1008" s="239"/>
      <c r="P1008" s="239"/>
      <c r="Q1008" s="239"/>
      <c r="R1008" s="239"/>
      <c r="S1008" s="239"/>
      <c r="T1008" s="240"/>
      <c r="AT1008" s="241" t="s">
        <v>152</v>
      </c>
      <c r="AU1008" s="241" t="s">
        <v>82</v>
      </c>
      <c r="AV1008" s="14" t="s">
        <v>151</v>
      </c>
      <c r="AW1008" s="14" t="s">
        <v>29</v>
      </c>
      <c r="AX1008" s="14" t="s">
        <v>80</v>
      </c>
      <c r="AY1008" s="241" t="s">
        <v>145</v>
      </c>
    </row>
    <row r="1009" spans="1:65" s="2" customFormat="1" ht="16.5" customHeight="1">
      <c r="A1009" s="35"/>
      <c r="B1009" s="36"/>
      <c r="C1009" s="205" t="s">
        <v>1268</v>
      </c>
      <c r="D1009" s="205" t="s">
        <v>147</v>
      </c>
      <c r="E1009" s="206" t="s">
        <v>1269</v>
      </c>
      <c r="F1009" s="207" t="s">
        <v>1270</v>
      </c>
      <c r="G1009" s="208" t="s">
        <v>1168</v>
      </c>
      <c r="H1009" s="209">
        <v>117.075</v>
      </c>
      <c r="I1009" s="210"/>
      <c r="J1009" s="211">
        <f>ROUND(I1009*H1009,2)</f>
        <v>0</v>
      </c>
      <c r="K1009" s="212"/>
      <c r="L1009" s="40"/>
      <c r="M1009" s="213" t="s">
        <v>1</v>
      </c>
      <c r="N1009" s="214" t="s">
        <v>37</v>
      </c>
      <c r="O1009" s="72"/>
      <c r="P1009" s="215">
        <f>O1009*H1009</f>
        <v>0</v>
      </c>
      <c r="Q1009" s="215">
        <v>0</v>
      </c>
      <c r="R1009" s="215">
        <f>Q1009*H1009</f>
        <v>0</v>
      </c>
      <c r="S1009" s="215">
        <v>0</v>
      </c>
      <c r="T1009" s="216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217" t="s">
        <v>182</v>
      </c>
      <c r="AT1009" s="217" t="s">
        <v>147</v>
      </c>
      <c r="AU1009" s="217" t="s">
        <v>82</v>
      </c>
      <c r="AY1009" s="18" t="s">
        <v>145</v>
      </c>
      <c r="BE1009" s="218">
        <f>IF(N1009="základní",J1009,0)</f>
        <v>0</v>
      </c>
      <c r="BF1009" s="218">
        <f>IF(N1009="snížená",J1009,0)</f>
        <v>0</v>
      </c>
      <c r="BG1009" s="218">
        <f>IF(N1009="zákl. přenesená",J1009,0)</f>
        <v>0</v>
      </c>
      <c r="BH1009" s="218">
        <f>IF(N1009="sníž. přenesená",J1009,0)</f>
        <v>0</v>
      </c>
      <c r="BI1009" s="218">
        <f>IF(N1009="nulová",J1009,0)</f>
        <v>0</v>
      </c>
      <c r="BJ1009" s="18" t="s">
        <v>80</v>
      </c>
      <c r="BK1009" s="218">
        <f>ROUND(I1009*H1009,2)</f>
        <v>0</v>
      </c>
      <c r="BL1009" s="18" t="s">
        <v>182</v>
      </c>
      <c r="BM1009" s="217" t="s">
        <v>1271</v>
      </c>
    </row>
    <row r="1010" spans="2:51" s="13" customFormat="1" ht="12">
      <c r="B1010" s="219"/>
      <c r="C1010" s="220"/>
      <c r="D1010" s="221" t="s">
        <v>152</v>
      </c>
      <c r="E1010" s="222" t="s">
        <v>1</v>
      </c>
      <c r="F1010" s="223" t="s">
        <v>1272</v>
      </c>
      <c r="G1010" s="220"/>
      <c r="H1010" s="224">
        <v>117.075</v>
      </c>
      <c r="I1010" s="225"/>
      <c r="J1010" s="220"/>
      <c r="K1010" s="220"/>
      <c r="L1010" s="226"/>
      <c r="M1010" s="227"/>
      <c r="N1010" s="228"/>
      <c r="O1010" s="228"/>
      <c r="P1010" s="228"/>
      <c r="Q1010" s="228"/>
      <c r="R1010" s="228"/>
      <c r="S1010" s="228"/>
      <c r="T1010" s="229"/>
      <c r="AT1010" s="230" t="s">
        <v>152</v>
      </c>
      <c r="AU1010" s="230" t="s">
        <v>82</v>
      </c>
      <c r="AV1010" s="13" t="s">
        <v>82</v>
      </c>
      <c r="AW1010" s="13" t="s">
        <v>29</v>
      </c>
      <c r="AX1010" s="13" t="s">
        <v>80</v>
      </c>
      <c r="AY1010" s="230" t="s">
        <v>145</v>
      </c>
    </row>
    <row r="1011" spans="1:65" s="2" customFormat="1" ht="21.75" customHeight="1">
      <c r="A1011" s="35"/>
      <c r="B1011" s="36"/>
      <c r="C1011" s="205" t="s">
        <v>787</v>
      </c>
      <c r="D1011" s="205" t="s">
        <v>147</v>
      </c>
      <c r="E1011" s="206" t="s">
        <v>1273</v>
      </c>
      <c r="F1011" s="207" t="s">
        <v>1274</v>
      </c>
      <c r="G1011" s="208" t="s">
        <v>831</v>
      </c>
      <c r="H1011" s="209">
        <v>15</v>
      </c>
      <c r="I1011" s="210"/>
      <c r="J1011" s="211">
        <f>ROUND(I1011*H1011,2)</f>
        <v>0</v>
      </c>
      <c r="K1011" s="212"/>
      <c r="L1011" s="40"/>
      <c r="M1011" s="213" t="s">
        <v>1</v>
      </c>
      <c r="N1011" s="214" t="s">
        <v>37</v>
      </c>
      <c r="O1011" s="72"/>
      <c r="P1011" s="215">
        <f>O1011*H1011</f>
        <v>0</v>
      </c>
      <c r="Q1011" s="215">
        <v>0</v>
      </c>
      <c r="R1011" s="215">
        <f>Q1011*H1011</f>
        <v>0</v>
      </c>
      <c r="S1011" s="215">
        <v>0</v>
      </c>
      <c r="T1011" s="216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17" t="s">
        <v>182</v>
      </c>
      <c r="AT1011" s="217" t="s">
        <v>147</v>
      </c>
      <c r="AU1011" s="217" t="s">
        <v>82</v>
      </c>
      <c r="AY1011" s="18" t="s">
        <v>145</v>
      </c>
      <c r="BE1011" s="218">
        <f>IF(N1011="základní",J1011,0)</f>
        <v>0</v>
      </c>
      <c r="BF1011" s="218">
        <f>IF(N1011="snížená",J1011,0)</f>
        <v>0</v>
      </c>
      <c r="BG1011" s="218">
        <f>IF(N1011="zákl. přenesená",J1011,0)</f>
        <v>0</v>
      </c>
      <c r="BH1011" s="218">
        <f>IF(N1011="sníž. přenesená",J1011,0)</f>
        <v>0</v>
      </c>
      <c r="BI1011" s="218">
        <f>IF(N1011="nulová",J1011,0)</f>
        <v>0</v>
      </c>
      <c r="BJ1011" s="18" t="s">
        <v>80</v>
      </c>
      <c r="BK1011" s="218">
        <f>ROUND(I1011*H1011,2)</f>
        <v>0</v>
      </c>
      <c r="BL1011" s="18" t="s">
        <v>182</v>
      </c>
      <c r="BM1011" s="217" t="s">
        <v>1275</v>
      </c>
    </row>
    <row r="1012" spans="2:51" s="15" customFormat="1" ht="12">
      <c r="B1012" s="242"/>
      <c r="C1012" s="243"/>
      <c r="D1012" s="221" t="s">
        <v>152</v>
      </c>
      <c r="E1012" s="244" t="s">
        <v>1</v>
      </c>
      <c r="F1012" s="245" t="s">
        <v>1276</v>
      </c>
      <c r="G1012" s="243"/>
      <c r="H1012" s="244" t="s">
        <v>1</v>
      </c>
      <c r="I1012" s="246"/>
      <c r="J1012" s="243"/>
      <c r="K1012" s="243"/>
      <c r="L1012" s="247"/>
      <c r="M1012" s="248"/>
      <c r="N1012" s="249"/>
      <c r="O1012" s="249"/>
      <c r="P1012" s="249"/>
      <c r="Q1012" s="249"/>
      <c r="R1012" s="249"/>
      <c r="S1012" s="249"/>
      <c r="T1012" s="250"/>
      <c r="AT1012" s="251" t="s">
        <v>152</v>
      </c>
      <c r="AU1012" s="251" t="s">
        <v>82</v>
      </c>
      <c r="AV1012" s="15" t="s">
        <v>80</v>
      </c>
      <c r="AW1012" s="15" t="s">
        <v>29</v>
      </c>
      <c r="AX1012" s="15" t="s">
        <v>72</v>
      </c>
      <c r="AY1012" s="251" t="s">
        <v>145</v>
      </c>
    </row>
    <row r="1013" spans="2:51" s="13" customFormat="1" ht="12">
      <c r="B1013" s="219"/>
      <c r="C1013" s="220"/>
      <c r="D1013" s="221" t="s">
        <v>152</v>
      </c>
      <c r="E1013" s="222" t="s">
        <v>1</v>
      </c>
      <c r="F1013" s="223" t="s">
        <v>1277</v>
      </c>
      <c r="G1013" s="220"/>
      <c r="H1013" s="224">
        <v>3</v>
      </c>
      <c r="I1013" s="225"/>
      <c r="J1013" s="220"/>
      <c r="K1013" s="220"/>
      <c r="L1013" s="226"/>
      <c r="M1013" s="227"/>
      <c r="N1013" s="228"/>
      <c r="O1013" s="228"/>
      <c r="P1013" s="228"/>
      <c r="Q1013" s="228"/>
      <c r="R1013" s="228"/>
      <c r="S1013" s="228"/>
      <c r="T1013" s="229"/>
      <c r="AT1013" s="230" t="s">
        <v>152</v>
      </c>
      <c r="AU1013" s="230" t="s">
        <v>82</v>
      </c>
      <c r="AV1013" s="13" t="s">
        <v>82</v>
      </c>
      <c r="AW1013" s="13" t="s">
        <v>29</v>
      </c>
      <c r="AX1013" s="13" t="s">
        <v>72</v>
      </c>
      <c r="AY1013" s="230" t="s">
        <v>145</v>
      </c>
    </row>
    <row r="1014" spans="2:51" s="13" customFormat="1" ht="12">
      <c r="B1014" s="219"/>
      <c r="C1014" s="220"/>
      <c r="D1014" s="221" t="s">
        <v>152</v>
      </c>
      <c r="E1014" s="222" t="s">
        <v>1</v>
      </c>
      <c r="F1014" s="223" t="s">
        <v>1278</v>
      </c>
      <c r="G1014" s="220"/>
      <c r="H1014" s="224">
        <v>11</v>
      </c>
      <c r="I1014" s="225"/>
      <c r="J1014" s="220"/>
      <c r="K1014" s="220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152</v>
      </c>
      <c r="AU1014" s="230" t="s">
        <v>82</v>
      </c>
      <c r="AV1014" s="13" t="s">
        <v>82</v>
      </c>
      <c r="AW1014" s="13" t="s">
        <v>29</v>
      </c>
      <c r="AX1014" s="13" t="s">
        <v>72</v>
      </c>
      <c r="AY1014" s="230" t="s">
        <v>145</v>
      </c>
    </row>
    <row r="1015" spans="2:51" s="13" customFormat="1" ht="12">
      <c r="B1015" s="219"/>
      <c r="C1015" s="220"/>
      <c r="D1015" s="221" t="s">
        <v>152</v>
      </c>
      <c r="E1015" s="222" t="s">
        <v>1</v>
      </c>
      <c r="F1015" s="223" t="s">
        <v>1279</v>
      </c>
      <c r="G1015" s="220"/>
      <c r="H1015" s="224">
        <v>1</v>
      </c>
      <c r="I1015" s="225"/>
      <c r="J1015" s="220"/>
      <c r="K1015" s="220"/>
      <c r="L1015" s="226"/>
      <c r="M1015" s="227"/>
      <c r="N1015" s="228"/>
      <c r="O1015" s="228"/>
      <c r="P1015" s="228"/>
      <c r="Q1015" s="228"/>
      <c r="R1015" s="228"/>
      <c r="S1015" s="228"/>
      <c r="T1015" s="229"/>
      <c r="AT1015" s="230" t="s">
        <v>152</v>
      </c>
      <c r="AU1015" s="230" t="s">
        <v>82</v>
      </c>
      <c r="AV1015" s="13" t="s">
        <v>82</v>
      </c>
      <c r="AW1015" s="13" t="s">
        <v>29</v>
      </c>
      <c r="AX1015" s="13" t="s">
        <v>72</v>
      </c>
      <c r="AY1015" s="230" t="s">
        <v>145</v>
      </c>
    </row>
    <row r="1016" spans="2:51" s="14" customFormat="1" ht="12">
      <c r="B1016" s="231"/>
      <c r="C1016" s="232"/>
      <c r="D1016" s="221" t="s">
        <v>152</v>
      </c>
      <c r="E1016" s="233" t="s">
        <v>1</v>
      </c>
      <c r="F1016" s="234" t="s">
        <v>154</v>
      </c>
      <c r="G1016" s="232"/>
      <c r="H1016" s="235">
        <v>15</v>
      </c>
      <c r="I1016" s="236"/>
      <c r="J1016" s="232"/>
      <c r="K1016" s="232"/>
      <c r="L1016" s="237"/>
      <c r="M1016" s="238"/>
      <c r="N1016" s="239"/>
      <c r="O1016" s="239"/>
      <c r="P1016" s="239"/>
      <c r="Q1016" s="239"/>
      <c r="R1016" s="239"/>
      <c r="S1016" s="239"/>
      <c r="T1016" s="240"/>
      <c r="AT1016" s="241" t="s">
        <v>152</v>
      </c>
      <c r="AU1016" s="241" t="s">
        <v>82</v>
      </c>
      <c r="AV1016" s="14" t="s">
        <v>151</v>
      </c>
      <c r="AW1016" s="14" t="s">
        <v>29</v>
      </c>
      <c r="AX1016" s="14" t="s">
        <v>80</v>
      </c>
      <c r="AY1016" s="241" t="s">
        <v>145</v>
      </c>
    </row>
    <row r="1017" spans="1:65" s="2" customFormat="1" ht="21.75" customHeight="1">
      <c r="A1017" s="35"/>
      <c r="B1017" s="36"/>
      <c r="C1017" s="263" t="s">
        <v>1280</v>
      </c>
      <c r="D1017" s="263" t="s">
        <v>222</v>
      </c>
      <c r="E1017" s="264" t="s">
        <v>1281</v>
      </c>
      <c r="F1017" s="265" t="s">
        <v>1282</v>
      </c>
      <c r="G1017" s="266" t="s">
        <v>831</v>
      </c>
      <c r="H1017" s="267">
        <v>3</v>
      </c>
      <c r="I1017" s="268"/>
      <c r="J1017" s="269">
        <f>ROUND(I1017*H1017,2)</f>
        <v>0</v>
      </c>
      <c r="K1017" s="270"/>
      <c r="L1017" s="271"/>
      <c r="M1017" s="272" t="s">
        <v>1</v>
      </c>
      <c r="N1017" s="273" t="s">
        <v>37</v>
      </c>
      <c r="O1017" s="72"/>
      <c r="P1017" s="215">
        <f>O1017*H1017</f>
        <v>0</v>
      </c>
      <c r="Q1017" s="215">
        <v>0</v>
      </c>
      <c r="R1017" s="215">
        <f>Q1017*H1017</f>
        <v>0</v>
      </c>
      <c r="S1017" s="215">
        <v>0</v>
      </c>
      <c r="T1017" s="216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217" t="s">
        <v>310</v>
      </c>
      <c r="AT1017" s="217" t="s">
        <v>222</v>
      </c>
      <c r="AU1017" s="217" t="s">
        <v>82</v>
      </c>
      <c r="AY1017" s="18" t="s">
        <v>145</v>
      </c>
      <c r="BE1017" s="218">
        <f>IF(N1017="základní",J1017,0)</f>
        <v>0</v>
      </c>
      <c r="BF1017" s="218">
        <f>IF(N1017="snížená",J1017,0)</f>
        <v>0</v>
      </c>
      <c r="BG1017" s="218">
        <f>IF(N1017="zákl. přenesená",J1017,0)</f>
        <v>0</v>
      </c>
      <c r="BH1017" s="218">
        <f>IF(N1017="sníž. přenesená",J1017,0)</f>
        <v>0</v>
      </c>
      <c r="BI1017" s="218">
        <f>IF(N1017="nulová",J1017,0)</f>
        <v>0</v>
      </c>
      <c r="BJ1017" s="18" t="s">
        <v>80</v>
      </c>
      <c r="BK1017" s="218">
        <f>ROUND(I1017*H1017,2)</f>
        <v>0</v>
      </c>
      <c r="BL1017" s="18" t="s">
        <v>182</v>
      </c>
      <c r="BM1017" s="217" t="s">
        <v>1283</v>
      </c>
    </row>
    <row r="1018" spans="2:51" s="13" customFormat="1" ht="12">
      <c r="B1018" s="219"/>
      <c r="C1018" s="220"/>
      <c r="D1018" s="221" t="s">
        <v>152</v>
      </c>
      <c r="E1018" s="222" t="s">
        <v>1</v>
      </c>
      <c r="F1018" s="223" t="s">
        <v>157</v>
      </c>
      <c r="G1018" s="220"/>
      <c r="H1018" s="224">
        <v>3</v>
      </c>
      <c r="I1018" s="225"/>
      <c r="J1018" s="220"/>
      <c r="K1018" s="220"/>
      <c r="L1018" s="226"/>
      <c r="M1018" s="227"/>
      <c r="N1018" s="228"/>
      <c r="O1018" s="228"/>
      <c r="P1018" s="228"/>
      <c r="Q1018" s="228"/>
      <c r="R1018" s="228"/>
      <c r="S1018" s="228"/>
      <c r="T1018" s="229"/>
      <c r="AT1018" s="230" t="s">
        <v>152</v>
      </c>
      <c r="AU1018" s="230" t="s">
        <v>82</v>
      </c>
      <c r="AV1018" s="13" t="s">
        <v>82</v>
      </c>
      <c r="AW1018" s="13" t="s">
        <v>29</v>
      </c>
      <c r="AX1018" s="13" t="s">
        <v>72</v>
      </c>
      <c r="AY1018" s="230" t="s">
        <v>145</v>
      </c>
    </row>
    <row r="1019" spans="2:51" s="14" customFormat="1" ht="12">
      <c r="B1019" s="231"/>
      <c r="C1019" s="232"/>
      <c r="D1019" s="221" t="s">
        <v>152</v>
      </c>
      <c r="E1019" s="233" t="s">
        <v>1</v>
      </c>
      <c r="F1019" s="234" t="s">
        <v>154</v>
      </c>
      <c r="G1019" s="232"/>
      <c r="H1019" s="235">
        <v>3</v>
      </c>
      <c r="I1019" s="236"/>
      <c r="J1019" s="232"/>
      <c r="K1019" s="232"/>
      <c r="L1019" s="237"/>
      <c r="M1019" s="238"/>
      <c r="N1019" s="239"/>
      <c r="O1019" s="239"/>
      <c r="P1019" s="239"/>
      <c r="Q1019" s="239"/>
      <c r="R1019" s="239"/>
      <c r="S1019" s="239"/>
      <c r="T1019" s="240"/>
      <c r="AT1019" s="241" t="s">
        <v>152</v>
      </c>
      <c r="AU1019" s="241" t="s">
        <v>82</v>
      </c>
      <c r="AV1019" s="14" t="s">
        <v>151</v>
      </c>
      <c r="AW1019" s="14" t="s">
        <v>29</v>
      </c>
      <c r="AX1019" s="14" t="s">
        <v>80</v>
      </c>
      <c r="AY1019" s="241" t="s">
        <v>145</v>
      </c>
    </row>
    <row r="1020" spans="1:65" s="2" customFormat="1" ht="21.75" customHeight="1">
      <c r="A1020" s="35"/>
      <c r="B1020" s="36"/>
      <c r="C1020" s="263" t="s">
        <v>790</v>
      </c>
      <c r="D1020" s="263" t="s">
        <v>222</v>
      </c>
      <c r="E1020" s="264" t="s">
        <v>1284</v>
      </c>
      <c r="F1020" s="265" t="s">
        <v>1285</v>
      </c>
      <c r="G1020" s="266" t="s">
        <v>831</v>
      </c>
      <c r="H1020" s="267">
        <v>11</v>
      </c>
      <c r="I1020" s="268"/>
      <c r="J1020" s="269">
        <f>ROUND(I1020*H1020,2)</f>
        <v>0</v>
      </c>
      <c r="K1020" s="270"/>
      <c r="L1020" s="271"/>
      <c r="M1020" s="272" t="s">
        <v>1</v>
      </c>
      <c r="N1020" s="273" t="s">
        <v>37</v>
      </c>
      <c r="O1020" s="72"/>
      <c r="P1020" s="215">
        <f>O1020*H1020</f>
        <v>0</v>
      </c>
      <c r="Q1020" s="215">
        <v>0</v>
      </c>
      <c r="R1020" s="215">
        <f>Q1020*H1020</f>
        <v>0</v>
      </c>
      <c r="S1020" s="215">
        <v>0</v>
      </c>
      <c r="T1020" s="216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17" t="s">
        <v>310</v>
      </c>
      <c r="AT1020" s="217" t="s">
        <v>222</v>
      </c>
      <c r="AU1020" s="217" t="s">
        <v>82</v>
      </c>
      <c r="AY1020" s="18" t="s">
        <v>145</v>
      </c>
      <c r="BE1020" s="218">
        <f>IF(N1020="základní",J1020,0)</f>
        <v>0</v>
      </c>
      <c r="BF1020" s="218">
        <f>IF(N1020="snížená",J1020,0)</f>
        <v>0</v>
      </c>
      <c r="BG1020" s="218">
        <f>IF(N1020="zákl. přenesená",J1020,0)</f>
        <v>0</v>
      </c>
      <c r="BH1020" s="218">
        <f>IF(N1020="sníž. přenesená",J1020,0)</f>
        <v>0</v>
      </c>
      <c r="BI1020" s="218">
        <f>IF(N1020="nulová",J1020,0)</f>
        <v>0</v>
      </c>
      <c r="BJ1020" s="18" t="s">
        <v>80</v>
      </c>
      <c r="BK1020" s="218">
        <f>ROUND(I1020*H1020,2)</f>
        <v>0</v>
      </c>
      <c r="BL1020" s="18" t="s">
        <v>182</v>
      </c>
      <c r="BM1020" s="217" t="s">
        <v>1286</v>
      </c>
    </row>
    <row r="1021" spans="2:51" s="13" customFormat="1" ht="12">
      <c r="B1021" s="219"/>
      <c r="C1021" s="220"/>
      <c r="D1021" s="221" t="s">
        <v>152</v>
      </c>
      <c r="E1021" s="222" t="s">
        <v>1</v>
      </c>
      <c r="F1021" s="223" t="s">
        <v>207</v>
      </c>
      <c r="G1021" s="220"/>
      <c r="H1021" s="224">
        <v>11</v>
      </c>
      <c r="I1021" s="225"/>
      <c r="J1021" s="220"/>
      <c r="K1021" s="220"/>
      <c r="L1021" s="226"/>
      <c r="M1021" s="227"/>
      <c r="N1021" s="228"/>
      <c r="O1021" s="228"/>
      <c r="P1021" s="228"/>
      <c r="Q1021" s="228"/>
      <c r="R1021" s="228"/>
      <c r="S1021" s="228"/>
      <c r="T1021" s="229"/>
      <c r="AT1021" s="230" t="s">
        <v>152</v>
      </c>
      <c r="AU1021" s="230" t="s">
        <v>82</v>
      </c>
      <c r="AV1021" s="13" t="s">
        <v>82</v>
      </c>
      <c r="AW1021" s="13" t="s">
        <v>29</v>
      </c>
      <c r="AX1021" s="13" t="s">
        <v>72</v>
      </c>
      <c r="AY1021" s="230" t="s">
        <v>145</v>
      </c>
    </row>
    <row r="1022" spans="2:51" s="14" customFormat="1" ht="12">
      <c r="B1022" s="231"/>
      <c r="C1022" s="232"/>
      <c r="D1022" s="221" t="s">
        <v>152</v>
      </c>
      <c r="E1022" s="233" t="s">
        <v>1</v>
      </c>
      <c r="F1022" s="234" t="s">
        <v>154</v>
      </c>
      <c r="G1022" s="232"/>
      <c r="H1022" s="235">
        <v>11</v>
      </c>
      <c r="I1022" s="236"/>
      <c r="J1022" s="232"/>
      <c r="K1022" s="232"/>
      <c r="L1022" s="237"/>
      <c r="M1022" s="238"/>
      <c r="N1022" s="239"/>
      <c r="O1022" s="239"/>
      <c r="P1022" s="239"/>
      <c r="Q1022" s="239"/>
      <c r="R1022" s="239"/>
      <c r="S1022" s="239"/>
      <c r="T1022" s="240"/>
      <c r="AT1022" s="241" t="s">
        <v>152</v>
      </c>
      <c r="AU1022" s="241" t="s">
        <v>82</v>
      </c>
      <c r="AV1022" s="14" t="s">
        <v>151</v>
      </c>
      <c r="AW1022" s="14" t="s">
        <v>29</v>
      </c>
      <c r="AX1022" s="14" t="s">
        <v>80</v>
      </c>
      <c r="AY1022" s="241" t="s">
        <v>145</v>
      </c>
    </row>
    <row r="1023" spans="1:65" s="2" customFormat="1" ht="21.75" customHeight="1">
      <c r="A1023" s="35"/>
      <c r="B1023" s="36"/>
      <c r="C1023" s="263" t="s">
        <v>1287</v>
      </c>
      <c r="D1023" s="263" t="s">
        <v>222</v>
      </c>
      <c r="E1023" s="264" t="s">
        <v>1288</v>
      </c>
      <c r="F1023" s="265" t="s">
        <v>1289</v>
      </c>
      <c r="G1023" s="266" t="s">
        <v>831</v>
      </c>
      <c r="H1023" s="267">
        <v>1</v>
      </c>
      <c r="I1023" s="268"/>
      <c r="J1023" s="269">
        <f>ROUND(I1023*H1023,2)</f>
        <v>0</v>
      </c>
      <c r="K1023" s="270"/>
      <c r="L1023" s="271"/>
      <c r="M1023" s="272" t="s">
        <v>1</v>
      </c>
      <c r="N1023" s="273" t="s">
        <v>37</v>
      </c>
      <c r="O1023" s="72"/>
      <c r="P1023" s="215">
        <f>O1023*H1023</f>
        <v>0</v>
      </c>
      <c r="Q1023" s="215">
        <v>0</v>
      </c>
      <c r="R1023" s="215">
        <f>Q1023*H1023</f>
        <v>0</v>
      </c>
      <c r="S1023" s="215">
        <v>0</v>
      </c>
      <c r="T1023" s="216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217" t="s">
        <v>310</v>
      </c>
      <c r="AT1023" s="217" t="s">
        <v>222</v>
      </c>
      <c r="AU1023" s="217" t="s">
        <v>82</v>
      </c>
      <c r="AY1023" s="18" t="s">
        <v>145</v>
      </c>
      <c r="BE1023" s="218">
        <f>IF(N1023="základní",J1023,0)</f>
        <v>0</v>
      </c>
      <c r="BF1023" s="218">
        <f>IF(N1023="snížená",J1023,0)</f>
        <v>0</v>
      </c>
      <c r="BG1023" s="218">
        <f>IF(N1023="zákl. přenesená",J1023,0)</f>
        <v>0</v>
      </c>
      <c r="BH1023" s="218">
        <f>IF(N1023="sníž. přenesená",J1023,0)</f>
        <v>0</v>
      </c>
      <c r="BI1023" s="218">
        <f>IF(N1023="nulová",J1023,0)</f>
        <v>0</v>
      </c>
      <c r="BJ1023" s="18" t="s">
        <v>80</v>
      </c>
      <c r="BK1023" s="218">
        <f>ROUND(I1023*H1023,2)</f>
        <v>0</v>
      </c>
      <c r="BL1023" s="18" t="s">
        <v>182</v>
      </c>
      <c r="BM1023" s="217" t="s">
        <v>1290</v>
      </c>
    </row>
    <row r="1024" spans="2:51" s="13" customFormat="1" ht="12">
      <c r="B1024" s="219"/>
      <c r="C1024" s="220"/>
      <c r="D1024" s="221" t="s">
        <v>152</v>
      </c>
      <c r="E1024" s="222" t="s">
        <v>1</v>
      </c>
      <c r="F1024" s="223" t="s">
        <v>80</v>
      </c>
      <c r="G1024" s="220"/>
      <c r="H1024" s="224">
        <v>1</v>
      </c>
      <c r="I1024" s="225"/>
      <c r="J1024" s="220"/>
      <c r="K1024" s="220"/>
      <c r="L1024" s="226"/>
      <c r="M1024" s="227"/>
      <c r="N1024" s="228"/>
      <c r="O1024" s="228"/>
      <c r="P1024" s="228"/>
      <c r="Q1024" s="228"/>
      <c r="R1024" s="228"/>
      <c r="S1024" s="228"/>
      <c r="T1024" s="229"/>
      <c r="AT1024" s="230" t="s">
        <v>152</v>
      </c>
      <c r="AU1024" s="230" t="s">
        <v>82</v>
      </c>
      <c r="AV1024" s="13" t="s">
        <v>82</v>
      </c>
      <c r="AW1024" s="13" t="s">
        <v>29</v>
      </c>
      <c r="AX1024" s="13" t="s">
        <v>72</v>
      </c>
      <c r="AY1024" s="230" t="s">
        <v>145</v>
      </c>
    </row>
    <row r="1025" spans="2:51" s="14" customFormat="1" ht="12">
      <c r="B1025" s="231"/>
      <c r="C1025" s="232"/>
      <c r="D1025" s="221" t="s">
        <v>152</v>
      </c>
      <c r="E1025" s="233" t="s">
        <v>1</v>
      </c>
      <c r="F1025" s="234" t="s">
        <v>154</v>
      </c>
      <c r="G1025" s="232"/>
      <c r="H1025" s="235">
        <v>1</v>
      </c>
      <c r="I1025" s="236"/>
      <c r="J1025" s="232"/>
      <c r="K1025" s="232"/>
      <c r="L1025" s="237"/>
      <c r="M1025" s="238"/>
      <c r="N1025" s="239"/>
      <c r="O1025" s="239"/>
      <c r="P1025" s="239"/>
      <c r="Q1025" s="239"/>
      <c r="R1025" s="239"/>
      <c r="S1025" s="239"/>
      <c r="T1025" s="240"/>
      <c r="AT1025" s="241" t="s">
        <v>152</v>
      </c>
      <c r="AU1025" s="241" t="s">
        <v>82</v>
      </c>
      <c r="AV1025" s="14" t="s">
        <v>151</v>
      </c>
      <c r="AW1025" s="14" t="s">
        <v>29</v>
      </c>
      <c r="AX1025" s="14" t="s">
        <v>80</v>
      </c>
      <c r="AY1025" s="241" t="s">
        <v>145</v>
      </c>
    </row>
    <row r="1026" spans="1:65" s="2" customFormat="1" ht="21.75" customHeight="1">
      <c r="A1026" s="35"/>
      <c r="B1026" s="36"/>
      <c r="C1026" s="205" t="s">
        <v>796</v>
      </c>
      <c r="D1026" s="205" t="s">
        <v>147</v>
      </c>
      <c r="E1026" s="206" t="s">
        <v>1291</v>
      </c>
      <c r="F1026" s="207" t="s">
        <v>1292</v>
      </c>
      <c r="G1026" s="208" t="s">
        <v>831</v>
      </c>
      <c r="H1026" s="209">
        <v>24</v>
      </c>
      <c r="I1026" s="210"/>
      <c r="J1026" s="211">
        <f>ROUND(I1026*H1026,2)</f>
        <v>0</v>
      </c>
      <c r="K1026" s="212"/>
      <c r="L1026" s="40"/>
      <c r="M1026" s="213" t="s">
        <v>1</v>
      </c>
      <c r="N1026" s="214" t="s">
        <v>37</v>
      </c>
      <c r="O1026" s="72"/>
      <c r="P1026" s="215">
        <f>O1026*H1026</f>
        <v>0</v>
      </c>
      <c r="Q1026" s="215">
        <v>0</v>
      </c>
      <c r="R1026" s="215">
        <f>Q1026*H1026</f>
        <v>0</v>
      </c>
      <c r="S1026" s="215">
        <v>0</v>
      </c>
      <c r="T1026" s="216">
        <f>S1026*H1026</f>
        <v>0</v>
      </c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R1026" s="217" t="s">
        <v>182</v>
      </c>
      <c r="AT1026" s="217" t="s">
        <v>147</v>
      </c>
      <c r="AU1026" s="217" t="s">
        <v>82</v>
      </c>
      <c r="AY1026" s="18" t="s">
        <v>145</v>
      </c>
      <c r="BE1026" s="218">
        <f>IF(N1026="základní",J1026,0)</f>
        <v>0</v>
      </c>
      <c r="BF1026" s="218">
        <f>IF(N1026="snížená",J1026,0)</f>
        <v>0</v>
      </c>
      <c r="BG1026" s="218">
        <f>IF(N1026="zákl. přenesená",J1026,0)</f>
        <v>0</v>
      </c>
      <c r="BH1026" s="218">
        <f>IF(N1026="sníž. přenesená",J1026,0)</f>
        <v>0</v>
      </c>
      <c r="BI1026" s="218">
        <f>IF(N1026="nulová",J1026,0)</f>
        <v>0</v>
      </c>
      <c r="BJ1026" s="18" t="s">
        <v>80</v>
      </c>
      <c r="BK1026" s="218">
        <f>ROUND(I1026*H1026,2)</f>
        <v>0</v>
      </c>
      <c r="BL1026" s="18" t="s">
        <v>182</v>
      </c>
      <c r="BM1026" s="217" t="s">
        <v>1293</v>
      </c>
    </row>
    <row r="1027" spans="2:51" s="13" customFormat="1" ht="12">
      <c r="B1027" s="219"/>
      <c r="C1027" s="220"/>
      <c r="D1027" s="221" t="s">
        <v>152</v>
      </c>
      <c r="E1027" s="222" t="s">
        <v>1</v>
      </c>
      <c r="F1027" s="223" t="s">
        <v>1294</v>
      </c>
      <c r="G1027" s="220"/>
      <c r="H1027" s="224">
        <v>24</v>
      </c>
      <c r="I1027" s="225"/>
      <c r="J1027" s="220"/>
      <c r="K1027" s="220"/>
      <c r="L1027" s="226"/>
      <c r="M1027" s="227"/>
      <c r="N1027" s="228"/>
      <c r="O1027" s="228"/>
      <c r="P1027" s="228"/>
      <c r="Q1027" s="228"/>
      <c r="R1027" s="228"/>
      <c r="S1027" s="228"/>
      <c r="T1027" s="229"/>
      <c r="AT1027" s="230" t="s">
        <v>152</v>
      </c>
      <c r="AU1027" s="230" t="s">
        <v>82</v>
      </c>
      <c r="AV1027" s="13" t="s">
        <v>82</v>
      </c>
      <c r="AW1027" s="13" t="s">
        <v>29</v>
      </c>
      <c r="AX1027" s="13" t="s">
        <v>72</v>
      </c>
      <c r="AY1027" s="230" t="s">
        <v>145</v>
      </c>
    </row>
    <row r="1028" spans="2:51" s="14" customFormat="1" ht="12">
      <c r="B1028" s="231"/>
      <c r="C1028" s="232"/>
      <c r="D1028" s="221" t="s">
        <v>152</v>
      </c>
      <c r="E1028" s="233" t="s">
        <v>1</v>
      </c>
      <c r="F1028" s="234" t="s">
        <v>154</v>
      </c>
      <c r="G1028" s="232"/>
      <c r="H1028" s="235">
        <v>24</v>
      </c>
      <c r="I1028" s="236"/>
      <c r="J1028" s="232"/>
      <c r="K1028" s="232"/>
      <c r="L1028" s="237"/>
      <c r="M1028" s="238"/>
      <c r="N1028" s="239"/>
      <c r="O1028" s="239"/>
      <c r="P1028" s="239"/>
      <c r="Q1028" s="239"/>
      <c r="R1028" s="239"/>
      <c r="S1028" s="239"/>
      <c r="T1028" s="240"/>
      <c r="AT1028" s="241" t="s">
        <v>152</v>
      </c>
      <c r="AU1028" s="241" t="s">
        <v>82</v>
      </c>
      <c r="AV1028" s="14" t="s">
        <v>151</v>
      </c>
      <c r="AW1028" s="14" t="s">
        <v>29</v>
      </c>
      <c r="AX1028" s="14" t="s">
        <v>80</v>
      </c>
      <c r="AY1028" s="241" t="s">
        <v>145</v>
      </c>
    </row>
    <row r="1029" spans="1:65" s="2" customFormat="1" ht="16.5" customHeight="1">
      <c r="A1029" s="35"/>
      <c r="B1029" s="36"/>
      <c r="C1029" s="263" t="s">
        <v>1295</v>
      </c>
      <c r="D1029" s="263" t="s">
        <v>222</v>
      </c>
      <c r="E1029" s="264" t="s">
        <v>1296</v>
      </c>
      <c r="F1029" s="265" t="s">
        <v>1297</v>
      </c>
      <c r="G1029" s="266" t="s">
        <v>831</v>
      </c>
      <c r="H1029" s="267">
        <v>24</v>
      </c>
      <c r="I1029" s="268"/>
      <c r="J1029" s="269">
        <f>ROUND(I1029*H1029,2)</f>
        <v>0</v>
      </c>
      <c r="K1029" s="270"/>
      <c r="L1029" s="271"/>
      <c r="M1029" s="272" t="s">
        <v>1</v>
      </c>
      <c r="N1029" s="273" t="s">
        <v>37</v>
      </c>
      <c r="O1029" s="72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310</v>
      </c>
      <c r="AT1029" s="217" t="s">
        <v>222</v>
      </c>
      <c r="AU1029" s="217" t="s">
        <v>82</v>
      </c>
      <c r="AY1029" s="18" t="s">
        <v>145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8" t="s">
        <v>80</v>
      </c>
      <c r="BK1029" s="218">
        <f>ROUND(I1029*H1029,2)</f>
        <v>0</v>
      </c>
      <c r="BL1029" s="18" t="s">
        <v>182</v>
      </c>
      <c r="BM1029" s="217" t="s">
        <v>1298</v>
      </c>
    </row>
    <row r="1030" spans="1:65" s="2" customFormat="1" ht="16.5" customHeight="1">
      <c r="A1030" s="35"/>
      <c r="B1030" s="36"/>
      <c r="C1030" s="205" t="s">
        <v>803</v>
      </c>
      <c r="D1030" s="205" t="s">
        <v>147</v>
      </c>
      <c r="E1030" s="206" t="s">
        <v>1299</v>
      </c>
      <c r="F1030" s="207" t="s">
        <v>1300</v>
      </c>
      <c r="G1030" s="208" t="s">
        <v>471</v>
      </c>
      <c r="H1030" s="209">
        <v>2</v>
      </c>
      <c r="I1030" s="210"/>
      <c r="J1030" s="211">
        <f>ROUND(I1030*H1030,2)</f>
        <v>0</v>
      </c>
      <c r="K1030" s="212"/>
      <c r="L1030" s="40"/>
      <c r="M1030" s="213" t="s">
        <v>1</v>
      </c>
      <c r="N1030" s="214" t="s">
        <v>37</v>
      </c>
      <c r="O1030" s="72"/>
      <c r="P1030" s="215">
        <f>O1030*H1030</f>
        <v>0</v>
      </c>
      <c r="Q1030" s="215">
        <v>0</v>
      </c>
      <c r="R1030" s="215">
        <f>Q1030*H1030</f>
        <v>0</v>
      </c>
      <c r="S1030" s="215">
        <v>0</v>
      </c>
      <c r="T1030" s="216">
        <f>S1030*H1030</f>
        <v>0</v>
      </c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R1030" s="217" t="s">
        <v>182</v>
      </c>
      <c r="AT1030" s="217" t="s">
        <v>147</v>
      </c>
      <c r="AU1030" s="217" t="s">
        <v>82</v>
      </c>
      <c r="AY1030" s="18" t="s">
        <v>145</v>
      </c>
      <c r="BE1030" s="218">
        <f>IF(N1030="základní",J1030,0)</f>
        <v>0</v>
      </c>
      <c r="BF1030" s="218">
        <f>IF(N1030="snížená",J1030,0)</f>
        <v>0</v>
      </c>
      <c r="BG1030" s="218">
        <f>IF(N1030="zákl. přenesená",J1030,0)</f>
        <v>0</v>
      </c>
      <c r="BH1030" s="218">
        <f>IF(N1030="sníž. přenesená",J1030,0)</f>
        <v>0</v>
      </c>
      <c r="BI1030" s="218">
        <f>IF(N1030="nulová",J1030,0)</f>
        <v>0</v>
      </c>
      <c r="BJ1030" s="18" t="s">
        <v>80</v>
      </c>
      <c r="BK1030" s="218">
        <f>ROUND(I1030*H1030,2)</f>
        <v>0</v>
      </c>
      <c r="BL1030" s="18" t="s">
        <v>182</v>
      </c>
      <c r="BM1030" s="217" t="s">
        <v>1301</v>
      </c>
    </row>
    <row r="1031" spans="2:51" s="13" customFormat="1" ht="12">
      <c r="B1031" s="219"/>
      <c r="C1031" s="220"/>
      <c r="D1031" s="221" t="s">
        <v>152</v>
      </c>
      <c r="E1031" s="222" t="s">
        <v>1</v>
      </c>
      <c r="F1031" s="223" t="s">
        <v>82</v>
      </c>
      <c r="G1031" s="220"/>
      <c r="H1031" s="224">
        <v>2</v>
      </c>
      <c r="I1031" s="225"/>
      <c r="J1031" s="220"/>
      <c r="K1031" s="220"/>
      <c r="L1031" s="226"/>
      <c r="M1031" s="227"/>
      <c r="N1031" s="228"/>
      <c r="O1031" s="228"/>
      <c r="P1031" s="228"/>
      <c r="Q1031" s="228"/>
      <c r="R1031" s="228"/>
      <c r="S1031" s="228"/>
      <c r="T1031" s="229"/>
      <c r="AT1031" s="230" t="s">
        <v>152</v>
      </c>
      <c r="AU1031" s="230" t="s">
        <v>82</v>
      </c>
      <c r="AV1031" s="13" t="s">
        <v>82</v>
      </c>
      <c r="AW1031" s="13" t="s">
        <v>29</v>
      </c>
      <c r="AX1031" s="13" t="s">
        <v>72</v>
      </c>
      <c r="AY1031" s="230" t="s">
        <v>145</v>
      </c>
    </row>
    <row r="1032" spans="2:51" s="14" customFormat="1" ht="12">
      <c r="B1032" s="231"/>
      <c r="C1032" s="232"/>
      <c r="D1032" s="221" t="s">
        <v>152</v>
      </c>
      <c r="E1032" s="233" t="s">
        <v>1</v>
      </c>
      <c r="F1032" s="234" t="s">
        <v>154</v>
      </c>
      <c r="G1032" s="232"/>
      <c r="H1032" s="235">
        <v>2</v>
      </c>
      <c r="I1032" s="236"/>
      <c r="J1032" s="232"/>
      <c r="K1032" s="232"/>
      <c r="L1032" s="237"/>
      <c r="M1032" s="238"/>
      <c r="N1032" s="239"/>
      <c r="O1032" s="239"/>
      <c r="P1032" s="239"/>
      <c r="Q1032" s="239"/>
      <c r="R1032" s="239"/>
      <c r="S1032" s="239"/>
      <c r="T1032" s="240"/>
      <c r="AT1032" s="241" t="s">
        <v>152</v>
      </c>
      <c r="AU1032" s="241" t="s">
        <v>82</v>
      </c>
      <c r="AV1032" s="14" t="s">
        <v>151</v>
      </c>
      <c r="AW1032" s="14" t="s">
        <v>29</v>
      </c>
      <c r="AX1032" s="14" t="s">
        <v>80</v>
      </c>
      <c r="AY1032" s="241" t="s">
        <v>145</v>
      </c>
    </row>
    <row r="1033" spans="1:65" s="2" customFormat="1" ht="16.5" customHeight="1">
      <c r="A1033" s="35"/>
      <c r="B1033" s="36"/>
      <c r="C1033" s="205" t="s">
        <v>1302</v>
      </c>
      <c r="D1033" s="205" t="s">
        <v>147</v>
      </c>
      <c r="E1033" s="206" t="s">
        <v>1303</v>
      </c>
      <c r="F1033" s="207" t="s">
        <v>1304</v>
      </c>
      <c r="G1033" s="208" t="s">
        <v>471</v>
      </c>
      <c r="H1033" s="209">
        <v>1</v>
      </c>
      <c r="I1033" s="210"/>
      <c r="J1033" s="211">
        <f>ROUND(I1033*H1033,2)</f>
        <v>0</v>
      </c>
      <c r="K1033" s="212"/>
      <c r="L1033" s="40"/>
      <c r="M1033" s="213" t="s">
        <v>1</v>
      </c>
      <c r="N1033" s="214" t="s">
        <v>37</v>
      </c>
      <c r="O1033" s="72"/>
      <c r="P1033" s="215">
        <f>O1033*H1033</f>
        <v>0</v>
      </c>
      <c r="Q1033" s="215">
        <v>0</v>
      </c>
      <c r="R1033" s="215">
        <f>Q1033*H1033</f>
        <v>0</v>
      </c>
      <c r="S1033" s="215">
        <v>0</v>
      </c>
      <c r="T1033" s="216">
        <f>S1033*H1033</f>
        <v>0</v>
      </c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R1033" s="217" t="s">
        <v>182</v>
      </c>
      <c r="AT1033" s="217" t="s">
        <v>147</v>
      </c>
      <c r="AU1033" s="217" t="s">
        <v>82</v>
      </c>
      <c r="AY1033" s="18" t="s">
        <v>145</v>
      </c>
      <c r="BE1033" s="218">
        <f>IF(N1033="základní",J1033,0)</f>
        <v>0</v>
      </c>
      <c r="BF1033" s="218">
        <f>IF(N1033="snížená",J1033,0)</f>
        <v>0</v>
      </c>
      <c r="BG1033" s="218">
        <f>IF(N1033="zákl. přenesená",J1033,0)</f>
        <v>0</v>
      </c>
      <c r="BH1033" s="218">
        <f>IF(N1033="sníž. přenesená",J1033,0)</f>
        <v>0</v>
      </c>
      <c r="BI1033" s="218">
        <f>IF(N1033="nulová",J1033,0)</f>
        <v>0</v>
      </c>
      <c r="BJ1033" s="18" t="s">
        <v>80</v>
      </c>
      <c r="BK1033" s="218">
        <f>ROUND(I1033*H1033,2)</f>
        <v>0</v>
      </c>
      <c r="BL1033" s="18" t="s">
        <v>182</v>
      </c>
      <c r="BM1033" s="217" t="s">
        <v>1305</v>
      </c>
    </row>
    <row r="1034" spans="2:51" s="13" customFormat="1" ht="12">
      <c r="B1034" s="219"/>
      <c r="C1034" s="220"/>
      <c r="D1034" s="221" t="s">
        <v>152</v>
      </c>
      <c r="E1034" s="222" t="s">
        <v>1</v>
      </c>
      <c r="F1034" s="223" t="s">
        <v>80</v>
      </c>
      <c r="G1034" s="220"/>
      <c r="H1034" s="224">
        <v>1</v>
      </c>
      <c r="I1034" s="225"/>
      <c r="J1034" s="220"/>
      <c r="K1034" s="220"/>
      <c r="L1034" s="226"/>
      <c r="M1034" s="227"/>
      <c r="N1034" s="228"/>
      <c r="O1034" s="228"/>
      <c r="P1034" s="228"/>
      <c r="Q1034" s="228"/>
      <c r="R1034" s="228"/>
      <c r="S1034" s="228"/>
      <c r="T1034" s="229"/>
      <c r="AT1034" s="230" t="s">
        <v>152</v>
      </c>
      <c r="AU1034" s="230" t="s">
        <v>82</v>
      </c>
      <c r="AV1034" s="13" t="s">
        <v>82</v>
      </c>
      <c r="AW1034" s="13" t="s">
        <v>29</v>
      </c>
      <c r="AX1034" s="13" t="s">
        <v>72</v>
      </c>
      <c r="AY1034" s="230" t="s">
        <v>145</v>
      </c>
    </row>
    <row r="1035" spans="2:51" s="14" customFormat="1" ht="12">
      <c r="B1035" s="231"/>
      <c r="C1035" s="232"/>
      <c r="D1035" s="221" t="s">
        <v>152</v>
      </c>
      <c r="E1035" s="233" t="s">
        <v>1</v>
      </c>
      <c r="F1035" s="234" t="s">
        <v>154</v>
      </c>
      <c r="G1035" s="232"/>
      <c r="H1035" s="235">
        <v>1</v>
      </c>
      <c r="I1035" s="236"/>
      <c r="J1035" s="232"/>
      <c r="K1035" s="232"/>
      <c r="L1035" s="237"/>
      <c r="M1035" s="238"/>
      <c r="N1035" s="239"/>
      <c r="O1035" s="239"/>
      <c r="P1035" s="239"/>
      <c r="Q1035" s="239"/>
      <c r="R1035" s="239"/>
      <c r="S1035" s="239"/>
      <c r="T1035" s="240"/>
      <c r="AT1035" s="241" t="s">
        <v>152</v>
      </c>
      <c r="AU1035" s="241" t="s">
        <v>82</v>
      </c>
      <c r="AV1035" s="14" t="s">
        <v>151</v>
      </c>
      <c r="AW1035" s="14" t="s">
        <v>29</v>
      </c>
      <c r="AX1035" s="14" t="s">
        <v>80</v>
      </c>
      <c r="AY1035" s="241" t="s">
        <v>145</v>
      </c>
    </row>
    <row r="1036" spans="1:65" s="2" customFormat="1" ht="21.75" customHeight="1">
      <c r="A1036" s="35"/>
      <c r="B1036" s="36"/>
      <c r="C1036" s="205" t="s">
        <v>808</v>
      </c>
      <c r="D1036" s="205" t="s">
        <v>147</v>
      </c>
      <c r="E1036" s="206" t="s">
        <v>1306</v>
      </c>
      <c r="F1036" s="207" t="s">
        <v>1307</v>
      </c>
      <c r="G1036" s="208" t="s">
        <v>1168</v>
      </c>
      <c r="H1036" s="209">
        <v>2329.565</v>
      </c>
      <c r="I1036" s="210"/>
      <c r="J1036" s="211">
        <f>ROUND(I1036*H1036,2)</f>
        <v>0</v>
      </c>
      <c r="K1036" s="212"/>
      <c r="L1036" s="40"/>
      <c r="M1036" s="213" t="s">
        <v>1</v>
      </c>
      <c r="N1036" s="214" t="s">
        <v>37</v>
      </c>
      <c r="O1036" s="72"/>
      <c r="P1036" s="215">
        <f>O1036*H1036</f>
        <v>0</v>
      </c>
      <c r="Q1036" s="215">
        <v>0</v>
      </c>
      <c r="R1036" s="215">
        <f>Q1036*H1036</f>
        <v>0</v>
      </c>
      <c r="S1036" s="215">
        <v>0</v>
      </c>
      <c r="T1036" s="216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217" t="s">
        <v>182</v>
      </c>
      <c r="AT1036" s="217" t="s">
        <v>147</v>
      </c>
      <c r="AU1036" s="217" t="s">
        <v>82</v>
      </c>
      <c r="AY1036" s="18" t="s">
        <v>145</v>
      </c>
      <c r="BE1036" s="218">
        <f>IF(N1036="základní",J1036,0)</f>
        <v>0</v>
      </c>
      <c r="BF1036" s="218">
        <f>IF(N1036="snížená",J1036,0)</f>
        <v>0</v>
      </c>
      <c r="BG1036" s="218">
        <f>IF(N1036="zákl. přenesená",J1036,0)</f>
        <v>0</v>
      </c>
      <c r="BH1036" s="218">
        <f>IF(N1036="sníž. přenesená",J1036,0)</f>
        <v>0</v>
      </c>
      <c r="BI1036" s="218">
        <f>IF(N1036="nulová",J1036,0)</f>
        <v>0</v>
      </c>
      <c r="BJ1036" s="18" t="s">
        <v>80</v>
      </c>
      <c r="BK1036" s="218">
        <f>ROUND(I1036*H1036,2)</f>
        <v>0</v>
      </c>
      <c r="BL1036" s="18" t="s">
        <v>182</v>
      </c>
      <c r="BM1036" s="217" t="s">
        <v>1308</v>
      </c>
    </row>
    <row r="1037" spans="2:51" s="13" customFormat="1" ht="12">
      <c r="B1037" s="219"/>
      <c r="C1037" s="220"/>
      <c r="D1037" s="221" t="s">
        <v>152</v>
      </c>
      <c r="E1037" s="222" t="s">
        <v>1</v>
      </c>
      <c r="F1037" s="223" t="s">
        <v>1309</v>
      </c>
      <c r="G1037" s="220"/>
      <c r="H1037" s="224">
        <v>140</v>
      </c>
      <c r="I1037" s="225"/>
      <c r="J1037" s="220"/>
      <c r="K1037" s="220"/>
      <c r="L1037" s="226"/>
      <c r="M1037" s="227"/>
      <c r="N1037" s="228"/>
      <c r="O1037" s="228"/>
      <c r="P1037" s="228"/>
      <c r="Q1037" s="228"/>
      <c r="R1037" s="228"/>
      <c r="S1037" s="228"/>
      <c r="T1037" s="229"/>
      <c r="AT1037" s="230" t="s">
        <v>152</v>
      </c>
      <c r="AU1037" s="230" t="s">
        <v>82</v>
      </c>
      <c r="AV1037" s="13" t="s">
        <v>82</v>
      </c>
      <c r="AW1037" s="13" t="s">
        <v>29</v>
      </c>
      <c r="AX1037" s="13" t="s">
        <v>72</v>
      </c>
      <c r="AY1037" s="230" t="s">
        <v>145</v>
      </c>
    </row>
    <row r="1038" spans="2:51" s="13" customFormat="1" ht="12">
      <c r="B1038" s="219"/>
      <c r="C1038" s="220"/>
      <c r="D1038" s="221" t="s">
        <v>152</v>
      </c>
      <c r="E1038" s="222" t="s">
        <v>1</v>
      </c>
      <c r="F1038" s="223" t="s">
        <v>1310</v>
      </c>
      <c r="G1038" s="220"/>
      <c r="H1038" s="224">
        <v>2189.565</v>
      </c>
      <c r="I1038" s="225"/>
      <c r="J1038" s="220"/>
      <c r="K1038" s="220"/>
      <c r="L1038" s="226"/>
      <c r="M1038" s="227"/>
      <c r="N1038" s="228"/>
      <c r="O1038" s="228"/>
      <c r="P1038" s="228"/>
      <c r="Q1038" s="228"/>
      <c r="R1038" s="228"/>
      <c r="S1038" s="228"/>
      <c r="T1038" s="229"/>
      <c r="AT1038" s="230" t="s">
        <v>152</v>
      </c>
      <c r="AU1038" s="230" t="s">
        <v>82</v>
      </c>
      <c r="AV1038" s="13" t="s">
        <v>82</v>
      </c>
      <c r="AW1038" s="13" t="s">
        <v>29</v>
      </c>
      <c r="AX1038" s="13" t="s">
        <v>72</v>
      </c>
      <c r="AY1038" s="230" t="s">
        <v>145</v>
      </c>
    </row>
    <row r="1039" spans="2:51" s="14" customFormat="1" ht="12">
      <c r="B1039" s="231"/>
      <c r="C1039" s="232"/>
      <c r="D1039" s="221" t="s">
        <v>152</v>
      </c>
      <c r="E1039" s="233" t="s">
        <v>1</v>
      </c>
      <c r="F1039" s="234" t="s">
        <v>154</v>
      </c>
      <c r="G1039" s="232"/>
      <c r="H1039" s="235">
        <v>2329.565</v>
      </c>
      <c r="I1039" s="236"/>
      <c r="J1039" s="232"/>
      <c r="K1039" s="232"/>
      <c r="L1039" s="237"/>
      <c r="M1039" s="238"/>
      <c r="N1039" s="239"/>
      <c r="O1039" s="239"/>
      <c r="P1039" s="239"/>
      <c r="Q1039" s="239"/>
      <c r="R1039" s="239"/>
      <c r="S1039" s="239"/>
      <c r="T1039" s="240"/>
      <c r="AT1039" s="241" t="s">
        <v>152</v>
      </c>
      <c r="AU1039" s="241" t="s">
        <v>82</v>
      </c>
      <c r="AV1039" s="14" t="s">
        <v>151</v>
      </c>
      <c r="AW1039" s="14" t="s">
        <v>29</v>
      </c>
      <c r="AX1039" s="14" t="s">
        <v>80</v>
      </c>
      <c r="AY1039" s="241" t="s">
        <v>145</v>
      </c>
    </row>
    <row r="1040" spans="1:65" s="2" customFormat="1" ht="21.75" customHeight="1">
      <c r="A1040" s="35"/>
      <c r="B1040" s="36"/>
      <c r="C1040" s="205" t="s">
        <v>1311</v>
      </c>
      <c r="D1040" s="205" t="s">
        <v>147</v>
      </c>
      <c r="E1040" s="206" t="s">
        <v>1312</v>
      </c>
      <c r="F1040" s="207" t="s">
        <v>1313</v>
      </c>
      <c r="G1040" s="208" t="s">
        <v>465</v>
      </c>
      <c r="H1040" s="209">
        <v>1</v>
      </c>
      <c r="I1040" s="210"/>
      <c r="J1040" s="211">
        <f>ROUND(I1040*H1040,2)</f>
        <v>0</v>
      </c>
      <c r="K1040" s="212"/>
      <c r="L1040" s="40"/>
      <c r="M1040" s="213" t="s">
        <v>1</v>
      </c>
      <c r="N1040" s="214" t="s">
        <v>37</v>
      </c>
      <c r="O1040" s="72"/>
      <c r="P1040" s="215">
        <f>O1040*H1040</f>
        <v>0</v>
      </c>
      <c r="Q1040" s="215">
        <v>0</v>
      </c>
      <c r="R1040" s="215">
        <f>Q1040*H1040</f>
        <v>0</v>
      </c>
      <c r="S1040" s="215">
        <v>0</v>
      </c>
      <c r="T1040" s="216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217" t="s">
        <v>182</v>
      </c>
      <c r="AT1040" s="217" t="s">
        <v>147</v>
      </c>
      <c r="AU1040" s="217" t="s">
        <v>82</v>
      </c>
      <c r="AY1040" s="18" t="s">
        <v>145</v>
      </c>
      <c r="BE1040" s="218">
        <f>IF(N1040="základní",J1040,0)</f>
        <v>0</v>
      </c>
      <c r="BF1040" s="218">
        <f>IF(N1040="snížená",J1040,0)</f>
        <v>0</v>
      </c>
      <c r="BG1040" s="218">
        <f>IF(N1040="zákl. přenesená",J1040,0)</f>
        <v>0</v>
      </c>
      <c r="BH1040" s="218">
        <f>IF(N1040="sníž. přenesená",J1040,0)</f>
        <v>0</v>
      </c>
      <c r="BI1040" s="218">
        <f>IF(N1040="nulová",J1040,0)</f>
        <v>0</v>
      </c>
      <c r="BJ1040" s="18" t="s">
        <v>80</v>
      </c>
      <c r="BK1040" s="218">
        <f>ROUND(I1040*H1040,2)</f>
        <v>0</v>
      </c>
      <c r="BL1040" s="18" t="s">
        <v>182</v>
      </c>
      <c r="BM1040" s="217" t="s">
        <v>1314</v>
      </c>
    </row>
    <row r="1041" spans="2:51" s="13" customFormat="1" ht="12">
      <c r="B1041" s="219"/>
      <c r="C1041" s="220"/>
      <c r="D1041" s="221" t="s">
        <v>152</v>
      </c>
      <c r="E1041" s="222" t="s">
        <v>1</v>
      </c>
      <c r="F1041" s="223" t="s">
        <v>1315</v>
      </c>
      <c r="G1041" s="220"/>
      <c r="H1041" s="224">
        <v>1</v>
      </c>
      <c r="I1041" s="225"/>
      <c r="J1041" s="220"/>
      <c r="K1041" s="220"/>
      <c r="L1041" s="226"/>
      <c r="M1041" s="227"/>
      <c r="N1041" s="228"/>
      <c r="O1041" s="228"/>
      <c r="P1041" s="228"/>
      <c r="Q1041" s="228"/>
      <c r="R1041" s="228"/>
      <c r="S1041" s="228"/>
      <c r="T1041" s="229"/>
      <c r="AT1041" s="230" t="s">
        <v>152</v>
      </c>
      <c r="AU1041" s="230" t="s">
        <v>82</v>
      </c>
      <c r="AV1041" s="13" t="s">
        <v>82</v>
      </c>
      <c r="AW1041" s="13" t="s">
        <v>29</v>
      </c>
      <c r="AX1041" s="13" t="s">
        <v>72</v>
      </c>
      <c r="AY1041" s="230" t="s">
        <v>145</v>
      </c>
    </row>
    <row r="1042" spans="2:51" s="14" customFormat="1" ht="12">
      <c r="B1042" s="231"/>
      <c r="C1042" s="232"/>
      <c r="D1042" s="221" t="s">
        <v>152</v>
      </c>
      <c r="E1042" s="233" t="s">
        <v>1</v>
      </c>
      <c r="F1042" s="234" t="s">
        <v>154</v>
      </c>
      <c r="G1042" s="232"/>
      <c r="H1042" s="235">
        <v>1</v>
      </c>
      <c r="I1042" s="236"/>
      <c r="J1042" s="232"/>
      <c r="K1042" s="232"/>
      <c r="L1042" s="237"/>
      <c r="M1042" s="238"/>
      <c r="N1042" s="239"/>
      <c r="O1042" s="239"/>
      <c r="P1042" s="239"/>
      <c r="Q1042" s="239"/>
      <c r="R1042" s="239"/>
      <c r="S1042" s="239"/>
      <c r="T1042" s="240"/>
      <c r="AT1042" s="241" t="s">
        <v>152</v>
      </c>
      <c r="AU1042" s="241" t="s">
        <v>82</v>
      </c>
      <c r="AV1042" s="14" t="s">
        <v>151</v>
      </c>
      <c r="AW1042" s="14" t="s">
        <v>29</v>
      </c>
      <c r="AX1042" s="14" t="s">
        <v>80</v>
      </c>
      <c r="AY1042" s="241" t="s">
        <v>145</v>
      </c>
    </row>
    <row r="1043" spans="1:65" s="2" customFormat="1" ht="21.75" customHeight="1">
      <c r="A1043" s="35"/>
      <c r="B1043" s="36"/>
      <c r="C1043" s="205" t="s">
        <v>813</v>
      </c>
      <c r="D1043" s="205" t="s">
        <v>147</v>
      </c>
      <c r="E1043" s="206" t="s">
        <v>1316</v>
      </c>
      <c r="F1043" s="207" t="s">
        <v>1317</v>
      </c>
      <c r="G1043" s="208" t="s">
        <v>831</v>
      </c>
      <c r="H1043" s="209">
        <v>16</v>
      </c>
      <c r="I1043" s="210"/>
      <c r="J1043" s="211">
        <f>ROUND(I1043*H1043,2)</f>
        <v>0</v>
      </c>
      <c r="K1043" s="212"/>
      <c r="L1043" s="40"/>
      <c r="M1043" s="213" t="s">
        <v>1</v>
      </c>
      <c r="N1043" s="214" t="s">
        <v>37</v>
      </c>
      <c r="O1043" s="72"/>
      <c r="P1043" s="215">
        <f>O1043*H1043</f>
        <v>0</v>
      </c>
      <c r="Q1043" s="215">
        <v>0</v>
      </c>
      <c r="R1043" s="215">
        <f>Q1043*H1043</f>
        <v>0</v>
      </c>
      <c r="S1043" s="215">
        <v>0</v>
      </c>
      <c r="T1043" s="216">
        <f>S1043*H1043</f>
        <v>0</v>
      </c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R1043" s="217" t="s">
        <v>182</v>
      </c>
      <c r="AT1043" s="217" t="s">
        <v>147</v>
      </c>
      <c r="AU1043" s="217" t="s">
        <v>82</v>
      </c>
      <c r="AY1043" s="18" t="s">
        <v>145</v>
      </c>
      <c r="BE1043" s="218">
        <f>IF(N1043="základní",J1043,0)</f>
        <v>0</v>
      </c>
      <c r="BF1043" s="218">
        <f>IF(N1043="snížená",J1043,0)</f>
        <v>0</v>
      </c>
      <c r="BG1043" s="218">
        <f>IF(N1043="zákl. přenesená",J1043,0)</f>
        <v>0</v>
      </c>
      <c r="BH1043" s="218">
        <f>IF(N1043="sníž. přenesená",J1043,0)</f>
        <v>0</v>
      </c>
      <c r="BI1043" s="218">
        <f>IF(N1043="nulová",J1043,0)</f>
        <v>0</v>
      </c>
      <c r="BJ1043" s="18" t="s">
        <v>80</v>
      </c>
      <c r="BK1043" s="218">
        <f>ROUND(I1043*H1043,2)</f>
        <v>0</v>
      </c>
      <c r="BL1043" s="18" t="s">
        <v>182</v>
      </c>
      <c r="BM1043" s="217" t="s">
        <v>1318</v>
      </c>
    </row>
    <row r="1044" spans="2:51" s="15" customFormat="1" ht="12">
      <c r="B1044" s="242"/>
      <c r="C1044" s="243"/>
      <c r="D1044" s="221" t="s">
        <v>152</v>
      </c>
      <c r="E1044" s="244" t="s">
        <v>1</v>
      </c>
      <c r="F1044" s="245" t="s">
        <v>1276</v>
      </c>
      <c r="G1044" s="243"/>
      <c r="H1044" s="244" t="s">
        <v>1</v>
      </c>
      <c r="I1044" s="246"/>
      <c r="J1044" s="243"/>
      <c r="K1044" s="243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152</v>
      </c>
      <c r="AU1044" s="251" t="s">
        <v>82</v>
      </c>
      <c r="AV1044" s="15" t="s">
        <v>80</v>
      </c>
      <c r="AW1044" s="15" t="s">
        <v>29</v>
      </c>
      <c r="AX1044" s="15" t="s">
        <v>72</v>
      </c>
      <c r="AY1044" s="251" t="s">
        <v>145</v>
      </c>
    </row>
    <row r="1045" spans="2:51" s="13" customFormat="1" ht="12">
      <c r="B1045" s="219"/>
      <c r="C1045" s="220"/>
      <c r="D1045" s="221" t="s">
        <v>152</v>
      </c>
      <c r="E1045" s="222" t="s">
        <v>1</v>
      </c>
      <c r="F1045" s="223" t="s">
        <v>1277</v>
      </c>
      <c r="G1045" s="220"/>
      <c r="H1045" s="224">
        <v>3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152</v>
      </c>
      <c r="AU1045" s="230" t="s">
        <v>82</v>
      </c>
      <c r="AV1045" s="13" t="s">
        <v>82</v>
      </c>
      <c r="AW1045" s="13" t="s">
        <v>29</v>
      </c>
      <c r="AX1045" s="13" t="s">
        <v>72</v>
      </c>
      <c r="AY1045" s="230" t="s">
        <v>145</v>
      </c>
    </row>
    <row r="1046" spans="2:51" s="13" customFormat="1" ht="12">
      <c r="B1046" s="219"/>
      <c r="C1046" s="220"/>
      <c r="D1046" s="221" t="s">
        <v>152</v>
      </c>
      <c r="E1046" s="222" t="s">
        <v>1</v>
      </c>
      <c r="F1046" s="223" t="s">
        <v>1278</v>
      </c>
      <c r="G1046" s="220"/>
      <c r="H1046" s="224">
        <v>11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152</v>
      </c>
      <c r="AU1046" s="230" t="s">
        <v>82</v>
      </c>
      <c r="AV1046" s="13" t="s">
        <v>82</v>
      </c>
      <c r="AW1046" s="13" t="s">
        <v>29</v>
      </c>
      <c r="AX1046" s="13" t="s">
        <v>72</v>
      </c>
      <c r="AY1046" s="230" t="s">
        <v>145</v>
      </c>
    </row>
    <row r="1047" spans="2:51" s="13" customFormat="1" ht="12">
      <c r="B1047" s="219"/>
      <c r="C1047" s="220"/>
      <c r="D1047" s="221" t="s">
        <v>152</v>
      </c>
      <c r="E1047" s="222" t="s">
        <v>1</v>
      </c>
      <c r="F1047" s="223" t="s">
        <v>1279</v>
      </c>
      <c r="G1047" s="220"/>
      <c r="H1047" s="224">
        <v>1</v>
      </c>
      <c r="I1047" s="225"/>
      <c r="J1047" s="220"/>
      <c r="K1047" s="220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152</v>
      </c>
      <c r="AU1047" s="230" t="s">
        <v>82</v>
      </c>
      <c r="AV1047" s="13" t="s">
        <v>82</v>
      </c>
      <c r="AW1047" s="13" t="s">
        <v>29</v>
      </c>
      <c r="AX1047" s="13" t="s">
        <v>72</v>
      </c>
      <c r="AY1047" s="230" t="s">
        <v>145</v>
      </c>
    </row>
    <row r="1048" spans="2:51" s="13" customFormat="1" ht="12">
      <c r="B1048" s="219"/>
      <c r="C1048" s="220"/>
      <c r="D1048" s="221" t="s">
        <v>152</v>
      </c>
      <c r="E1048" s="222" t="s">
        <v>1</v>
      </c>
      <c r="F1048" s="223" t="s">
        <v>1319</v>
      </c>
      <c r="G1048" s="220"/>
      <c r="H1048" s="224">
        <v>1</v>
      </c>
      <c r="I1048" s="225"/>
      <c r="J1048" s="220"/>
      <c r="K1048" s="220"/>
      <c r="L1048" s="226"/>
      <c r="M1048" s="227"/>
      <c r="N1048" s="228"/>
      <c r="O1048" s="228"/>
      <c r="P1048" s="228"/>
      <c r="Q1048" s="228"/>
      <c r="R1048" s="228"/>
      <c r="S1048" s="228"/>
      <c r="T1048" s="229"/>
      <c r="AT1048" s="230" t="s">
        <v>152</v>
      </c>
      <c r="AU1048" s="230" t="s">
        <v>82</v>
      </c>
      <c r="AV1048" s="13" t="s">
        <v>82</v>
      </c>
      <c r="AW1048" s="13" t="s">
        <v>29</v>
      </c>
      <c r="AX1048" s="13" t="s">
        <v>72</v>
      </c>
      <c r="AY1048" s="230" t="s">
        <v>145</v>
      </c>
    </row>
    <row r="1049" spans="2:51" s="14" customFormat="1" ht="12">
      <c r="B1049" s="231"/>
      <c r="C1049" s="232"/>
      <c r="D1049" s="221" t="s">
        <v>152</v>
      </c>
      <c r="E1049" s="233" t="s">
        <v>1</v>
      </c>
      <c r="F1049" s="234" t="s">
        <v>154</v>
      </c>
      <c r="G1049" s="232"/>
      <c r="H1049" s="235">
        <v>16</v>
      </c>
      <c r="I1049" s="236"/>
      <c r="J1049" s="232"/>
      <c r="K1049" s="232"/>
      <c r="L1049" s="237"/>
      <c r="M1049" s="238"/>
      <c r="N1049" s="239"/>
      <c r="O1049" s="239"/>
      <c r="P1049" s="239"/>
      <c r="Q1049" s="239"/>
      <c r="R1049" s="239"/>
      <c r="S1049" s="239"/>
      <c r="T1049" s="240"/>
      <c r="AT1049" s="241" t="s">
        <v>152</v>
      </c>
      <c r="AU1049" s="241" t="s">
        <v>82</v>
      </c>
      <c r="AV1049" s="14" t="s">
        <v>151</v>
      </c>
      <c r="AW1049" s="14" t="s">
        <v>29</v>
      </c>
      <c r="AX1049" s="14" t="s">
        <v>80</v>
      </c>
      <c r="AY1049" s="241" t="s">
        <v>145</v>
      </c>
    </row>
    <row r="1050" spans="1:65" s="2" customFormat="1" ht="16.5" customHeight="1">
      <c r="A1050" s="35"/>
      <c r="B1050" s="36"/>
      <c r="C1050" s="205" t="s">
        <v>1320</v>
      </c>
      <c r="D1050" s="205" t="s">
        <v>147</v>
      </c>
      <c r="E1050" s="206" t="s">
        <v>1321</v>
      </c>
      <c r="F1050" s="207" t="s">
        <v>1322</v>
      </c>
      <c r="G1050" s="208" t="s">
        <v>831</v>
      </c>
      <c r="H1050" s="209">
        <v>1</v>
      </c>
      <c r="I1050" s="210"/>
      <c r="J1050" s="211">
        <f>ROUND(I1050*H1050,2)</f>
        <v>0</v>
      </c>
      <c r="K1050" s="212"/>
      <c r="L1050" s="40"/>
      <c r="M1050" s="213" t="s">
        <v>1</v>
      </c>
      <c r="N1050" s="214" t="s">
        <v>37</v>
      </c>
      <c r="O1050" s="72"/>
      <c r="P1050" s="215">
        <f>O1050*H1050</f>
        <v>0</v>
      </c>
      <c r="Q1050" s="215">
        <v>0</v>
      </c>
      <c r="R1050" s="215">
        <f>Q1050*H1050</f>
        <v>0</v>
      </c>
      <c r="S1050" s="215">
        <v>0</v>
      </c>
      <c r="T1050" s="216">
        <f>S1050*H1050</f>
        <v>0</v>
      </c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R1050" s="217" t="s">
        <v>182</v>
      </c>
      <c r="AT1050" s="217" t="s">
        <v>147</v>
      </c>
      <c r="AU1050" s="217" t="s">
        <v>82</v>
      </c>
      <c r="AY1050" s="18" t="s">
        <v>145</v>
      </c>
      <c r="BE1050" s="218">
        <f>IF(N1050="základní",J1050,0)</f>
        <v>0</v>
      </c>
      <c r="BF1050" s="218">
        <f>IF(N1050="snížená",J1050,0)</f>
        <v>0</v>
      </c>
      <c r="BG1050" s="218">
        <f>IF(N1050="zákl. přenesená",J1050,0)</f>
        <v>0</v>
      </c>
      <c r="BH1050" s="218">
        <f>IF(N1050="sníž. přenesená",J1050,0)</f>
        <v>0</v>
      </c>
      <c r="BI1050" s="218">
        <f>IF(N1050="nulová",J1050,0)</f>
        <v>0</v>
      </c>
      <c r="BJ1050" s="18" t="s">
        <v>80</v>
      </c>
      <c r="BK1050" s="218">
        <f>ROUND(I1050*H1050,2)</f>
        <v>0</v>
      </c>
      <c r="BL1050" s="18" t="s">
        <v>182</v>
      </c>
      <c r="BM1050" s="217" t="s">
        <v>1323</v>
      </c>
    </row>
    <row r="1051" spans="2:51" s="15" customFormat="1" ht="12">
      <c r="B1051" s="242"/>
      <c r="C1051" s="243"/>
      <c r="D1051" s="221" t="s">
        <v>152</v>
      </c>
      <c r="E1051" s="244" t="s">
        <v>1</v>
      </c>
      <c r="F1051" s="245" t="s">
        <v>1276</v>
      </c>
      <c r="G1051" s="243"/>
      <c r="H1051" s="244" t="s">
        <v>1</v>
      </c>
      <c r="I1051" s="246"/>
      <c r="J1051" s="243"/>
      <c r="K1051" s="243"/>
      <c r="L1051" s="247"/>
      <c r="M1051" s="248"/>
      <c r="N1051" s="249"/>
      <c r="O1051" s="249"/>
      <c r="P1051" s="249"/>
      <c r="Q1051" s="249"/>
      <c r="R1051" s="249"/>
      <c r="S1051" s="249"/>
      <c r="T1051" s="250"/>
      <c r="AT1051" s="251" t="s">
        <v>152</v>
      </c>
      <c r="AU1051" s="251" t="s">
        <v>82</v>
      </c>
      <c r="AV1051" s="15" t="s">
        <v>80</v>
      </c>
      <c r="AW1051" s="15" t="s">
        <v>29</v>
      </c>
      <c r="AX1051" s="15" t="s">
        <v>72</v>
      </c>
      <c r="AY1051" s="251" t="s">
        <v>145</v>
      </c>
    </row>
    <row r="1052" spans="2:51" s="13" customFormat="1" ht="12">
      <c r="B1052" s="219"/>
      <c r="C1052" s="220"/>
      <c r="D1052" s="221" t="s">
        <v>152</v>
      </c>
      <c r="E1052" s="222" t="s">
        <v>1</v>
      </c>
      <c r="F1052" s="223" t="s">
        <v>1324</v>
      </c>
      <c r="G1052" s="220"/>
      <c r="H1052" s="224">
        <v>1</v>
      </c>
      <c r="I1052" s="225"/>
      <c r="J1052" s="220"/>
      <c r="K1052" s="220"/>
      <c r="L1052" s="226"/>
      <c r="M1052" s="227"/>
      <c r="N1052" s="228"/>
      <c r="O1052" s="228"/>
      <c r="P1052" s="228"/>
      <c r="Q1052" s="228"/>
      <c r="R1052" s="228"/>
      <c r="S1052" s="228"/>
      <c r="T1052" s="229"/>
      <c r="AT1052" s="230" t="s">
        <v>152</v>
      </c>
      <c r="AU1052" s="230" t="s">
        <v>82</v>
      </c>
      <c r="AV1052" s="13" t="s">
        <v>82</v>
      </c>
      <c r="AW1052" s="13" t="s">
        <v>29</v>
      </c>
      <c r="AX1052" s="13" t="s">
        <v>72</v>
      </c>
      <c r="AY1052" s="230" t="s">
        <v>145</v>
      </c>
    </row>
    <row r="1053" spans="2:51" s="14" customFormat="1" ht="12">
      <c r="B1053" s="231"/>
      <c r="C1053" s="232"/>
      <c r="D1053" s="221" t="s">
        <v>152</v>
      </c>
      <c r="E1053" s="233" t="s">
        <v>1</v>
      </c>
      <c r="F1053" s="234" t="s">
        <v>154</v>
      </c>
      <c r="G1053" s="232"/>
      <c r="H1053" s="235">
        <v>1</v>
      </c>
      <c r="I1053" s="236"/>
      <c r="J1053" s="232"/>
      <c r="K1053" s="232"/>
      <c r="L1053" s="237"/>
      <c r="M1053" s="238"/>
      <c r="N1053" s="239"/>
      <c r="O1053" s="239"/>
      <c r="P1053" s="239"/>
      <c r="Q1053" s="239"/>
      <c r="R1053" s="239"/>
      <c r="S1053" s="239"/>
      <c r="T1053" s="240"/>
      <c r="AT1053" s="241" t="s">
        <v>152</v>
      </c>
      <c r="AU1053" s="241" t="s">
        <v>82</v>
      </c>
      <c r="AV1053" s="14" t="s">
        <v>151</v>
      </c>
      <c r="AW1053" s="14" t="s">
        <v>29</v>
      </c>
      <c r="AX1053" s="14" t="s">
        <v>80</v>
      </c>
      <c r="AY1053" s="241" t="s">
        <v>145</v>
      </c>
    </row>
    <row r="1054" spans="1:65" s="2" customFormat="1" ht="21.75" customHeight="1">
      <c r="A1054" s="35"/>
      <c r="B1054" s="36"/>
      <c r="C1054" s="205" t="s">
        <v>826</v>
      </c>
      <c r="D1054" s="205" t="s">
        <v>147</v>
      </c>
      <c r="E1054" s="206" t="s">
        <v>1325</v>
      </c>
      <c r="F1054" s="207" t="s">
        <v>1326</v>
      </c>
      <c r="G1054" s="208" t="s">
        <v>634</v>
      </c>
      <c r="H1054" s="274"/>
      <c r="I1054" s="210"/>
      <c r="J1054" s="211">
        <f>ROUND(I1054*H1054,2)</f>
        <v>0</v>
      </c>
      <c r="K1054" s="212"/>
      <c r="L1054" s="40"/>
      <c r="M1054" s="213" t="s">
        <v>1</v>
      </c>
      <c r="N1054" s="214" t="s">
        <v>37</v>
      </c>
      <c r="O1054" s="72"/>
      <c r="P1054" s="215">
        <f>O1054*H1054</f>
        <v>0</v>
      </c>
      <c r="Q1054" s="215">
        <v>0</v>
      </c>
      <c r="R1054" s="215">
        <f>Q1054*H1054</f>
        <v>0</v>
      </c>
      <c r="S1054" s="215">
        <v>0</v>
      </c>
      <c r="T1054" s="216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217" t="s">
        <v>182</v>
      </c>
      <c r="AT1054" s="217" t="s">
        <v>147</v>
      </c>
      <c r="AU1054" s="217" t="s">
        <v>82</v>
      </c>
      <c r="AY1054" s="18" t="s">
        <v>145</v>
      </c>
      <c r="BE1054" s="218">
        <f>IF(N1054="základní",J1054,0)</f>
        <v>0</v>
      </c>
      <c r="BF1054" s="218">
        <f>IF(N1054="snížená",J1054,0)</f>
        <v>0</v>
      </c>
      <c r="BG1054" s="218">
        <f>IF(N1054="zákl. přenesená",J1054,0)</f>
        <v>0</v>
      </c>
      <c r="BH1054" s="218">
        <f>IF(N1054="sníž. přenesená",J1054,0)</f>
        <v>0</v>
      </c>
      <c r="BI1054" s="218">
        <f>IF(N1054="nulová",J1054,0)</f>
        <v>0</v>
      </c>
      <c r="BJ1054" s="18" t="s">
        <v>80</v>
      </c>
      <c r="BK1054" s="218">
        <f>ROUND(I1054*H1054,2)</f>
        <v>0</v>
      </c>
      <c r="BL1054" s="18" t="s">
        <v>182</v>
      </c>
      <c r="BM1054" s="217" t="s">
        <v>1327</v>
      </c>
    </row>
    <row r="1055" spans="2:63" s="12" customFormat="1" ht="22.9" customHeight="1">
      <c r="B1055" s="189"/>
      <c r="C1055" s="190"/>
      <c r="D1055" s="191" t="s">
        <v>71</v>
      </c>
      <c r="E1055" s="203" t="s">
        <v>1328</v>
      </c>
      <c r="F1055" s="203" t="s">
        <v>1329</v>
      </c>
      <c r="G1055" s="190"/>
      <c r="H1055" s="190"/>
      <c r="I1055" s="193"/>
      <c r="J1055" s="204">
        <f>BK1055</f>
        <v>0</v>
      </c>
      <c r="K1055" s="190"/>
      <c r="L1055" s="195"/>
      <c r="M1055" s="196"/>
      <c r="N1055" s="197"/>
      <c r="O1055" s="197"/>
      <c r="P1055" s="198">
        <f>SUM(P1056:P1098)</f>
        <v>0</v>
      </c>
      <c r="Q1055" s="197"/>
      <c r="R1055" s="198">
        <f>SUM(R1056:R1098)</f>
        <v>0</v>
      </c>
      <c r="S1055" s="197"/>
      <c r="T1055" s="199">
        <f>SUM(T1056:T1098)</f>
        <v>0</v>
      </c>
      <c r="AR1055" s="200" t="s">
        <v>82</v>
      </c>
      <c r="AT1055" s="201" t="s">
        <v>71</v>
      </c>
      <c r="AU1055" s="201" t="s">
        <v>80</v>
      </c>
      <c r="AY1055" s="200" t="s">
        <v>145</v>
      </c>
      <c r="BK1055" s="202">
        <f>SUM(BK1056:BK1098)</f>
        <v>0</v>
      </c>
    </row>
    <row r="1056" spans="1:65" s="2" customFormat="1" ht="21.75" customHeight="1">
      <c r="A1056" s="35"/>
      <c r="B1056" s="36"/>
      <c r="C1056" s="205" t="s">
        <v>1330</v>
      </c>
      <c r="D1056" s="205" t="s">
        <v>147</v>
      </c>
      <c r="E1056" s="206" t="s">
        <v>1331</v>
      </c>
      <c r="F1056" s="207" t="s">
        <v>1332</v>
      </c>
      <c r="G1056" s="208" t="s">
        <v>181</v>
      </c>
      <c r="H1056" s="209">
        <v>35.02</v>
      </c>
      <c r="I1056" s="210"/>
      <c r="J1056" s="211">
        <f>ROUND(I1056*H1056,2)</f>
        <v>0</v>
      </c>
      <c r="K1056" s="212"/>
      <c r="L1056" s="40"/>
      <c r="M1056" s="213" t="s">
        <v>1</v>
      </c>
      <c r="N1056" s="214" t="s">
        <v>37</v>
      </c>
      <c r="O1056" s="72"/>
      <c r="P1056" s="215">
        <f>O1056*H1056</f>
        <v>0</v>
      </c>
      <c r="Q1056" s="215">
        <v>0</v>
      </c>
      <c r="R1056" s="215">
        <f>Q1056*H1056</f>
        <v>0</v>
      </c>
      <c r="S1056" s="215">
        <v>0</v>
      </c>
      <c r="T1056" s="216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217" t="s">
        <v>182</v>
      </c>
      <c r="AT1056" s="217" t="s">
        <v>147</v>
      </c>
      <c r="AU1056" s="217" t="s">
        <v>82</v>
      </c>
      <c r="AY1056" s="18" t="s">
        <v>145</v>
      </c>
      <c r="BE1056" s="218">
        <f>IF(N1056="základní",J1056,0)</f>
        <v>0</v>
      </c>
      <c r="BF1056" s="218">
        <f>IF(N1056="snížená",J1056,0)</f>
        <v>0</v>
      </c>
      <c r="BG1056" s="218">
        <f>IF(N1056="zákl. přenesená",J1056,0)</f>
        <v>0</v>
      </c>
      <c r="BH1056" s="218">
        <f>IF(N1056="sníž. přenesená",J1056,0)</f>
        <v>0</v>
      </c>
      <c r="BI1056" s="218">
        <f>IF(N1056="nulová",J1056,0)</f>
        <v>0</v>
      </c>
      <c r="BJ1056" s="18" t="s">
        <v>80</v>
      </c>
      <c r="BK1056" s="218">
        <f>ROUND(I1056*H1056,2)</f>
        <v>0</v>
      </c>
      <c r="BL1056" s="18" t="s">
        <v>182</v>
      </c>
      <c r="BM1056" s="217" t="s">
        <v>1333</v>
      </c>
    </row>
    <row r="1057" spans="2:51" s="13" customFormat="1" ht="12">
      <c r="B1057" s="219"/>
      <c r="C1057" s="220"/>
      <c r="D1057" s="221" t="s">
        <v>152</v>
      </c>
      <c r="E1057" s="222" t="s">
        <v>1</v>
      </c>
      <c r="F1057" s="223" t="s">
        <v>1334</v>
      </c>
      <c r="G1057" s="220"/>
      <c r="H1057" s="224">
        <v>15.405</v>
      </c>
      <c r="I1057" s="225"/>
      <c r="J1057" s="220"/>
      <c r="K1057" s="220"/>
      <c r="L1057" s="226"/>
      <c r="M1057" s="227"/>
      <c r="N1057" s="228"/>
      <c r="O1057" s="228"/>
      <c r="P1057" s="228"/>
      <c r="Q1057" s="228"/>
      <c r="R1057" s="228"/>
      <c r="S1057" s="228"/>
      <c r="T1057" s="229"/>
      <c r="AT1057" s="230" t="s">
        <v>152</v>
      </c>
      <c r="AU1057" s="230" t="s">
        <v>82</v>
      </c>
      <c r="AV1057" s="13" t="s">
        <v>82</v>
      </c>
      <c r="AW1057" s="13" t="s">
        <v>29</v>
      </c>
      <c r="AX1057" s="13" t="s">
        <v>72</v>
      </c>
      <c r="AY1057" s="230" t="s">
        <v>145</v>
      </c>
    </row>
    <row r="1058" spans="2:51" s="16" customFormat="1" ht="12">
      <c r="B1058" s="252"/>
      <c r="C1058" s="253"/>
      <c r="D1058" s="221" t="s">
        <v>152</v>
      </c>
      <c r="E1058" s="254" t="s">
        <v>1</v>
      </c>
      <c r="F1058" s="255" t="s">
        <v>198</v>
      </c>
      <c r="G1058" s="253"/>
      <c r="H1058" s="256">
        <v>15.405</v>
      </c>
      <c r="I1058" s="257"/>
      <c r="J1058" s="253"/>
      <c r="K1058" s="253"/>
      <c r="L1058" s="258"/>
      <c r="M1058" s="259"/>
      <c r="N1058" s="260"/>
      <c r="O1058" s="260"/>
      <c r="P1058" s="260"/>
      <c r="Q1058" s="260"/>
      <c r="R1058" s="260"/>
      <c r="S1058" s="260"/>
      <c r="T1058" s="261"/>
      <c r="AT1058" s="262" t="s">
        <v>152</v>
      </c>
      <c r="AU1058" s="262" t="s">
        <v>82</v>
      </c>
      <c r="AV1058" s="16" t="s">
        <v>157</v>
      </c>
      <c r="AW1058" s="16" t="s">
        <v>29</v>
      </c>
      <c r="AX1058" s="16" t="s">
        <v>72</v>
      </c>
      <c r="AY1058" s="262" t="s">
        <v>145</v>
      </c>
    </row>
    <row r="1059" spans="2:51" s="13" customFormat="1" ht="12">
      <c r="B1059" s="219"/>
      <c r="C1059" s="220"/>
      <c r="D1059" s="221" t="s">
        <v>152</v>
      </c>
      <c r="E1059" s="222" t="s">
        <v>1</v>
      </c>
      <c r="F1059" s="223" t="s">
        <v>1335</v>
      </c>
      <c r="G1059" s="220"/>
      <c r="H1059" s="224">
        <v>12.575</v>
      </c>
      <c r="I1059" s="225"/>
      <c r="J1059" s="220"/>
      <c r="K1059" s="220"/>
      <c r="L1059" s="226"/>
      <c r="M1059" s="227"/>
      <c r="N1059" s="228"/>
      <c r="O1059" s="228"/>
      <c r="P1059" s="228"/>
      <c r="Q1059" s="228"/>
      <c r="R1059" s="228"/>
      <c r="S1059" s="228"/>
      <c r="T1059" s="229"/>
      <c r="AT1059" s="230" t="s">
        <v>152</v>
      </c>
      <c r="AU1059" s="230" t="s">
        <v>82</v>
      </c>
      <c r="AV1059" s="13" t="s">
        <v>82</v>
      </c>
      <c r="AW1059" s="13" t="s">
        <v>29</v>
      </c>
      <c r="AX1059" s="13" t="s">
        <v>72</v>
      </c>
      <c r="AY1059" s="230" t="s">
        <v>145</v>
      </c>
    </row>
    <row r="1060" spans="2:51" s="16" customFormat="1" ht="12">
      <c r="B1060" s="252"/>
      <c r="C1060" s="253"/>
      <c r="D1060" s="221" t="s">
        <v>152</v>
      </c>
      <c r="E1060" s="254" t="s">
        <v>1</v>
      </c>
      <c r="F1060" s="255" t="s">
        <v>198</v>
      </c>
      <c r="G1060" s="253"/>
      <c r="H1060" s="256">
        <v>12.575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AT1060" s="262" t="s">
        <v>152</v>
      </c>
      <c r="AU1060" s="262" t="s">
        <v>82</v>
      </c>
      <c r="AV1060" s="16" t="s">
        <v>157</v>
      </c>
      <c r="AW1060" s="16" t="s">
        <v>29</v>
      </c>
      <c r="AX1060" s="16" t="s">
        <v>72</v>
      </c>
      <c r="AY1060" s="262" t="s">
        <v>145</v>
      </c>
    </row>
    <row r="1061" spans="2:51" s="13" customFormat="1" ht="12">
      <c r="B1061" s="219"/>
      <c r="C1061" s="220"/>
      <c r="D1061" s="221" t="s">
        <v>152</v>
      </c>
      <c r="E1061" s="222" t="s">
        <v>1</v>
      </c>
      <c r="F1061" s="223" t="s">
        <v>773</v>
      </c>
      <c r="G1061" s="220"/>
      <c r="H1061" s="224">
        <v>7.04</v>
      </c>
      <c r="I1061" s="225"/>
      <c r="J1061" s="220"/>
      <c r="K1061" s="220"/>
      <c r="L1061" s="226"/>
      <c r="M1061" s="227"/>
      <c r="N1061" s="228"/>
      <c r="O1061" s="228"/>
      <c r="P1061" s="228"/>
      <c r="Q1061" s="228"/>
      <c r="R1061" s="228"/>
      <c r="S1061" s="228"/>
      <c r="T1061" s="229"/>
      <c r="AT1061" s="230" t="s">
        <v>152</v>
      </c>
      <c r="AU1061" s="230" t="s">
        <v>82</v>
      </c>
      <c r="AV1061" s="13" t="s">
        <v>82</v>
      </c>
      <c r="AW1061" s="13" t="s">
        <v>29</v>
      </c>
      <c r="AX1061" s="13" t="s">
        <v>72</v>
      </c>
      <c r="AY1061" s="230" t="s">
        <v>145</v>
      </c>
    </row>
    <row r="1062" spans="2:51" s="14" customFormat="1" ht="12">
      <c r="B1062" s="231"/>
      <c r="C1062" s="232"/>
      <c r="D1062" s="221" t="s">
        <v>152</v>
      </c>
      <c r="E1062" s="233" t="s">
        <v>1</v>
      </c>
      <c r="F1062" s="234" t="s">
        <v>154</v>
      </c>
      <c r="G1062" s="232"/>
      <c r="H1062" s="235">
        <v>35.019999999999996</v>
      </c>
      <c r="I1062" s="236"/>
      <c r="J1062" s="232"/>
      <c r="K1062" s="232"/>
      <c r="L1062" s="237"/>
      <c r="M1062" s="238"/>
      <c r="N1062" s="239"/>
      <c r="O1062" s="239"/>
      <c r="P1062" s="239"/>
      <c r="Q1062" s="239"/>
      <c r="R1062" s="239"/>
      <c r="S1062" s="239"/>
      <c r="T1062" s="240"/>
      <c r="AT1062" s="241" t="s">
        <v>152</v>
      </c>
      <c r="AU1062" s="241" t="s">
        <v>82</v>
      </c>
      <c r="AV1062" s="14" t="s">
        <v>151</v>
      </c>
      <c r="AW1062" s="14" t="s">
        <v>29</v>
      </c>
      <c r="AX1062" s="14" t="s">
        <v>80</v>
      </c>
      <c r="AY1062" s="241" t="s">
        <v>145</v>
      </c>
    </row>
    <row r="1063" spans="1:65" s="2" customFormat="1" ht="21.75" customHeight="1">
      <c r="A1063" s="35"/>
      <c r="B1063" s="36"/>
      <c r="C1063" s="205" t="s">
        <v>832</v>
      </c>
      <c r="D1063" s="205" t="s">
        <v>147</v>
      </c>
      <c r="E1063" s="206" t="s">
        <v>1336</v>
      </c>
      <c r="F1063" s="207" t="s">
        <v>1337</v>
      </c>
      <c r="G1063" s="208" t="s">
        <v>181</v>
      </c>
      <c r="H1063" s="209">
        <v>6.6</v>
      </c>
      <c r="I1063" s="210"/>
      <c r="J1063" s="211">
        <f>ROUND(I1063*H1063,2)</f>
        <v>0</v>
      </c>
      <c r="K1063" s="212"/>
      <c r="L1063" s="40"/>
      <c r="M1063" s="213" t="s">
        <v>1</v>
      </c>
      <c r="N1063" s="214" t="s">
        <v>37</v>
      </c>
      <c r="O1063" s="72"/>
      <c r="P1063" s="215">
        <f>O1063*H1063</f>
        <v>0</v>
      </c>
      <c r="Q1063" s="215">
        <v>0</v>
      </c>
      <c r="R1063" s="215">
        <f>Q1063*H1063</f>
        <v>0</v>
      </c>
      <c r="S1063" s="215">
        <v>0</v>
      </c>
      <c r="T1063" s="216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217" t="s">
        <v>182</v>
      </c>
      <c r="AT1063" s="217" t="s">
        <v>147</v>
      </c>
      <c r="AU1063" s="217" t="s">
        <v>82</v>
      </c>
      <c r="AY1063" s="18" t="s">
        <v>145</v>
      </c>
      <c r="BE1063" s="218">
        <f>IF(N1063="základní",J1063,0)</f>
        <v>0</v>
      </c>
      <c r="BF1063" s="218">
        <f>IF(N1063="snížená",J1063,0)</f>
        <v>0</v>
      </c>
      <c r="BG1063" s="218">
        <f>IF(N1063="zákl. přenesená",J1063,0)</f>
        <v>0</v>
      </c>
      <c r="BH1063" s="218">
        <f>IF(N1063="sníž. přenesená",J1063,0)</f>
        <v>0</v>
      </c>
      <c r="BI1063" s="218">
        <f>IF(N1063="nulová",J1063,0)</f>
        <v>0</v>
      </c>
      <c r="BJ1063" s="18" t="s">
        <v>80</v>
      </c>
      <c r="BK1063" s="218">
        <f>ROUND(I1063*H1063,2)</f>
        <v>0</v>
      </c>
      <c r="BL1063" s="18" t="s">
        <v>182</v>
      </c>
      <c r="BM1063" s="217" t="s">
        <v>1338</v>
      </c>
    </row>
    <row r="1064" spans="2:51" s="13" customFormat="1" ht="12">
      <c r="B1064" s="219"/>
      <c r="C1064" s="220"/>
      <c r="D1064" s="221" t="s">
        <v>152</v>
      </c>
      <c r="E1064" s="222" t="s">
        <v>1</v>
      </c>
      <c r="F1064" s="223" t="s">
        <v>1339</v>
      </c>
      <c r="G1064" s="220"/>
      <c r="H1064" s="224">
        <v>6.6</v>
      </c>
      <c r="I1064" s="225"/>
      <c r="J1064" s="220"/>
      <c r="K1064" s="220"/>
      <c r="L1064" s="226"/>
      <c r="M1064" s="227"/>
      <c r="N1064" s="228"/>
      <c r="O1064" s="228"/>
      <c r="P1064" s="228"/>
      <c r="Q1064" s="228"/>
      <c r="R1064" s="228"/>
      <c r="S1064" s="228"/>
      <c r="T1064" s="229"/>
      <c r="AT1064" s="230" t="s">
        <v>152</v>
      </c>
      <c r="AU1064" s="230" t="s">
        <v>82</v>
      </c>
      <c r="AV1064" s="13" t="s">
        <v>82</v>
      </c>
      <c r="AW1064" s="13" t="s">
        <v>29</v>
      </c>
      <c r="AX1064" s="13" t="s">
        <v>72</v>
      </c>
      <c r="AY1064" s="230" t="s">
        <v>145</v>
      </c>
    </row>
    <row r="1065" spans="2:51" s="14" customFormat="1" ht="12">
      <c r="B1065" s="231"/>
      <c r="C1065" s="232"/>
      <c r="D1065" s="221" t="s">
        <v>152</v>
      </c>
      <c r="E1065" s="233" t="s">
        <v>1</v>
      </c>
      <c r="F1065" s="234" t="s">
        <v>154</v>
      </c>
      <c r="G1065" s="232"/>
      <c r="H1065" s="235">
        <v>6.6</v>
      </c>
      <c r="I1065" s="236"/>
      <c r="J1065" s="232"/>
      <c r="K1065" s="232"/>
      <c r="L1065" s="237"/>
      <c r="M1065" s="238"/>
      <c r="N1065" s="239"/>
      <c r="O1065" s="239"/>
      <c r="P1065" s="239"/>
      <c r="Q1065" s="239"/>
      <c r="R1065" s="239"/>
      <c r="S1065" s="239"/>
      <c r="T1065" s="240"/>
      <c r="AT1065" s="241" t="s">
        <v>152</v>
      </c>
      <c r="AU1065" s="241" t="s">
        <v>82</v>
      </c>
      <c r="AV1065" s="14" t="s">
        <v>151</v>
      </c>
      <c r="AW1065" s="14" t="s">
        <v>29</v>
      </c>
      <c r="AX1065" s="14" t="s">
        <v>80</v>
      </c>
      <c r="AY1065" s="241" t="s">
        <v>145</v>
      </c>
    </row>
    <row r="1066" spans="1:65" s="2" customFormat="1" ht="21.75" customHeight="1">
      <c r="A1066" s="35"/>
      <c r="B1066" s="36"/>
      <c r="C1066" s="205" t="s">
        <v>1340</v>
      </c>
      <c r="D1066" s="205" t="s">
        <v>147</v>
      </c>
      <c r="E1066" s="206" t="s">
        <v>1341</v>
      </c>
      <c r="F1066" s="207" t="s">
        <v>1342</v>
      </c>
      <c r="G1066" s="208" t="s">
        <v>189</v>
      </c>
      <c r="H1066" s="209">
        <v>97.6</v>
      </c>
      <c r="I1066" s="210"/>
      <c r="J1066" s="211">
        <f>ROUND(I1066*H1066,2)</f>
        <v>0</v>
      </c>
      <c r="K1066" s="212"/>
      <c r="L1066" s="40"/>
      <c r="M1066" s="213" t="s">
        <v>1</v>
      </c>
      <c r="N1066" s="214" t="s">
        <v>37</v>
      </c>
      <c r="O1066" s="72"/>
      <c r="P1066" s="215">
        <f>O1066*H1066</f>
        <v>0</v>
      </c>
      <c r="Q1066" s="215">
        <v>0</v>
      </c>
      <c r="R1066" s="215">
        <f>Q1066*H1066</f>
        <v>0</v>
      </c>
      <c r="S1066" s="215">
        <v>0</v>
      </c>
      <c r="T1066" s="216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217" t="s">
        <v>182</v>
      </c>
      <c r="AT1066" s="217" t="s">
        <v>147</v>
      </c>
      <c r="AU1066" s="217" t="s">
        <v>82</v>
      </c>
      <c r="AY1066" s="18" t="s">
        <v>145</v>
      </c>
      <c r="BE1066" s="218">
        <f>IF(N1066="základní",J1066,0)</f>
        <v>0</v>
      </c>
      <c r="BF1066" s="218">
        <f>IF(N1066="snížená",J1066,0)</f>
        <v>0</v>
      </c>
      <c r="BG1066" s="218">
        <f>IF(N1066="zákl. přenesená",J1066,0)</f>
        <v>0</v>
      </c>
      <c r="BH1066" s="218">
        <f>IF(N1066="sníž. přenesená",J1066,0)</f>
        <v>0</v>
      </c>
      <c r="BI1066" s="218">
        <f>IF(N1066="nulová",J1066,0)</f>
        <v>0</v>
      </c>
      <c r="BJ1066" s="18" t="s">
        <v>80</v>
      </c>
      <c r="BK1066" s="218">
        <f>ROUND(I1066*H1066,2)</f>
        <v>0</v>
      </c>
      <c r="BL1066" s="18" t="s">
        <v>182</v>
      </c>
      <c r="BM1066" s="217" t="s">
        <v>1343</v>
      </c>
    </row>
    <row r="1067" spans="2:51" s="13" customFormat="1" ht="12">
      <c r="B1067" s="219"/>
      <c r="C1067" s="220"/>
      <c r="D1067" s="221" t="s">
        <v>152</v>
      </c>
      <c r="E1067" s="222" t="s">
        <v>1</v>
      </c>
      <c r="F1067" s="223" t="s">
        <v>1344</v>
      </c>
      <c r="G1067" s="220"/>
      <c r="H1067" s="224">
        <v>36.4</v>
      </c>
      <c r="I1067" s="225"/>
      <c r="J1067" s="220"/>
      <c r="K1067" s="220"/>
      <c r="L1067" s="226"/>
      <c r="M1067" s="227"/>
      <c r="N1067" s="228"/>
      <c r="O1067" s="228"/>
      <c r="P1067" s="228"/>
      <c r="Q1067" s="228"/>
      <c r="R1067" s="228"/>
      <c r="S1067" s="228"/>
      <c r="T1067" s="229"/>
      <c r="AT1067" s="230" t="s">
        <v>152</v>
      </c>
      <c r="AU1067" s="230" t="s">
        <v>82</v>
      </c>
      <c r="AV1067" s="13" t="s">
        <v>82</v>
      </c>
      <c r="AW1067" s="13" t="s">
        <v>29</v>
      </c>
      <c r="AX1067" s="13" t="s">
        <v>72</v>
      </c>
      <c r="AY1067" s="230" t="s">
        <v>145</v>
      </c>
    </row>
    <row r="1068" spans="2:51" s="13" customFormat="1" ht="12">
      <c r="B1068" s="219"/>
      <c r="C1068" s="220"/>
      <c r="D1068" s="221" t="s">
        <v>152</v>
      </c>
      <c r="E1068" s="222" t="s">
        <v>1</v>
      </c>
      <c r="F1068" s="223" t="s">
        <v>614</v>
      </c>
      <c r="G1068" s="220"/>
      <c r="H1068" s="224">
        <v>23.9</v>
      </c>
      <c r="I1068" s="225"/>
      <c r="J1068" s="220"/>
      <c r="K1068" s="220"/>
      <c r="L1068" s="226"/>
      <c r="M1068" s="227"/>
      <c r="N1068" s="228"/>
      <c r="O1068" s="228"/>
      <c r="P1068" s="228"/>
      <c r="Q1068" s="228"/>
      <c r="R1068" s="228"/>
      <c r="S1068" s="228"/>
      <c r="T1068" s="229"/>
      <c r="AT1068" s="230" t="s">
        <v>152</v>
      </c>
      <c r="AU1068" s="230" t="s">
        <v>82</v>
      </c>
      <c r="AV1068" s="13" t="s">
        <v>82</v>
      </c>
      <c r="AW1068" s="13" t="s">
        <v>29</v>
      </c>
      <c r="AX1068" s="13" t="s">
        <v>72</v>
      </c>
      <c r="AY1068" s="230" t="s">
        <v>145</v>
      </c>
    </row>
    <row r="1069" spans="2:51" s="13" customFormat="1" ht="12">
      <c r="B1069" s="219"/>
      <c r="C1069" s="220"/>
      <c r="D1069" s="221" t="s">
        <v>152</v>
      </c>
      <c r="E1069" s="222" t="s">
        <v>1</v>
      </c>
      <c r="F1069" s="223" t="s">
        <v>615</v>
      </c>
      <c r="G1069" s="220"/>
      <c r="H1069" s="224">
        <v>6.4</v>
      </c>
      <c r="I1069" s="225"/>
      <c r="J1069" s="220"/>
      <c r="K1069" s="220"/>
      <c r="L1069" s="226"/>
      <c r="M1069" s="227"/>
      <c r="N1069" s="228"/>
      <c r="O1069" s="228"/>
      <c r="P1069" s="228"/>
      <c r="Q1069" s="228"/>
      <c r="R1069" s="228"/>
      <c r="S1069" s="228"/>
      <c r="T1069" s="229"/>
      <c r="AT1069" s="230" t="s">
        <v>152</v>
      </c>
      <c r="AU1069" s="230" t="s">
        <v>82</v>
      </c>
      <c r="AV1069" s="13" t="s">
        <v>82</v>
      </c>
      <c r="AW1069" s="13" t="s">
        <v>29</v>
      </c>
      <c r="AX1069" s="13" t="s">
        <v>72</v>
      </c>
      <c r="AY1069" s="230" t="s">
        <v>145</v>
      </c>
    </row>
    <row r="1070" spans="2:51" s="16" customFormat="1" ht="12">
      <c r="B1070" s="252"/>
      <c r="C1070" s="253"/>
      <c r="D1070" s="221" t="s">
        <v>152</v>
      </c>
      <c r="E1070" s="254" t="s">
        <v>1</v>
      </c>
      <c r="F1070" s="255" t="s">
        <v>198</v>
      </c>
      <c r="G1070" s="253"/>
      <c r="H1070" s="256">
        <v>66.7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AT1070" s="262" t="s">
        <v>152</v>
      </c>
      <c r="AU1070" s="262" t="s">
        <v>82</v>
      </c>
      <c r="AV1070" s="16" t="s">
        <v>157</v>
      </c>
      <c r="AW1070" s="16" t="s">
        <v>29</v>
      </c>
      <c r="AX1070" s="16" t="s">
        <v>72</v>
      </c>
      <c r="AY1070" s="262" t="s">
        <v>145</v>
      </c>
    </row>
    <row r="1071" spans="2:51" s="13" customFormat="1" ht="12">
      <c r="B1071" s="219"/>
      <c r="C1071" s="220"/>
      <c r="D1071" s="221" t="s">
        <v>152</v>
      </c>
      <c r="E1071" s="222" t="s">
        <v>1</v>
      </c>
      <c r="F1071" s="223" t="s">
        <v>616</v>
      </c>
      <c r="G1071" s="220"/>
      <c r="H1071" s="224">
        <v>30.9</v>
      </c>
      <c r="I1071" s="225"/>
      <c r="J1071" s="220"/>
      <c r="K1071" s="220"/>
      <c r="L1071" s="226"/>
      <c r="M1071" s="227"/>
      <c r="N1071" s="228"/>
      <c r="O1071" s="228"/>
      <c r="P1071" s="228"/>
      <c r="Q1071" s="228"/>
      <c r="R1071" s="228"/>
      <c r="S1071" s="228"/>
      <c r="T1071" s="229"/>
      <c r="AT1071" s="230" t="s">
        <v>152</v>
      </c>
      <c r="AU1071" s="230" t="s">
        <v>82</v>
      </c>
      <c r="AV1071" s="13" t="s">
        <v>82</v>
      </c>
      <c r="AW1071" s="13" t="s">
        <v>29</v>
      </c>
      <c r="AX1071" s="13" t="s">
        <v>72</v>
      </c>
      <c r="AY1071" s="230" t="s">
        <v>145</v>
      </c>
    </row>
    <row r="1072" spans="2:51" s="16" customFormat="1" ht="12">
      <c r="B1072" s="252"/>
      <c r="C1072" s="253"/>
      <c r="D1072" s="221" t="s">
        <v>152</v>
      </c>
      <c r="E1072" s="254" t="s">
        <v>1</v>
      </c>
      <c r="F1072" s="255" t="s">
        <v>198</v>
      </c>
      <c r="G1072" s="253"/>
      <c r="H1072" s="256">
        <v>30.9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AT1072" s="262" t="s">
        <v>152</v>
      </c>
      <c r="AU1072" s="262" t="s">
        <v>82</v>
      </c>
      <c r="AV1072" s="16" t="s">
        <v>157</v>
      </c>
      <c r="AW1072" s="16" t="s">
        <v>29</v>
      </c>
      <c r="AX1072" s="16" t="s">
        <v>72</v>
      </c>
      <c r="AY1072" s="262" t="s">
        <v>145</v>
      </c>
    </row>
    <row r="1073" spans="2:51" s="14" customFormat="1" ht="12">
      <c r="B1073" s="231"/>
      <c r="C1073" s="232"/>
      <c r="D1073" s="221" t="s">
        <v>152</v>
      </c>
      <c r="E1073" s="233" t="s">
        <v>1</v>
      </c>
      <c r="F1073" s="234" t="s">
        <v>154</v>
      </c>
      <c r="G1073" s="232"/>
      <c r="H1073" s="235">
        <v>97.6</v>
      </c>
      <c r="I1073" s="236"/>
      <c r="J1073" s="232"/>
      <c r="K1073" s="232"/>
      <c r="L1073" s="237"/>
      <c r="M1073" s="238"/>
      <c r="N1073" s="239"/>
      <c r="O1073" s="239"/>
      <c r="P1073" s="239"/>
      <c r="Q1073" s="239"/>
      <c r="R1073" s="239"/>
      <c r="S1073" s="239"/>
      <c r="T1073" s="240"/>
      <c r="AT1073" s="241" t="s">
        <v>152</v>
      </c>
      <c r="AU1073" s="241" t="s">
        <v>82</v>
      </c>
      <c r="AV1073" s="14" t="s">
        <v>151</v>
      </c>
      <c r="AW1073" s="14" t="s">
        <v>29</v>
      </c>
      <c r="AX1073" s="14" t="s">
        <v>80</v>
      </c>
      <c r="AY1073" s="241" t="s">
        <v>145</v>
      </c>
    </row>
    <row r="1074" spans="1:65" s="2" customFormat="1" ht="21.75" customHeight="1">
      <c r="A1074" s="35"/>
      <c r="B1074" s="36"/>
      <c r="C1074" s="205" t="s">
        <v>837</v>
      </c>
      <c r="D1074" s="205" t="s">
        <v>147</v>
      </c>
      <c r="E1074" s="206" t="s">
        <v>1345</v>
      </c>
      <c r="F1074" s="207" t="s">
        <v>1346</v>
      </c>
      <c r="G1074" s="208" t="s">
        <v>189</v>
      </c>
      <c r="H1074" s="209">
        <v>97.6</v>
      </c>
      <c r="I1074" s="210"/>
      <c r="J1074" s="211">
        <f>ROUND(I1074*H1074,2)</f>
        <v>0</v>
      </c>
      <c r="K1074" s="212"/>
      <c r="L1074" s="40"/>
      <c r="M1074" s="213" t="s">
        <v>1</v>
      </c>
      <c r="N1074" s="214" t="s">
        <v>37</v>
      </c>
      <c r="O1074" s="72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R1074" s="217" t="s">
        <v>182</v>
      </c>
      <c r="AT1074" s="217" t="s">
        <v>147</v>
      </c>
      <c r="AU1074" s="217" t="s">
        <v>82</v>
      </c>
      <c r="AY1074" s="18" t="s">
        <v>145</v>
      </c>
      <c r="BE1074" s="218">
        <f>IF(N1074="základní",J1074,0)</f>
        <v>0</v>
      </c>
      <c r="BF1074" s="218">
        <f>IF(N1074="snížená",J1074,0)</f>
        <v>0</v>
      </c>
      <c r="BG1074" s="218">
        <f>IF(N1074="zákl. přenesená",J1074,0)</f>
        <v>0</v>
      </c>
      <c r="BH1074" s="218">
        <f>IF(N1074="sníž. přenesená",J1074,0)</f>
        <v>0</v>
      </c>
      <c r="BI1074" s="218">
        <f>IF(N1074="nulová",J1074,0)</f>
        <v>0</v>
      </c>
      <c r="BJ1074" s="18" t="s">
        <v>80</v>
      </c>
      <c r="BK1074" s="218">
        <f>ROUND(I1074*H1074,2)</f>
        <v>0</v>
      </c>
      <c r="BL1074" s="18" t="s">
        <v>182</v>
      </c>
      <c r="BM1074" s="217" t="s">
        <v>1347</v>
      </c>
    </row>
    <row r="1075" spans="2:51" s="13" customFormat="1" ht="12">
      <c r="B1075" s="219"/>
      <c r="C1075" s="220"/>
      <c r="D1075" s="221" t="s">
        <v>152</v>
      </c>
      <c r="E1075" s="222" t="s">
        <v>1</v>
      </c>
      <c r="F1075" s="223" t="s">
        <v>1348</v>
      </c>
      <c r="G1075" s="220"/>
      <c r="H1075" s="224">
        <v>97.6</v>
      </c>
      <c r="I1075" s="225"/>
      <c r="J1075" s="220"/>
      <c r="K1075" s="220"/>
      <c r="L1075" s="226"/>
      <c r="M1075" s="227"/>
      <c r="N1075" s="228"/>
      <c r="O1075" s="228"/>
      <c r="P1075" s="228"/>
      <c r="Q1075" s="228"/>
      <c r="R1075" s="228"/>
      <c r="S1075" s="228"/>
      <c r="T1075" s="229"/>
      <c r="AT1075" s="230" t="s">
        <v>152</v>
      </c>
      <c r="AU1075" s="230" t="s">
        <v>82</v>
      </c>
      <c r="AV1075" s="13" t="s">
        <v>82</v>
      </c>
      <c r="AW1075" s="13" t="s">
        <v>29</v>
      </c>
      <c r="AX1075" s="13" t="s">
        <v>72</v>
      </c>
      <c r="AY1075" s="230" t="s">
        <v>145</v>
      </c>
    </row>
    <row r="1076" spans="2:51" s="14" customFormat="1" ht="22.5">
      <c r="B1076" s="231"/>
      <c r="C1076" s="232"/>
      <c r="D1076" s="221" t="s">
        <v>152</v>
      </c>
      <c r="E1076" s="233" t="s">
        <v>1</v>
      </c>
      <c r="F1076" s="234" t="s">
        <v>377</v>
      </c>
      <c r="G1076" s="232"/>
      <c r="H1076" s="235">
        <v>97.6</v>
      </c>
      <c r="I1076" s="236"/>
      <c r="J1076" s="232"/>
      <c r="K1076" s="232"/>
      <c r="L1076" s="237"/>
      <c r="M1076" s="238"/>
      <c r="N1076" s="239"/>
      <c r="O1076" s="239"/>
      <c r="P1076" s="239"/>
      <c r="Q1076" s="239"/>
      <c r="R1076" s="239"/>
      <c r="S1076" s="239"/>
      <c r="T1076" s="240"/>
      <c r="AT1076" s="241" t="s">
        <v>152</v>
      </c>
      <c r="AU1076" s="241" t="s">
        <v>82</v>
      </c>
      <c r="AV1076" s="14" t="s">
        <v>151</v>
      </c>
      <c r="AW1076" s="14" t="s">
        <v>29</v>
      </c>
      <c r="AX1076" s="14" t="s">
        <v>80</v>
      </c>
      <c r="AY1076" s="241" t="s">
        <v>145</v>
      </c>
    </row>
    <row r="1077" spans="1:65" s="2" customFormat="1" ht="21.75" customHeight="1">
      <c r="A1077" s="35"/>
      <c r="B1077" s="36"/>
      <c r="C1077" s="263" t="s">
        <v>1349</v>
      </c>
      <c r="D1077" s="263" t="s">
        <v>222</v>
      </c>
      <c r="E1077" s="264" t="s">
        <v>1350</v>
      </c>
      <c r="F1077" s="265" t="s">
        <v>1351</v>
      </c>
      <c r="G1077" s="266" t="s">
        <v>189</v>
      </c>
      <c r="H1077" s="267">
        <v>108.685</v>
      </c>
      <c r="I1077" s="268"/>
      <c r="J1077" s="269">
        <f>ROUND(I1077*H1077,2)</f>
        <v>0</v>
      </c>
      <c r="K1077" s="270"/>
      <c r="L1077" s="271"/>
      <c r="M1077" s="272" t="s">
        <v>1</v>
      </c>
      <c r="N1077" s="273" t="s">
        <v>37</v>
      </c>
      <c r="O1077" s="72"/>
      <c r="P1077" s="215">
        <f>O1077*H1077</f>
        <v>0</v>
      </c>
      <c r="Q1077" s="215">
        <v>0</v>
      </c>
      <c r="R1077" s="215">
        <f>Q1077*H1077</f>
        <v>0</v>
      </c>
      <c r="S1077" s="215">
        <v>0</v>
      </c>
      <c r="T1077" s="216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217" t="s">
        <v>310</v>
      </c>
      <c r="AT1077" s="217" t="s">
        <v>222</v>
      </c>
      <c r="AU1077" s="217" t="s">
        <v>82</v>
      </c>
      <c r="AY1077" s="18" t="s">
        <v>145</v>
      </c>
      <c r="BE1077" s="218">
        <f>IF(N1077="základní",J1077,0)</f>
        <v>0</v>
      </c>
      <c r="BF1077" s="218">
        <f>IF(N1077="snížená",J1077,0)</f>
        <v>0</v>
      </c>
      <c r="BG1077" s="218">
        <f>IF(N1077="zákl. přenesená",J1077,0)</f>
        <v>0</v>
      </c>
      <c r="BH1077" s="218">
        <f>IF(N1077="sníž. přenesená",J1077,0)</f>
        <v>0</v>
      </c>
      <c r="BI1077" s="218">
        <f>IF(N1077="nulová",J1077,0)</f>
        <v>0</v>
      </c>
      <c r="BJ1077" s="18" t="s">
        <v>80</v>
      </c>
      <c r="BK1077" s="218">
        <f>ROUND(I1077*H1077,2)</f>
        <v>0</v>
      </c>
      <c r="BL1077" s="18" t="s">
        <v>182</v>
      </c>
      <c r="BM1077" s="217" t="s">
        <v>1352</v>
      </c>
    </row>
    <row r="1078" spans="2:51" s="13" customFormat="1" ht="12">
      <c r="B1078" s="219"/>
      <c r="C1078" s="220"/>
      <c r="D1078" s="221" t="s">
        <v>152</v>
      </c>
      <c r="E1078" s="222" t="s">
        <v>1</v>
      </c>
      <c r="F1078" s="223" t="s">
        <v>1353</v>
      </c>
      <c r="G1078" s="220"/>
      <c r="H1078" s="224">
        <v>73.146</v>
      </c>
      <c r="I1078" s="225"/>
      <c r="J1078" s="220"/>
      <c r="K1078" s="220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152</v>
      </c>
      <c r="AU1078" s="230" t="s">
        <v>82</v>
      </c>
      <c r="AV1078" s="13" t="s">
        <v>82</v>
      </c>
      <c r="AW1078" s="13" t="s">
        <v>29</v>
      </c>
      <c r="AX1078" s="13" t="s">
        <v>72</v>
      </c>
      <c r="AY1078" s="230" t="s">
        <v>145</v>
      </c>
    </row>
    <row r="1079" spans="2:51" s="13" customFormat="1" ht="12">
      <c r="B1079" s="219"/>
      <c r="C1079" s="220"/>
      <c r="D1079" s="221" t="s">
        <v>152</v>
      </c>
      <c r="E1079" s="222" t="s">
        <v>1</v>
      </c>
      <c r="F1079" s="223" t="s">
        <v>1354</v>
      </c>
      <c r="G1079" s="220"/>
      <c r="H1079" s="224">
        <v>35.539</v>
      </c>
      <c r="I1079" s="225"/>
      <c r="J1079" s="220"/>
      <c r="K1079" s="220"/>
      <c r="L1079" s="226"/>
      <c r="M1079" s="227"/>
      <c r="N1079" s="228"/>
      <c r="O1079" s="228"/>
      <c r="P1079" s="228"/>
      <c r="Q1079" s="228"/>
      <c r="R1079" s="228"/>
      <c r="S1079" s="228"/>
      <c r="T1079" s="229"/>
      <c r="AT1079" s="230" t="s">
        <v>152</v>
      </c>
      <c r="AU1079" s="230" t="s">
        <v>82</v>
      </c>
      <c r="AV1079" s="13" t="s">
        <v>82</v>
      </c>
      <c r="AW1079" s="13" t="s">
        <v>29</v>
      </c>
      <c r="AX1079" s="13" t="s">
        <v>72</v>
      </c>
      <c r="AY1079" s="230" t="s">
        <v>145</v>
      </c>
    </row>
    <row r="1080" spans="2:51" s="14" customFormat="1" ht="12">
      <c r="B1080" s="231"/>
      <c r="C1080" s="232"/>
      <c r="D1080" s="221" t="s">
        <v>152</v>
      </c>
      <c r="E1080" s="233" t="s">
        <v>1</v>
      </c>
      <c r="F1080" s="234" t="s">
        <v>154</v>
      </c>
      <c r="G1080" s="232"/>
      <c r="H1080" s="235">
        <v>108.685</v>
      </c>
      <c r="I1080" s="236"/>
      <c r="J1080" s="232"/>
      <c r="K1080" s="232"/>
      <c r="L1080" s="237"/>
      <c r="M1080" s="238"/>
      <c r="N1080" s="239"/>
      <c r="O1080" s="239"/>
      <c r="P1080" s="239"/>
      <c r="Q1080" s="239"/>
      <c r="R1080" s="239"/>
      <c r="S1080" s="239"/>
      <c r="T1080" s="240"/>
      <c r="AT1080" s="241" t="s">
        <v>152</v>
      </c>
      <c r="AU1080" s="241" t="s">
        <v>82</v>
      </c>
      <c r="AV1080" s="14" t="s">
        <v>151</v>
      </c>
      <c r="AW1080" s="14" t="s">
        <v>29</v>
      </c>
      <c r="AX1080" s="14" t="s">
        <v>80</v>
      </c>
      <c r="AY1080" s="241" t="s">
        <v>145</v>
      </c>
    </row>
    <row r="1081" spans="1:65" s="2" customFormat="1" ht="21.75" customHeight="1">
      <c r="A1081" s="35"/>
      <c r="B1081" s="36"/>
      <c r="C1081" s="205" t="s">
        <v>841</v>
      </c>
      <c r="D1081" s="205" t="s">
        <v>147</v>
      </c>
      <c r="E1081" s="206" t="s">
        <v>1355</v>
      </c>
      <c r="F1081" s="207" t="s">
        <v>1356</v>
      </c>
      <c r="G1081" s="208" t="s">
        <v>189</v>
      </c>
      <c r="H1081" s="209">
        <v>97.6</v>
      </c>
      <c r="I1081" s="210"/>
      <c r="J1081" s="211">
        <f>ROUND(I1081*H1081,2)</f>
        <v>0</v>
      </c>
      <c r="K1081" s="212"/>
      <c r="L1081" s="40"/>
      <c r="M1081" s="213" t="s">
        <v>1</v>
      </c>
      <c r="N1081" s="214" t="s">
        <v>37</v>
      </c>
      <c r="O1081" s="72"/>
      <c r="P1081" s="215">
        <f>O1081*H1081</f>
        <v>0</v>
      </c>
      <c r="Q1081" s="215">
        <v>0</v>
      </c>
      <c r="R1081" s="215">
        <f>Q1081*H1081</f>
        <v>0</v>
      </c>
      <c r="S1081" s="215">
        <v>0</v>
      </c>
      <c r="T1081" s="216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217" t="s">
        <v>182</v>
      </c>
      <c r="AT1081" s="217" t="s">
        <v>147</v>
      </c>
      <c r="AU1081" s="217" t="s">
        <v>82</v>
      </c>
      <c r="AY1081" s="18" t="s">
        <v>145</v>
      </c>
      <c r="BE1081" s="218">
        <f>IF(N1081="základní",J1081,0)</f>
        <v>0</v>
      </c>
      <c r="BF1081" s="218">
        <f>IF(N1081="snížená",J1081,0)</f>
        <v>0</v>
      </c>
      <c r="BG1081" s="218">
        <f>IF(N1081="zákl. přenesená",J1081,0)</f>
        <v>0</v>
      </c>
      <c r="BH1081" s="218">
        <f>IF(N1081="sníž. přenesená",J1081,0)</f>
        <v>0</v>
      </c>
      <c r="BI1081" s="218">
        <f>IF(N1081="nulová",J1081,0)</f>
        <v>0</v>
      </c>
      <c r="BJ1081" s="18" t="s">
        <v>80</v>
      </c>
      <c r="BK1081" s="218">
        <f>ROUND(I1081*H1081,2)</f>
        <v>0</v>
      </c>
      <c r="BL1081" s="18" t="s">
        <v>182</v>
      </c>
      <c r="BM1081" s="217" t="s">
        <v>1357</v>
      </c>
    </row>
    <row r="1082" spans="2:51" s="13" customFormat="1" ht="12">
      <c r="B1082" s="219"/>
      <c r="C1082" s="220"/>
      <c r="D1082" s="221" t="s">
        <v>152</v>
      </c>
      <c r="E1082" s="222" t="s">
        <v>1</v>
      </c>
      <c r="F1082" s="223" t="s">
        <v>1348</v>
      </c>
      <c r="G1082" s="220"/>
      <c r="H1082" s="224">
        <v>97.6</v>
      </c>
      <c r="I1082" s="225"/>
      <c r="J1082" s="220"/>
      <c r="K1082" s="220"/>
      <c r="L1082" s="226"/>
      <c r="M1082" s="227"/>
      <c r="N1082" s="228"/>
      <c r="O1082" s="228"/>
      <c r="P1082" s="228"/>
      <c r="Q1082" s="228"/>
      <c r="R1082" s="228"/>
      <c r="S1082" s="228"/>
      <c r="T1082" s="229"/>
      <c r="AT1082" s="230" t="s">
        <v>152</v>
      </c>
      <c r="AU1082" s="230" t="s">
        <v>82</v>
      </c>
      <c r="AV1082" s="13" t="s">
        <v>82</v>
      </c>
      <c r="AW1082" s="13" t="s">
        <v>29</v>
      </c>
      <c r="AX1082" s="13" t="s">
        <v>72</v>
      </c>
      <c r="AY1082" s="230" t="s">
        <v>145</v>
      </c>
    </row>
    <row r="1083" spans="2:51" s="14" customFormat="1" ht="22.5">
      <c r="B1083" s="231"/>
      <c r="C1083" s="232"/>
      <c r="D1083" s="221" t="s">
        <v>152</v>
      </c>
      <c r="E1083" s="233" t="s">
        <v>1</v>
      </c>
      <c r="F1083" s="234" t="s">
        <v>377</v>
      </c>
      <c r="G1083" s="232"/>
      <c r="H1083" s="235">
        <v>97.6</v>
      </c>
      <c r="I1083" s="236"/>
      <c r="J1083" s="232"/>
      <c r="K1083" s="232"/>
      <c r="L1083" s="237"/>
      <c r="M1083" s="238"/>
      <c r="N1083" s="239"/>
      <c r="O1083" s="239"/>
      <c r="P1083" s="239"/>
      <c r="Q1083" s="239"/>
      <c r="R1083" s="239"/>
      <c r="S1083" s="239"/>
      <c r="T1083" s="240"/>
      <c r="AT1083" s="241" t="s">
        <v>152</v>
      </c>
      <c r="AU1083" s="241" t="s">
        <v>82</v>
      </c>
      <c r="AV1083" s="14" t="s">
        <v>151</v>
      </c>
      <c r="AW1083" s="14" t="s">
        <v>29</v>
      </c>
      <c r="AX1083" s="14" t="s">
        <v>80</v>
      </c>
      <c r="AY1083" s="241" t="s">
        <v>145</v>
      </c>
    </row>
    <row r="1084" spans="1:65" s="2" customFormat="1" ht="16.5" customHeight="1">
      <c r="A1084" s="35"/>
      <c r="B1084" s="36"/>
      <c r="C1084" s="205" t="s">
        <v>1358</v>
      </c>
      <c r="D1084" s="205" t="s">
        <v>147</v>
      </c>
      <c r="E1084" s="206" t="s">
        <v>1359</v>
      </c>
      <c r="F1084" s="207" t="s">
        <v>1360</v>
      </c>
      <c r="G1084" s="208" t="s">
        <v>181</v>
      </c>
      <c r="H1084" s="209">
        <v>40.62</v>
      </c>
      <c r="I1084" s="210"/>
      <c r="J1084" s="211">
        <f>ROUND(I1084*H1084,2)</f>
        <v>0</v>
      </c>
      <c r="K1084" s="212"/>
      <c r="L1084" s="40"/>
      <c r="M1084" s="213" t="s">
        <v>1</v>
      </c>
      <c r="N1084" s="214" t="s">
        <v>37</v>
      </c>
      <c r="O1084" s="72"/>
      <c r="P1084" s="215">
        <f>O1084*H1084</f>
        <v>0</v>
      </c>
      <c r="Q1084" s="215">
        <v>0</v>
      </c>
      <c r="R1084" s="215">
        <f>Q1084*H1084</f>
        <v>0</v>
      </c>
      <c r="S1084" s="215">
        <v>0</v>
      </c>
      <c r="T1084" s="216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217" t="s">
        <v>182</v>
      </c>
      <c r="AT1084" s="217" t="s">
        <v>147</v>
      </c>
      <c r="AU1084" s="217" t="s">
        <v>82</v>
      </c>
      <c r="AY1084" s="18" t="s">
        <v>145</v>
      </c>
      <c r="BE1084" s="218">
        <f>IF(N1084="základní",J1084,0)</f>
        <v>0</v>
      </c>
      <c r="BF1084" s="218">
        <f>IF(N1084="snížená",J1084,0)</f>
        <v>0</v>
      </c>
      <c r="BG1084" s="218">
        <f>IF(N1084="zákl. přenesená",J1084,0)</f>
        <v>0</v>
      </c>
      <c r="BH1084" s="218">
        <f>IF(N1084="sníž. přenesená",J1084,0)</f>
        <v>0</v>
      </c>
      <c r="BI1084" s="218">
        <f>IF(N1084="nulová",J1084,0)</f>
        <v>0</v>
      </c>
      <c r="BJ1084" s="18" t="s">
        <v>80</v>
      </c>
      <c r="BK1084" s="218">
        <f>ROUND(I1084*H1084,2)</f>
        <v>0</v>
      </c>
      <c r="BL1084" s="18" t="s">
        <v>182</v>
      </c>
      <c r="BM1084" s="217" t="s">
        <v>1361</v>
      </c>
    </row>
    <row r="1085" spans="2:51" s="13" customFormat="1" ht="12">
      <c r="B1085" s="219"/>
      <c r="C1085" s="220"/>
      <c r="D1085" s="221" t="s">
        <v>152</v>
      </c>
      <c r="E1085" s="222" t="s">
        <v>1</v>
      </c>
      <c r="F1085" s="223" t="s">
        <v>1334</v>
      </c>
      <c r="G1085" s="220"/>
      <c r="H1085" s="224">
        <v>15.405</v>
      </c>
      <c r="I1085" s="225"/>
      <c r="J1085" s="220"/>
      <c r="K1085" s="220"/>
      <c r="L1085" s="226"/>
      <c r="M1085" s="227"/>
      <c r="N1085" s="228"/>
      <c r="O1085" s="228"/>
      <c r="P1085" s="228"/>
      <c r="Q1085" s="228"/>
      <c r="R1085" s="228"/>
      <c r="S1085" s="228"/>
      <c r="T1085" s="229"/>
      <c r="AT1085" s="230" t="s">
        <v>152</v>
      </c>
      <c r="AU1085" s="230" t="s">
        <v>82</v>
      </c>
      <c r="AV1085" s="13" t="s">
        <v>82</v>
      </c>
      <c r="AW1085" s="13" t="s">
        <v>29</v>
      </c>
      <c r="AX1085" s="13" t="s">
        <v>72</v>
      </c>
      <c r="AY1085" s="230" t="s">
        <v>145</v>
      </c>
    </row>
    <row r="1086" spans="2:51" s="16" customFormat="1" ht="12">
      <c r="B1086" s="252"/>
      <c r="C1086" s="253"/>
      <c r="D1086" s="221" t="s">
        <v>152</v>
      </c>
      <c r="E1086" s="254" t="s">
        <v>1</v>
      </c>
      <c r="F1086" s="255" t="s">
        <v>198</v>
      </c>
      <c r="G1086" s="253"/>
      <c r="H1086" s="256">
        <v>15.405</v>
      </c>
      <c r="I1086" s="257"/>
      <c r="J1086" s="253"/>
      <c r="K1086" s="253"/>
      <c r="L1086" s="258"/>
      <c r="M1086" s="259"/>
      <c r="N1086" s="260"/>
      <c r="O1086" s="260"/>
      <c r="P1086" s="260"/>
      <c r="Q1086" s="260"/>
      <c r="R1086" s="260"/>
      <c r="S1086" s="260"/>
      <c r="T1086" s="261"/>
      <c r="AT1086" s="262" t="s">
        <v>152</v>
      </c>
      <c r="AU1086" s="262" t="s">
        <v>82</v>
      </c>
      <c r="AV1086" s="16" t="s">
        <v>157</v>
      </c>
      <c r="AW1086" s="16" t="s">
        <v>29</v>
      </c>
      <c r="AX1086" s="16" t="s">
        <v>72</v>
      </c>
      <c r="AY1086" s="262" t="s">
        <v>145</v>
      </c>
    </row>
    <row r="1087" spans="2:51" s="13" customFormat="1" ht="12">
      <c r="B1087" s="219"/>
      <c r="C1087" s="220"/>
      <c r="D1087" s="221" t="s">
        <v>152</v>
      </c>
      <c r="E1087" s="222" t="s">
        <v>1</v>
      </c>
      <c r="F1087" s="223" t="s">
        <v>1335</v>
      </c>
      <c r="G1087" s="220"/>
      <c r="H1087" s="224">
        <v>12.575</v>
      </c>
      <c r="I1087" s="225"/>
      <c r="J1087" s="220"/>
      <c r="K1087" s="220"/>
      <c r="L1087" s="226"/>
      <c r="M1087" s="227"/>
      <c r="N1087" s="228"/>
      <c r="O1087" s="228"/>
      <c r="P1087" s="228"/>
      <c r="Q1087" s="228"/>
      <c r="R1087" s="228"/>
      <c r="S1087" s="228"/>
      <c r="T1087" s="229"/>
      <c r="AT1087" s="230" t="s">
        <v>152</v>
      </c>
      <c r="AU1087" s="230" t="s">
        <v>82</v>
      </c>
      <c r="AV1087" s="13" t="s">
        <v>82</v>
      </c>
      <c r="AW1087" s="13" t="s">
        <v>29</v>
      </c>
      <c r="AX1087" s="13" t="s">
        <v>72</v>
      </c>
      <c r="AY1087" s="230" t="s">
        <v>145</v>
      </c>
    </row>
    <row r="1088" spans="2:51" s="16" customFormat="1" ht="12">
      <c r="B1088" s="252"/>
      <c r="C1088" s="253"/>
      <c r="D1088" s="221" t="s">
        <v>152</v>
      </c>
      <c r="E1088" s="254" t="s">
        <v>1</v>
      </c>
      <c r="F1088" s="255" t="s">
        <v>198</v>
      </c>
      <c r="G1088" s="253"/>
      <c r="H1088" s="256">
        <v>12.575</v>
      </c>
      <c r="I1088" s="257"/>
      <c r="J1088" s="253"/>
      <c r="K1088" s="253"/>
      <c r="L1088" s="258"/>
      <c r="M1088" s="259"/>
      <c r="N1088" s="260"/>
      <c r="O1088" s="260"/>
      <c r="P1088" s="260"/>
      <c r="Q1088" s="260"/>
      <c r="R1088" s="260"/>
      <c r="S1088" s="260"/>
      <c r="T1088" s="261"/>
      <c r="AT1088" s="262" t="s">
        <v>152</v>
      </c>
      <c r="AU1088" s="262" t="s">
        <v>82</v>
      </c>
      <c r="AV1088" s="16" t="s">
        <v>157</v>
      </c>
      <c r="AW1088" s="16" t="s">
        <v>29</v>
      </c>
      <c r="AX1088" s="16" t="s">
        <v>72</v>
      </c>
      <c r="AY1088" s="262" t="s">
        <v>145</v>
      </c>
    </row>
    <row r="1089" spans="2:51" s="13" customFormat="1" ht="12">
      <c r="B1089" s="219"/>
      <c r="C1089" s="220"/>
      <c r="D1089" s="221" t="s">
        <v>152</v>
      </c>
      <c r="E1089" s="222" t="s">
        <v>1</v>
      </c>
      <c r="F1089" s="223" t="s">
        <v>1362</v>
      </c>
      <c r="G1089" s="220"/>
      <c r="H1089" s="224">
        <v>12.64</v>
      </c>
      <c r="I1089" s="225"/>
      <c r="J1089" s="220"/>
      <c r="K1089" s="220"/>
      <c r="L1089" s="226"/>
      <c r="M1089" s="227"/>
      <c r="N1089" s="228"/>
      <c r="O1089" s="228"/>
      <c r="P1089" s="228"/>
      <c r="Q1089" s="228"/>
      <c r="R1089" s="228"/>
      <c r="S1089" s="228"/>
      <c r="T1089" s="229"/>
      <c r="AT1089" s="230" t="s">
        <v>152</v>
      </c>
      <c r="AU1089" s="230" t="s">
        <v>82</v>
      </c>
      <c r="AV1089" s="13" t="s">
        <v>82</v>
      </c>
      <c r="AW1089" s="13" t="s">
        <v>29</v>
      </c>
      <c r="AX1089" s="13" t="s">
        <v>72</v>
      </c>
      <c r="AY1089" s="230" t="s">
        <v>145</v>
      </c>
    </row>
    <row r="1090" spans="2:51" s="14" customFormat="1" ht="12">
      <c r="B1090" s="231"/>
      <c r="C1090" s="232"/>
      <c r="D1090" s="221" t="s">
        <v>152</v>
      </c>
      <c r="E1090" s="233" t="s">
        <v>1</v>
      </c>
      <c r="F1090" s="234" t="s">
        <v>154</v>
      </c>
      <c r="G1090" s="232"/>
      <c r="H1090" s="235">
        <v>40.62</v>
      </c>
      <c r="I1090" s="236"/>
      <c r="J1090" s="232"/>
      <c r="K1090" s="232"/>
      <c r="L1090" s="237"/>
      <c r="M1090" s="238"/>
      <c r="N1090" s="239"/>
      <c r="O1090" s="239"/>
      <c r="P1090" s="239"/>
      <c r="Q1090" s="239"/>
      <c r="R1090" s="239"/>
      <c r="S1090" s="239"/>
      <c r="T1090" s="240"/>
      <c r="AT1090" s="241" t="s">
        <v>152</v>
      </c>
      <c r="AU1090" s="241" t="s">
        <v>82</v>
      </c>
      <c r="AV1090" s="14" t="s">
        <v>151</v>
      </c>
      <c r="AW1090" s="14" t="s">
        <v>29</v>
      </c>
      <c r="AX1090" s="14" t="s">
        <v>80</v>
      </c>
      <c r="AY1090" s="241" t="s">
        <v>145</v>
      </c>
    </row>
    <row r="1091" spans="1:65" s="2" customFormat="1" ht="16.5" customHeight="1">
      <c r="A1091" s="35"/>
      <c r="B1091" s="36"/>
      <c r="C1091" s="263" t="s">
        <v>850</v>
      </c>
      <c r="D1091" s="263" t="s">
        <v>222</v>
      </c>
      <c r="E1091" s="264" t="s">
        <v>1363</v>
      </c>
      <c r="F1091" s="265" t="s">
        <v>1364</v>
      </c>
      <c r="G1091" s="266" t="s">
        <v>181</v>
      </c>
      <c r="H1091" s="267">
        <v>43.72</v>
      </c>
      <c r="I1091" s="268"/>
      <c r="J1091" s="269">
        <f>ROUND(I1091*H1091,2)</f>
        <v>0</v>
      </c>
      <c r="K1091" s="270"/>
      <c r="L1091" s="271"/>
      <c r="M1091" s="272" t="s">
        <v>1</v>
      </c>
      <c r="N1091" s="273" t="s">
        <v>37</v>
      </c>
      <c r="O1091" s="72"/>
      <c r="P1091" s="215">
        <f>O1091*H1091</f>
        <v>0</v>
      </c>
      <c r="Q1091" s="215">
        <v>0</v>
      </c>
      <c r="R1091" s="215">
        <f>Q1091*H1091</f>
        <v>0</v>
      </c>
      <c r="S1091" s="215">
        <v>0</v>
      </c>
      <c r="T1091" s="216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217" t="s">
        <v>310</v>
      </c>
      <c r="AT1091" s="217" t="s">
        <v>222</v>
      </c>
      <c r="AU1091" s="217" t="s">
        <v>82</v>
      </c>
      <c r="AY1091" s="18" t="s">
        <v>145</v>
      </c>
      <c r="BE1091" s="218">
        <f>IF(N1091="základní",J1091,0)</f>
        <v>0</v>
      </c>
      <c r="BF1091" s="218">
        <f>IF(N1091="snížená",J1091,0)</f>
        <v>0</v>
      </c>
      <c r="BG1091" s="218">
        <f>IF(N1091="zákl. přenesená",J1091,0)</f>
        <v>0</v>
      </c>
      <c r="BH1091" s="218">
        <f>IF(N1091="sníž. přenesená",J1091,0)</f>
        <v>0</v>
      </c>
      <c r="BI1091" s="218">
        <f>IF(N1091="nulová",J1091,0)</f>
        <v>0</v>
      </c>
      <c r="BJ1091" s="18" t="s">
        <v>80</v>
      </c>
      <c r="BK1091" s="218">
        <f>ROUND(I1091*H1091,2)</f>
        <v>0</v>
      </c>
      <c r="BL1091" s="18" t="s">
        <v>182</v>
      </c>
      <c r="BM1091" s="217" t="s">
        <v>1365</v>
      </c>
    </row>
    <row r="1092" spans="1:65" s="2" customFormat="1" ht="16.5" customHeight="1">
      <c r="A1092" s="35"/>
      <c r="B1092" s="36"/>
      <c r="C1092" s="205" t="s">
        <v>1366</v>
      </c>
      <c r="D1092" s="205" t="s">
        <v>147</v>
      </c>
      <c r="E1092" s="206" t="s">
        <v>1367</v>
      </c>
      <c r="F1092" s="207" t="s">
        <v>1360</v>
      </c>
      <c r="G1092" s="208" t="s">
        <v>181</v>
      </c>
      <c r="H1092" s="209">
        <v>6.6</v>
      </c>
      <c r="I1092" s="210"/>
      <c r="J1092" s="211">
        <f>ROUND(I1092*H1092,2)</f>
        <v>0</v>
      </c>
      <c r="K1092" s="212"/>
      <c r="L1092" s="40"/>
      <c r="M1092" s="213" t="s">
        <v>1</v>
      </c>
      <c r="N1092" s="214" t="s">
        <v>37</v>
      </c>
      <c r="O1092" s="72"/>
      <c r="P1092" s="215">
        <f>O1092*H1092</f>
        <v>0</v>
      </c>
      <c r="Q1092" s="215">
        <v>0</v>
      </c>
      <c r="R1092" s="215">
        <f>Q1092*H1092</f>
        <v>0</v>
      </c>
      <c r="S1092" s="215">
        <v>0</v>
      </c>
      <c r="T1092" s="216">
        <f>S1092*H1092</f>
        <v>0</v>
      </c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R1092" s="217" t="s">
        <v>182</v>
      </c>
      <c r="AT1092" s="217" t="s">
        <v>147</v>
      </c>
      <c r="AU1092" s="217" t="s">
        <v>82</v>
      </c>
      <c r="AY1092" s="18" t="s">
        <v>145</v>
      </c>
      <c r="BE1092" s="218">
        <f>IF(N1092="základní",J1092,0)</f>
        <v>0</v>
      </c>
      <c r="BF1092" s="218">
        <f>IF(N1092="snížená",J1092,0)</f>
        <v>0</v>
      </c>
      <c r="BG1092" s="218">
        <f>IF(N1092="zákl. přenesená",J1092,0)</f>
        <v>0</v>
      </c>
      <c r="BH1092" s="218">
        <f>IF(N1092="sníž. přenesená",J1092,0)</f>
        <v>0</v>
      </c>
      <c r="BI1092" s="218">
        <f>IF(N1092="nulová",J1092,0)</f>
        <v>0</v>
      </c>
      <c r="BJ1092" s="18" t="s">
        <v>80</v>
      </c>
      <c r="BK1092" s="218">
        <f>ROUND(I1092*H1092,2)</f>
        <v>0</v>
      </c>
      <c r="BL1092" s="18" t="s">
        <v>182</v>
      </c>
      <c r="BM1092" s="217" t="s">
        <v>1368</v>
      </c>
    </row>
    <row r="1093" spans="2:51" s="13" customFormat="1" ht="12">
      <c r="B1093" s="219"/>
      <c r="C1093" s="220"/>
      <c r="D1093" s="221" t="s">
        <v>152</v>
      </c>
      <c r="E1093" s="222" t="s">
        <v>1</v>
      </c>
      <c r="F1093" s="223" t="s">
        <v>1339</v>
      </c>
      <c r="G1093" s="220"/>
      <c r="H1093" s="224">
        <v>6.6</v>
      </c>
      <c r="I1093" s="225"/>
      <c r="J1093" s="220"/>
      <c r="K1093" s="220"/>
      <c r="L1093" s="226"/>
      <c r="M1093" s="227"/>
      <c r="N1093" s="228"/>
      <c r="O1093" s="228"/>
      <c r="P1093" s="228"/>
      <c r="Q1093" s="228"/>
      <c r="R1093" s="228"/>
      <c r="S1093" s="228"/>
      <c r="T1093" s="229"/>
      <c r="AT1093" s="230" t="s">
        <v>152</v>
      </c>
      <c r="AU1093" s="230" t="s">
        <v>82</v>
      </c>
      <c r="AV1093" s="13" t="s">
        <v>82</v>
      </c>
      <c r="AW1093" s="13" t="s">
        <v>29</v>
      </c>
      <c r="AX1093" s="13" t="s">
        <v>72</v>
      </c>
      <c r="AY1093" s="230" t="s">
        <v>145</v>
      </c>
    </row>
    <row r="1094" spans="2:51" s="14" customFormat="1" ht="12">
      <c r="B1094" s="231"/>
      <c r="C1094" s="232"/>
      <c r="D1094" s="221" t="s">
        <v>152</v>
      </c>
      <c r="E1094" s="233" t="s">
        <v>1</v>
      </c>
      <c r="F1094" s="234" t="s">
        <v>154</v>
      </c>
      <c r="G1094" s="232"/>
      <c r="H1094" s="235">
        <v>6.6</v>
      </c>
      <c r="I1094" s="236"/>
      <c r="J1094" s="232"/>
      <c r="K1094" s="232"/>
      <c r="L1094" s="237"/>
      <c r="M1094" s="238"/>
      <c r="N1094" s="239"/>
      <c r="O1094" s="239"/>
      <c r="P1094" s="239"/>
      <c r="Q1094" s="239"/>
      <c r="R1094" s="239"/>
      <c r="S1094" s="239"/>
      <c r="T1094" s="240"/>
      <c r="AT1094" s="241" t="s">
        <v>152</v>
      </c>
      <c r="AU1094" s="241" t="s">
        <v>82</v>
      </c>
      <c r="AV1094" s="14" t="s">
        <v>151</v>
      </c>
      <c r="AW1094" s="14" t="s">
        <v>29</v>
      </c>
      <c r="AX1094" s="14" t="s">
        <v>80</v>
      </c>
      <c r="AY1094" s="241" t="s">
        <v>145</v>
      </c>
    </row>
    <row r="1095" spans="1:65" s="2" customFormat="1" ht="16.5" customHeight="1">
      <c r="A1095" s="35"/>
      <c r="B1095" s="36"/>
      <c r="C1095" s="263" t="s">
        <v>854</v>
      </c>
      <c r="D1095" s="263" t="s">
        <v>222</v>
      </c>
      <c r="E1095" s="264" t="s">
        <v>1369</v>
      </c>
      <c r="F1095" s="265" t="s">
        <v>1370</v>
      </c>
      <c r="G1095" s="266" t="s">
        <v>181</v>
      </c>
      <c r="H1095" s="267">
        <v>7.26</v>
      </c>
      <c r="I1095" s="268"/>
      <c r="J1095" s="269">
        <f>ROUND(I1095*H1095,2)</f>
        <v>0</v>
      </c>
      <c r="K1095" s="270"/>
      <c r="L1095" s="271"/>
      <c r="M1095" s="272" t="s">
        <v>1</v>
      </c>
      <c r="N1095" s="273" t="s">
        <v>37</v>
      </c>
      <c r="O1095" s="72"/>
      <c r="P1095" s="215">
        <f>O1095*H1095</f>
        <v>0</v>
      </c>
      <c r="Q1095" s="215">
        <v>0</v>
      </c>
      <c r="R1095" s="215">
        <f>Q1095*H1095</f>
        <v>0</v>
      </c>
      <c r="S1095" s="215">
        <v>0</v>
      </c>
      <c r="T1095" s="216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217" t="s">
        <v>310</v>
      </c>
      <c r="AT1095" s="217" t="s">
        <v>222</v>
      </c>
      <c r="AU1095" s="217" t="s">
        <v>82</v>
      </c>
      <c r="AY1095" s="18" t="s">
        <v>145</v>
      </c>
      <c r="BE1095" s="218">
        <f>IF(N1095="základní",J1095,0)</f>
        <v>0</v>
      </c>
      <c r="BF1095" s="218">
        <f>IF(N1095="snížená",J1095,0)</f>
        <v>0</v>
      </c>
      <c r="BG1095" s="218">
        <f>IF(N1095="zákl. přenesená",J1095,0)</f>
        <v>0</v>
      </c>
      <c r="BH1095" s="218">
        <f>IF(N1095="sníž. přenesená",J1095,0)</f>
        <v>0</v>
      </c>
      <c r="BI1095" s="218">
        <f>IF(N1095="nulová",J1095,0)</f>
        <v>0</v>
      </c>
      <c r="BJ1095" s="18" t="s">
        <v>80</v>
      </c>
      <c r="BK1095" s="218">
        <f>ROUND(I1095*H1095,2)</f>
        <v>0</v>
      </c>
      <c r="BL1095" s="18" t="s">
        <v>182</v>
      </c>
      <c r="BM1095" s="217" t="s">
        <v>1371</v>
      </c>
    </row>
    <row r="1096" spans="1:65" s="2" customFormat="1" ht="21.75" customHeight="1">
      <c r="A1096" s="35"/>
      <c r="B1096" s="36"/>
      <c r="C1096" s="205" t="s">
        <v>1372</v>
      </c>
      <c r="D1096" s="205" t="s">
        <v>147</v>
      </c>
      <c r="E1096" s="206" t="s">
        <v>1373</v>
      </c>
      <c r="F1096" s="207" t="s">
        <v>1374</v>
      </c>
      <c r="G1096" s="208" t="s">
        <v>189</v>
      </c>
      <c r="H1096" s="209">
        <v>97.6</v>
      </c>
      <c r="I1096" s="210"/>
      <c r="J1096" s="211">
        <f>ROUND(I1096*H1096,2)</f>
        <v>0</v>
      </c>
      <c r="K1096" s="212"/>
      <c r="L1096" s="40"/>
      <c r="M1096" s="213" t="s">
        <v>1</v>
      </c>
      <c r="N1096" s="214" t="s">
        <v>37</v>
      </c>
      <c r="O1096" s="72"/>
      <c r="P1096" s="215">
        <f>O1096*H1096</f>
        <v>0</v>
      </c>
      <c r="Q1096" s="215">
        <v>0</v>
      </c>
      <c r="R1096" s="215">
        <f>Q1096*H1096</f>
        <v>0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182</v>
      </c>
      <c r="AT1096" s="217" t="s">
        <v>147</v>
      </c>
      <c r="AU1096" s="217" t="s">
        <v>82</v>
      </c>
      <c r="AY1096" s="18" t="s">
        <v>145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8" t="s">
        <v>80</v>
      </c>
      <c r="BK1096" s="218">
        <f>ROUND(I1096*H1096,2)</f>
        <v>0</v>
      </c>
      <c r="BL1096" s="18" t="s">
        <v>182</v>
      </c>
      <c r="BM1096" s="217" t="s">
        <v>1375</v>
      </c>
    </row>
    <row r="1097" spans="1:65" s="2" customFormat="1" ht="16.5" customHeight="1">
      <c r="A1097" s="35"/>
      <c r="B1097" s="36"/>
      <c r="C1097" s="205" t="s">
        <v>860</v>
      </c>
      <c r="D1097" s="205" t="s">
        <v>147</v>
      </c>
      <c r="E1097" s="206" t="s">
        <v>1376</v>
      </c>
      <c r="F1097" s="207" t="s">
        <v>1377</v>
      </c>
      <c r="G1097" s="208" t="s">
        <v>189</v>
      </c>
      <c r="H1097" s="209">
        <v>97.6</v>
      </c>
      <c r="I1097" s="210"/>
      <c r="J1097" s="211">
        <f>ROUND(I1097*H1097,2)</f>
        <v>0</v>
      </c>
      <c r="K1097" s="212"/>
      <c r="L1097" s="40"/>
      <c r="M1097" s="213" t="s">
        <v>1</v>
      </c>
      <c r="N1097" s="214" t="s">
        <v>37</v>
      </c>
      <c r="O1097" s="72"/>
      <c r="P1097" s="215">
        <f>O1097*H1097</f>
        <v>0</v>
      </c>
      <c r="Q1097" s="215">
        <v>0</v>
      </c>
      <c r="R1097" s="215">
        <f>Q1097*H1097</f>
        <v>0</v>
      </c>
      <c r="S1097" s="215">
        <v>0</v>
      </c>
      <c r="T1097" s="216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7" t="s">
        <v>182</v>
      </c>
      <c r="AT1097" s="217" t="s">
        <v>147</v>
      </c>
      <c r="AU1097" s="217" t="s">
        <v>82</v>
      </c>
      <c r="AY1097" s="18" t="s">
        <v>145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8" t="s">
        <v>80</v>
      </c>
      <c r="BK1097" s="218">
        <f>ROUND(I1097*H1097,2)</f>
        <v>0</v>
      </c>
      <c r="BL1097" s="18" t="s">
        <v>182</v>
      </c>
      <c r="BM1097" s="217" t="s">
        <v>1378</v>
      </c>
    </row>
    <row r="1098" spans="1:65" s="2" customFormat="1" ht="21.75" customHeight="1">
      <c r="A1098" s="35"/>
      <c r="B1098" s="36"/>
      <c r="C1098" s="205" t="s">
        <v>1379</v>
      </c>
      <c r="D1098" s="205" t="s">
        <v>147</v>
      </c>
      <c r="E1098" s="206" t="s">
        <v>1380</v>
      </c>
      <c r="F1098" s="207" t="s">
        <v>1381</v>
      </c>
      <c r="G1098" s="208" t="s">
        <v>634</v>
      </c>
      <c r="H1098" s="274"/>
      <c r="I1098" s="210"/>
      <c r="J1098" s="211">
        <f>ROUND(I1098*H1098,2)</f>
        <v>0</v>
      </c>
      <c r="K1098" s="212"/>
      <c r="L1098" s="40"/>
      <c r="M1098" s="213" t="s">
        <v>1</v>
      </c>
      <c r="N1098" s="214" t="s">
        <v>37</v>
      </c>
      <c r="O1098" s="72"/>
      <c r="P1098" s="215">
        <f>O1098*H1098</f>
        <v>0</v>
      </c>
      <c r="Q1098" s="215">
        <v>0</v>
      </c>
      <c r="R1098" s="215">
        <f>Q1098*H1098</f>
        <v>0</v>
      </c>
      <c r="S1098" s="215">
        <v>0</v>
      </c>
      <c r="T1098" s="216">
        <f>S1098*H1098</f>
        <v>0</v>
      </c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R1098" s="217" t="s">
        <v>182</v>
      </c>
      <c r="AT1098" s="217" t="s">
        <v>147</v>
      </c>
      <c r="AU1098" s="217" t="s">
        <v>82</v>
      </c>
      <c r="AY1098" s="18" t="s">
        <v>145</v>
      </c>
      <c r="BE1098" s="218">
        <f>IF(N1098="základní",J1098,0)</f>
        <v>0</v>
      </c>
      <c r="BF1098" s="218">
        <f>IF(N1098="snížená",J1098,0)</f>
        <v>0</v>
      </c>
      <c r="BG1098" s="218">
        <f>IF(N1098="zákl. přenesená",J1098,0)</f>
        <v>0</v>
      </c>
      <c r="BH1098" s="218">
        <f>IF(N1098="sníž. přenesená",J1098,0)</f>
        <v>0</v>
      </c>
      <c r="BI1098" s="218">
        <f>IF(N1098="nulová",J1098,0)</f>
        <v>0</v>
      </c>
      <c r="BJ1098" s="18" t="s">
        <v>80</v>
      </c>
      <c r="BK1098" s="218">
        <f>ROUND(I1098*H1098,2)</f>
        <v>0</v>
      </c>
      <c r="BL1098" s="18" t="s">
        <v>182</v>
      </c>
      <c r="BM1098" s="217" t="s">
        <v>1382</v>
      </c>
    </row>
    <row r="1099" spans="2:63" s="12" customFormat="1" ht="22.9" customHeight="1">
      <c r="B1099" s="189"/>
      <c r="C1099" s="190"/>
      <c r="D1099" s="191" t="s">
        <v>71</v>
      </c>
      <c r="E1099" s="203" t="s">
        <v>1383</v>
      </c>
      <c r="F1099" s="203" t="s">
        <v>1384</v>
      </c>
      <c r="G1099" s="190"/>
      <c r="H1099" s="190"/>
      <c r="I1099" s="193"/>
      <c r="J1099" s="204">
        <f>BK1099</f>
        <v>0</v>
      </c>
      <c r="K1099" s="190"/>
      <c r="L1099" s="195"/>
      <c r="M1099" s="196"/>
      <c r="N1099" s="197"/>
      <c r="O1099" s="197"/>
      <c r="P1099" s="198">
        <f>SUM(P1100:P1116)</f>
        <v>0</v>
      </c>
      <c r="Q1099" s="197"/>
      <c r="R1099" s="198">
        <f>SUM(R1100:R1116)</f>
        <v>0</v>
      </c>
      <c r="S1099" s="197"/>
      <c r="T1099" s="199">
        <f>SUM(T1100:T1116)</f>
        <v>0</v>
      </c>
      <c r="AR1099" s="200" t="s">
        <v>82</v>
      </c>
      <c r="AT1099" s="201" t="s">
        <v>71</v>
      </c>
      <c r="AU1099" s="201" t="s">
        <v>80</v>
      </c>
      <c r="AY1099" s="200" t="s">
        <v>145</v>
      </c>
      <c r="BK1099" s="202">
        <f>SUM(BK1100:BK1116)</f>
        <v>0</v>
      </c>
    </row>
    <row r="1100" spans="1:65" s="2" customFormat="1" ht="21.75" customHeight="1">
      <c r="A1100" s="35"/>
      <c r="B1100" s="36"/>
      <c r="C1100" s="205" t="s">
        <v>863</v>
      </c>
      <c r="D1100" s="205" t="s">
        <v>147</v>
      </c>
      <c r="E1100" s="206" t="s">
        <v>1385</v>
      </c>
      <c r="F1100" s="207" t="s">
        <v>1386</v>
      </c>
      <c r="G1100" s="208" t="s">
        <v>181</v>
      </c>
      <c r="H1100" s="209">
        <v>54.6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37</v>
      </c>
      <c r="O1100" s="72"/>
      <c r="P1100" s="215">
        <f>O1100*H1100</f>
        <v>0</v>
      </c>
      <c r="Q1100" s="215">
        <v>0</v>
      </c>
      <c r="R1100" s="215">
        <f>Q1100*H1100</f>
        <v>0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182</v>
      </c>
      <c r="AT1100" s="217" t="s">
        <v>147</v>
      </c>
      <c r="AU1100" s="217" t="s">
        <v>82</v>
      </c>
      <c r="AY1100" s="18" t="s">
        <v>145</v>
      </c>
      <c r="BE1100" s="218">
        <f>IF(N1100="základní",J1100,0)</f>
        <v>0</v>
      </c>
      <c r="BF1100" s="218">
        <f>IF(N1100="snížená",J1100,0)</f>
        <v>0</v>
      </c>
      <c r="BG1100" s="218">
        <f>IF(N1100="zákl. přenesená",J1100,0)</f>
        <v>0</v>
      </c>
      <c r="BH1100" s="218">
        <f>IF(N1100="sníž. přenesená",J1100,0)</f>
        <v>0</v>
      </c>
      <c r="BI1100" s="218">
        <f>IF(N1100="nulová",J1100,0)</f>
        <v>0</v>
      </c>
      <c r="BJ1100" s="18" t="s">
        <v>80</v>
      </c>
      <c r="BK1100" s="218">
        <f>ROUND(I1100*H1100,2)</f>
        <v>0</v>
      </c>
      <c r="BL1100" s="18" t="s">
        <v>182</v>
      </c>
      <c r="BM1100" s="217" t="s">
        <v>1387</v>
      </c>
    </row>
    <row r="1101" spans="2:51" s="15" customFormat="1" ht="12">
      <c r="B1101" s="242"/>
      <c r="C1101" s="243"/>
      <c r="D1101" s="221" t="s">
        <v>152</v>
      </c>
      <c r="E1101" s="244" t="s">
        <v>1</v>
      </c>
      <c r="F1101" s="245" t="s">
        <v>1388</v>
      </c>
      <c r="G1101" s="243"/>
      <c r="H1101" s="244" t="s">
        <v>1</v>
      </c>
      <c r="I1101" s="246"/>
      <c r="J1101" s="243"/>
      <c r="K1101" s="243"/>
      <c r="L1101" s="247"/>
      <c r="M1101" s="248"/>
      <c r="N1101" s="249"/>
      <c r="O1101" s="249"/>
      <c r="P1101" s="249"/>
      <c r="Q1101" s="249"/>
      <c r="R1101" s="249"/>
      <c r="S1101" s="249"/>
      <c r="T1101" s="250"/>
      <c r="AT1101" s="251" t="s">
        <v>152</v>
      </c>
      <c r="AU1101" s="251" t="s">
        <v>82</v>
      </c>
      <c r="AV1101" s="15" t="s">
        <v>80</v>
      </c>
      <c r="AW1101" s="15" t="s">
        <v>29</v>
      </c>
      <c r="AX1101" s="15" t="s">
        <v>72</v>
      </c>
      <c r="AY1101" s="251" t="s">
        <v>145</v>
      </c>
    </row>
    <row r="1102" spans="2:51" s="13" customFormat="1" ht="12">
      <c r="B1102" s="219"/>
      <c r="C1102" s="220"/>
      <c r="D1102" s="221" t="s">
        <v>152</v>
      </c>
      <c r="E1102" s="222" t="s">
        <v>1</v>
      </c>
      <c r="F1102" s="223" t="s">
        <v>1389</v>
      </c>
      <c r="G1102" s="220"/>
      <c r="H1102" s="224">
        <v>17.38</v>
      </c>
      <c r="I1102" s="225"/>
      <c r="J1102" s="220"/>
      <c r="K1102" s="220"/>
      <c r="L1102" s="226"/>
      <c r="M1102" s="227"/>
      <c r="N1102" s="228"/>
      <c r="O1102" s="228"/>
      <c r="P1102" s="228"/>
      <c r="Q1102" s="228"/>
      <c r="R1102" s="228"/>
      <c r="S1102" s="228"/>
      <c r="T1102" s="229"/>
      <c r="AT1102" s="230" t="s">
        <v>152</v>
      </c>
      <c r="AU1102" s="230" t="s">
        <v>82</v>
      </c>
      <c r="AV1102" s="13" t="s">
        <v>82</v>
      </c>
      <c r="AW1102" s="13" t="s">
        <v>29</v>
      </c>
      <c r="AX1102" s="13" t="s">
        <v>72</v>
      </c>
      <c r="AY1102" s="230" t="s">
        <v>145</v>
      </c>
    </row>
    <row r="1103" spans="2:51" s="13" customFormat="1" ht="12">
      <c r="B1103" s="219"/>
      <c r="C1103" s="220"/>
      <c r="D1103" s="221" t="s">
        <v>152</v>
      </c>
      <c r="E1103" s="222" t="s">
        <v>1</v>
      </c>
      <c r="F1103" s="223" t="s">
        <v>1390</v>
      </c>
      <c r="G1103" s="220"/>
      <c r="H1103" s="224">
        <v>3.16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152</v>
      </c>
      <c r="AU1103" s="230" t="s">
        <v>82</v>
      </c>
      <c r="AV1103" s="13" t="s">
        <v>82</v>
      </c>
      <c r="AW1103" s="13" t="s">
        <v>29</v>
      </c>
      <c r="AX1103" s="13" t="s">
        <v>72</v>
      </c>
      <c r="AY1103" s="230" t="s">
        <v>145</v>
      </c>
    </row>
    <row r="1104" spans="2:51" s="13" customFormat="1" ht="12">
      <c r="B1104" s="219"/>
      <c r="C1104" s="220"/>
      <c r="D1104" s="221" t="s">
        <v>152</v>
      </c>
      <c r="E1104" s="222" t="s">
        <v>1</v>
      </c>
      <c r="F1104" s="223" t="s">
        <v>1391</v>
      </c>
      <c r="G1104" s="220"/>
      <c r="H1104" s="224">
        <v>0.79</v>
      </c>
      <c r="I1104" s="225"/>
      <c r="J1104" s="220"/>
      <c r="K1104" s="220"/>
      <c r="L1104" s="226"/>
      <c r="M1104" s="227"/>
      <c r="N1104" s="228"/>
      <c r="O1104" s="228"/>
      <c r="P1104" s="228"/>
      <c r="Q1104" s="228"/>
      <c r="R1104" s="228"/>
      <c r="S1104" s="228"/>
      <c r="T1104" s="229"/>
      <c r="AT1104" s="230" t="s">
        <v>152</v>
      </c>
      <c r="AU1104" s="230" t="s">
        <v>82</v>
      </c>
      <c r="AV1104" s="13" t="s">
        <v>82</v>
      </c>
      <c r="AW1104" s="13" t="s">
        <v>29</v>
      </c>
      <c r="AX1104" s="13" t="s">
        <v>72</v>
      </c>
      <c r="AY1104" s="230" t="s">
        <v>145</v>
      </c>
    </row>
    <row r="1105" spans="2:51" s="13" customFormat="1" ht="12">
      <c r="B1105" s="219"/>
      <c r="C1105" s="220"/>
      <c r="D1105" s="221" t="s">
        <v>152</v>
      </c>
      <c r="E1105" s="222" t="s">
        <v>1</v>
      </c>
      <c r="F1105" s="223" t="s">
        <v>1392</v>
      </c>
      <c r="G1105" s="220"/>
      <c r="H1105" s="224">
        <v>3.95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152</v>
      </c>
      <c r="AU1105" s="230" t="s">
        <v>82</v>
      </c>
      <c r="AV1105" s="13" t="s">
        <v>82</v>
      </c>
      <c r="AW1105" s="13" t="s">
        <v>29</v>
      </c>
      <c r="AX1105" s="13" t="s">
        <v>72</v>
      </c>
      <c r="AY1105" s="230" t="s">
        <v>145</v>
      </c>
    </row>
    <row r="1106" spans="2:51" s="16" customFormat="1" ht="12">
      <c r="B1106" s="252"/>
      <c r="C1106" s="253"/>
      <c r="D1106" s="221" t="s">
        <v>152</v>
      </c>
      <c r="E1106" s="254" t="s">
        <v>1</v>
      </c>
      <c r="F1106" s="255" t="s">
        <v>198</v>
      </c>
      <c r="G1106" s="253"/>
      <c r="H1106" s="256">
        <v>25.279999999999998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AT1106" s="262" t="s">
        <v>152</v>
      </c>
      <c r="AU1106" s="262" t="s">
        <v>82</v>
      </c>
      <c r="AV1106" s="16" t="s">
        <v>157</v>
      </c>
      <c r="AW1106" s="16" t="s">
        <v>29</v>
      </c>
      <c r="AX1106" s="16" t="s">
        <v>72</v>
      </c>
      <c r="AY1106" s="262" t="s">
        <v>145</v>
      </c>
    </row>
    <row r="1107" spans="2:51" s="15" customFormat="1" ht="12">
      <c r="B1107" s="242"/>
      <c r="C1107" s="243"/>
      <c r="D1107" s="221" t="s">
        <v>152</v>
      </c>
      <c r="E1107" s="244" t="s">
        <v>1</v>
      </c>
      <c r="F1107" s="245" t="s">
        <v>1393</v>
      </c>
      <c r="G1107" s="243"/>
      <c r="H1107" s="244" t="s">
        <v>1</v>
      </c>
      <c r="I1107" s="246"/>
      <c r="J1107" s="243"/>
      <c r="K1107" s="243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152</v>
      </c>
      <c r="AU1107" s="251" t="s">
        <v>82</v>
      </c>
      <c r="AV1107" s="15" t="s">
        <v>80</v>
      </c>
      <c r="AW1107" s="15" t="s">
        <v>29</v>
      </c>
      <c r="AX1107" s="15" t="s">
        <v>72</v>
      </c>
      <c r="AY1107" s="251" t="s">
        <v>145</v>
      </c>
    </row>
    <row r="1108" spans="2:51" s="13" customFormat="1" ht="12">
      <c r="B1108" s="219"/>
      <c r="C1108" s="220"/>
      <c r="D1108" s="221" t="s">
        <v>152</v>
      </c>
      <c r="E1108" s="222" t="s">
        <v>1</v>
      </c>
      <c r="F1108" s="223" t="s">
        <v>1394</v>
      </c>
      <c r="G1108" s="220"/>
      <c r="H1108" s="224">
        <v>7.92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152</v>
      </c>
      <c r="AU1108" s="230" t="s">
        <v>82</v>
      </c>
      <c r="AV1108" s="13" t="s">
        <v>82</v>
      </c>
      <c r="AW1108" s="13" t="s">
        <v>29</v>
      </c>
      <c r="AX1108" s="13" t="s">
        <v>72</v>
      </c>
      <c r="AY1108" s="230" t="s">
        <v>145</v>
      </c>
    </row>
    <row r="1109" spans="2:51" s="13" customFormat="1" ht="12">
      <c r="B1109" s="219"/>
      <c r="C1109" s="220"/>
      <c r="D1109" s="221" t="s">
        <v>152</v>
      </c>
      <c r="E1109" s="222" t="s">
        <v>1</v>
      </c>
      <c r="F1109" s="223" t="s">
        <v>1395</v>
      </c>
      <c r="G1109" s="220"/>
      <c r="H1109" s="224">
        <v>8.8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152</v>
      </c>
      <c r="AU1109" s="230" t="s">
        <v>82</v>
      </c>
      <c r="AV1109" s="13" t="s">
        <v>82</v>
      </c>
      <c r="AW1109" s="13" t="s">
        <v>29</v>
      </c>
      <c r="AX1109" s="13" t="s">
        <v>72</v>
      </c>
      <c r="AY1109" s="230" t="s">
        <v>145</v>
      </c>
    </row>
    <row r="1110" spans="2:51" s="13" customFormat="1" ht="12">
      <c r="B1110" s="219"/>
      <c r="C1110" s="220"/>
      <c r="D1110" s="221" t="s">
        <v>152</v>
      </c>
      <c r="E1110" s="222" t="s">
        <v>1</v>
      </c>
      <c r="F1110" s="223" t="s">
        <v>1396</v>
      </c>
      <c r="G1110" s="220"/>
      <c r="H1110" s="224">
        <v>2.2</v>
      </c>
      <c r="I1110" s="225"/>
      <c r="J1110" s="220"/>
      <c r="K1110" s="220"/>
      <c r="L1110" s="226"/>
      <c r="M1110" s="227"/>
      <c r="N1110" s="228"/>
      <c r="O1110" s="228"/>
      <c r="P1110" s="228"/>
      <c r="Q1110" s="228"/>
      <c r="R1110" s="228"/>
      <c r="S1110" s="228"/>
      <c r="T1110" s="229"/>
      <c r="AT1110" s="230" t="s">
        <v>152</v>
      </c>
      <c r="AU1110" s="230" t="s">
        <v>82</v>
      </c>
      <c r="AV1110" s="13" t="s">
        <v>82</v>
      </c>
      <c r="AW1110" s="13" t="s">
        <v>29</v>
      </c>
      <c r="AX1110" s="13" t="s">
        <v>72</v>
      </c>
      <c r="AY1110" s="230" t="s">
        <v>145</v>
      </c>
    </row>
    <row r="1111" spans="2:51" s="13" customFormat="1" ht="12">
      <c r="B1111" s="219"/>
      <c r="C1111" s="220"/>
      <c r="D1111" s="221" t="s">
        <v>152</v>
      </c>
      <c r="E1111" s="222" t="s">
        <v>1</v>
      </c>
      <c r="F1111" s="223" t="s">
        <v>1397</v>
      </c>
      <c r="G1111" s="220"/>
      <c r="H1111" s="224">
        <v>4.4</v>
      </c>
      <c r="I1111" s="225"/>
      <c r="J1111" s="220"/>
      <c r="K1111" s="220"/>
      <c r="L1111" s="226"/>
      <c r="M1111" s="227"/>
      <c r="N1111" s="228"/>
      <c r="O1111" s="228"/>
      <c r="P1111" s="228"/>
      <c r="Q1111" s="228"/>
      <c r="R1111" s="228"/>
      <c r="S1111" s="228"/>
      <c r="T1111" s="229"/>
      <c r="AT1111" s="230" t="s">
        <v>152</v>
      </c>
      <c r="AU1111" s="230" t="s">
        <v>82</v>
      </c>
      <c r="AV1111" s="13" t="s">
        <v>82</v>
      </c>
      <c r="AW1111" s="13" t="s">
        <v>29</v>
      </c>
      <c r="AX1111" s="13" t="s">
        <v>72</v>
      </c>
      <c r="AY1111" s="230" t="s">
        <v>145</v>
      </c>
    </row>
    <row r="1112" spans="2:51" s="13" customFormat="1" ht="12">
      <c r="B1112" s="219"/>
      <c r="C1112" s="220"/>
      <c r="D1112" s="221" t="s">
        <v>152</v>
      </c>
      <c r="E1112" s="222" t="s">
        <v>1</v>
      </c>
      <c r="F1112" s="223" t="s">
        <v>1398</v>
      </c>
      <c r="G1112" s="220"/>
      <c r="H1112" s="224">
        <v>6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152</v>
      </c>
      <c r="AU1112" s="230" t="s">
        <v>82</v>
      </c>
      <c r="AV1112" s="13" t="s">
        <v>82</v>
      </c>
      <c r="AW1112" s="13" t="s">
        <v>29</v>
      </c>
      <c r="AX1112" s="13" t="s">
        <v>72</v>
      </c>
      <c r="AY1112" s="230" t="s">
        <v>145</v>
      </c>
    </row>
    <row r="1113" spans="2:51" s="16" customFormat="1" ht="12">
      <c r="B1113" s="252"/>
      <c r="C1113" s="253"/>
      <c r="D1113" s="221" t="s">
        <v>152</v>
      </c>
      <c r="E1113" s="254" t="s">
        <v>1</v>
      </c>
      <c r="F1113" s="255" t="s">
        <v>198</v>
      </c>
      <c r="G1113" s="253"/>
      <c r="H1113" s="256">
        <v>29.32</v>
      </c>
      <c r="I1113" s="257"/>
      <c r="J1113" s="253"/>
      <c r="K1113" s="253"/>
      <c r="L1113" s="258"/>
      <c r="M1113" s="259"/>
      <c r="N1113" s="260"/>
      <c r="O1113" s="260"/>
      <c r="P1113" s="260"/>
      <c r="Q1113" s="260"/>
      <c r="R1113" s="260"/>
      <c r="S1113" s="260"/>
      <c r="T1113" s="261"/>
      <c r="AT1113" s="262" t="s">
        <v>152</v>
      </c>
      <c r="AU1113" s="262" t="s">
        <v>82</v>
      </c>
      <c r="AV1113" s="16" t="s">
        <v>157</v>
      </c>
      <c r="AW1113" s="16" t="s">
        <v>29</v>
      </c>
      <c r="AX1113" s="16" t="s">
        <v>72</v>
      </c>
      <c r="AY1113" s="262" t="s">
        <v>145</v>
      </c>
    </row>
    <row r="1114" spans="2:51" s="14" customFormat="1" ht="12">
      <c r="B1114" s="231"/>
      <c r="C1114" s="232"/>
      <c r="D1114" s="221" t="s">
        <v>152</v>
      </c>
      <c r="E1114" s="233" t="s">
        <v>1</v>
      </c>
      <c r="F1114" s="234" t="s">
        <v>154</v>
      </c>
      <c r="G1114" s="232"/>
      <c r="H1114" s="235">
        <v>54.6</v>
      </c>
      <c r="I1114" s="236"/>
      <c r="J1114" s="232"/>
      <c r="K1114" s="232"/>
      <c r="L1114" s="237"/>
      <c r="M1114" s="238"/>
      <c r="N1114" s="239"/>
      <c r="O1114" s="239"/>
      <c r="P1114" s="239"/>
      <c r="Q1114" s="239"/>
      <c r="R1114" s="239"/>
      <c r="S1114" s="239"/>
      <c r="T1114" s="240"/>
      <c r="AT1114" s="241" t="s">
        <v>152</v>
      </c>
      <c r="AU1114" s="241" t="s">
        <v>82</v>
      </c>
      <c r="AV1114" s="14" t="s">
        <v>151</v>
      </c>
      <c r="AW1114" s="14" t="s">
        <v>29</v>
      </c>
      <c r="AX1114" s="14" t="s">
        <v>80</v>
      </c>
      <c r="AY1114" s="241" t="s">
        <v>145</v>
      </c>
    </row>
    <row r="1115" spans="1:65" s="2" customFormat="1" ht="21.75" customHeight="1">
      <c r="A1115" s="35"/>
      <c r="B1115" s="36"/>
      <c r="C1115" s="263" t="s">
        <v>1399</v>
      </c>
      <c r="D1115" s="263" t="s">
        <v>222</v>
      </c>
      <c r="E1115" s="264" t="s">
        <v>1400</v>
      </c>
      <c r="F1115" s="265" t="s">
        <v>1401</v>
      </c>
      <c r="G1115" s="266" t="s">
        <v>189</v>
      </c>
      <c r="H1115" s="267">
        <v>23.374</v>
      </c>
      <c r="I1115" s="268"/>
      <c r="J1115" s="269">
        <f>ROUND(I1115*H1115,2)</f>
        <v>0</v>
      </c>
      <c r="K1115" s="270"/>
      <c r="L1115" s="271"/>
      <c r="M1115" s="272" t="s">
        <v>1</v>
      </c>
      <c r="N1115" s="273" t="s">
        <v>37</v>
      </c>
      <c r="O1115" s="72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217" t="s">
        <v>310</v>
      </c>
      <c r="AT1115" s="217" t="s">
        <v>222</v>
      </c>
      <c r="AU1115" s="217" t="s">
        <v>82</v>
      </c>
      <c r="AY1115" s="18" t="s">
        <v>145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8" t="s">
        <v>80</v>
      </c>
      <c r="BK1115" s="218">
        <f>ROUND(I1115*H1115,2)</f>
        <v>0</v>
      </c>
      <c r="BL1115" s="18" t="s">
        <v>182</v>
      </c>
      <c r="BM1115" s="217" t="s">
        <v>1402</v>
      </c>
    </row>
    <row r="1116" spans="1:65" s="2" customFormat="1" ht="21.75" customHeight="1">
      <c r="A1116" s="35"/>
      <c r="B1116" s="36"/>
      <c r="C1116" s="205" t="s">
        <v>867</v>
      </c>
      <c r="D1116" s="205" t="s">
        <v>147</v>
      </c>
      <c r="E1116" s="206" t="s">
        <v>1403</v>
      </c>
      <c r="F1116" s="207" t="s">
        <v>1404</v>
      </c>
      <c r="G1116" s="208" t="s">
        <v>634</v>
      </c>
      <c r="H1116" s="274"/>
      <c r="I1116" s="210"/>
      <c r="J1116" s="211">
        <f>ROUND(I1116*H1116,2)</f>
        <v>0</v>
      </c>
      <c r="K1116" s="212"/>
      <c r="L1116" s="40"/>
      <c r="M1116" s="213" t="s">
        <v>1</v>
      </c>
      <c r="N1116" s="214" t="s">
        <v>37</v>
      </c>
      <c r="O1116" s="72"/>
      <c r="P1116" s="215">
        <f>O1116*H1116</f>
        <v>0</v>
      </c>
      <c r="Q1116" s="215">
        <v>0</v>
      </c>
      <c r="R1116" s="215">
        <f>Q1116*H1116</f>
        <v>0</v>
      </c>
      <c r="S1116" s="215">
        <v>0</v>
      </c>
      <c r="T1116" s="216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7" t="s">
        <v>182</v>
      </c>
      <c r="AT1116" s="217" t="s">
        <v>147</v>
      </c>
      <c r="AU1116" s="217" t="s">
        <v>82</v>
      </c>
      <c r="AY1116" s="18" t="s">
        <v>145</v>
      </c>
      <c r="BE1116" s="218">
        <f>IF(N1116="základní",J1116,0)</f>
        <v>0</v>
      </c>
      <c r="BF1116" s="218">
        <f>IF(N1116="snížená",J1116,0)</f>
        <v>0</v>
      </c>
      <c r="BG1116" s="218">
        <f>IF(N1116="zákl. přenesená",J1116,0)</f>
        <v>0</v>
      </c>
      <c r="BH1116" s="218">
        <f>IF(N1116="sníž. přenesená",J1116,0)</f>
        <v>0</v>
      </c>
      <c r="BI1116" s="218">
        <f>IF(N1116="nulová",J1116,0)</f>
        <v>0</v>
      </c>
      <c r="BJ1116" s="18" t="s">
        <v>80</v>
      </c>
      <c r="BK1116" s="218">
        <f>ROUND(I1116*H1116,2)</f>
        <v>0</v>
      </c>
      <c r="BL1116" s="18" t="s">
        <v>182</v>
      </c>
      <c r="BM1116" s="217" t="s">
        <v>1405</v>
      </c>
    </row>
    <row r="1117" spans="2:63" s="12" customFormat="1" ht="22.9" customHeight="1">
      <c r="B1117" s="189"/>
      <c r="C1117" s="190"/>
      <c r="D1117" s="191" t="s">
        <v>71</v>
      </c>
      <c r="E1117" s="203" t="s">
        <v>1406</v>
      </c>
      <c r="F1117" s="203" t="s">
        <v>1407</v>
      </c>
      <c r="G1117" s="190"/>
      <c r="H1117" s="190"/>
      <c r="I1117" s="193"/>
      <c r="J1117" s="204">
        <f>BK1117</f>
        <v>0</v>
      </c>
      <c r="K1117" s="190"/>
      <c r="L1117" s="195"/>
      <c r="M1117" s="196"/>
      <c r="N1117" s="197"/>
      <c r="O1117" s="197"/>
      <c r="P1117" s="198">
        <f>SUM(P1118:P1120)</f>
        <v>0</v>
      </c>
      <c r="Q1117" s="197"/>
      <c r="R1117" s="198">
        <f>SUM(R1118:R1120)</f>
        <v>0.8701794399999999</v>
      </c>
      <c r="S1117" s="197"/>
      <c r="T1117" s="199">
        <f>SUM(T1118:T1120)</f>
        <v>0</v>
      </c>
      <c r="AR1117" s="200" t="s">
        <v>82</v>
      </c>
      <c r="AT1117" s="201" t="s">
        <v>71</v>
      </c>
      <c r="AU1117" s="201" t="s">
        <v>80</v>
      </c>
      <c r="AY1117" s="200" t="s">
        <v>145</v>
      </c>
      <c r="BK1117" s="202">
        <f>SUM(BK1118:BK1120)</f>
        <v>0</v>
      </c>
    </row>
    <row r="1118" spans="1:65" s="2" customFormat="1" ht="21.75" customHeight="1">
      <c r="A1118" s="35"/>
      <c r="B1118" s="36"/>
      <c r="C1118" s="205" t="s">
        <v>1408</v>
      </c>
      <c r="D1118" s="205" t="s">
        <v>147</v>
      </c>
      <c r="E1118" s="206" t="s">
        <v>1409</v>
      </c>
      <c r="F1118" s="207" t="s">
        <v>1410</v>
      </c>
      <c r="G1118" s="208" t="s">
        <v>189</v>
      </c>
      <c r="H1118" s="209">
        <v>1641.848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37</v>
      </c>
      <c r="O1118" s="72"/>
      <c r="P1118" s="215">
        <f>O1118*H1118</f>
        <v>0</v>
      </c>
      <c r="Q1118" s="215">
        <v>0.00053</v>
      </c>
      <c r="R1118" s="215">
        <f>Q1118*H1118</f>
        <v>0.8701794399999999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182</v>
      </c>
      <c r="AT1118" s="217" t="s">
        <v>147</v>
      </c>
      <c r="AU1118" s="217" t="s">
        <v>82</v>
      </c>
      <c r="AY1118" s="18" t="s">
        <v>145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8" t="s">
        <v>80</v>
      </c>
      <c r="BK1118" s="218">
        <f>ROUND(I1118*H1118,2)</f>
        <v>0</v>
      </c>
      <c r="BL1118" s="18" t="s">
        <v>182</v>
      </c>
      <c r="BM1118" s="217" t="s">
        <v>1411</v>
      </c>
    </row>
    <row r="1119" spans="2:51" s="13" customFormat="1" ht="12">
      <c r="B1119" s="219"/>
      <c r="C1119" s="220"/>
      <c r="D1119" s="221" t="s">
        <v>152</v>
      </c>
      <c r="E1119" s="222" t="s">
        <v>1</v>
      </c>
      <c r="F1119" s="223" t="s">
        <v>1412</v>
      </c>
      <c r="G1119" s="220"/>
      <c r="H1119" s="224">
        <v>1641.848</v>
      </c>
      <c r="I1119" s="225"/>
      <c r="J1119" s="220"/>
      <c r="K1119" s="220"/>
      <c r="L1119" s="226"/>
      <c r="M1119" s="227"/>
      <c r="N1119" s="228"/>
      <c r="O1119" s="228"/>
      <c r="P1119" s="228"/>
      <c r="Q1119" s="228"/>
      <c r="R1119" s="228"/>
      <c r="S1119" s="228"/>
      <c r="T1119" s="229"/>
      <c r="AT1119" s="230" t="s">
        <v>152</v>
      </c>
      <c r="AU1119" s="230" t="s">
        <v>82</v>
      </c>
      <c r="AV1119" s="13" t="s">
        <v>82</v>
      </c>
      <c r="AW1119" s="13" t="s">
        <v>29</v>
      </c>
      <c r="AX1119" s="13" t="s">
        <v>72</v>
      </c>
      <c r="AY1119" s="230" t="s">
        <v>145</v>
      </c>
    </row>
    <row r="1120" spans="2:51" s="14" customFormat="1" ht="22.5">
      <c r="B1120" s="231"/>
      <c r="C1120" s="232"/>
      <c r="D1120" s="221" t="s">
        <v>152</v>
      </c>
      <c r="E1120" s="233" t="s">
        <v>1</v>
      </c>
      <c r="F1120" s="234" t="s">
        <v>377</v>
      </c>
      <c r="G1120" s="232"/>
      <c r="H1120" s="235">
        <v>1641.848</v>
      </c>
      <c r="I1120" s="236"/>
      <c r="J1120" s="232"/>
      <c r="K1120" s="232"/>
      <c r="L1120" s="237"/>
      <c r="M1120" s="238"/>
      <c r="N1120" s="239"/>
      <c r="O1120" s="239"/>
      <c r="P1120" s="239"/>
      <c r="Q1120" s="239"/>
      <c r="R1120" s="239"/>
      <c r="S1120" s="239"/>
      <c r="T1120" s="240"/>
      <c r="AT1120" s="241" t="s">
        <v>152</v>
      </c>
      <c r="AU1120" s="241" t="s">
        <v>82</v>
      </c>
      <c r="AV1120" s="14" t="s">
        <v>151</v>
      </c>
      <c r="AW1120" s="14" t="s">
        <v>29</v>
      </c>
      <c r="AX1120" s="14" t="s">
        <v>80</v>
      </c>
      <c r="AY1120" s="241" t="s">
        <v>145</v>
      </c>
    </row>
    <row r="1121" spans="2:63" s="12" customFormat="1" ht="22.9" customHeight="1">
      <c r="B1121" s="189"/>
      <c r="C1121" s="190"/>
      <c r="D1121" s="191" t="s">
        <v>71</v>
      </c>
      <c r="E1121" s="203" t="s">
        <v>1413</v>
      </c>
      <c r="F1121" s="203" t="s">
        <v>1414</v>
      </c>
      <c r="G1121" s="190"/>
      <c r="H1121" s="190"/>
      <c r="I1121" s="193"/>
      <c r="J1121" s="204">
        <f>BK1121</f>
        <v>0</v>
      </c>
      <c r="K1121" s="190"/>
      <c r="L1121" s="195"/>
      <c r="M1121" s="196"/>
      <c r="N1121" s="197"/>
      <c r="O1121" s="197"/>
      <c r="P1121" s="198">
        <f>SUM(P1122:P1133)</f>
        <v>0</v>
      </c>
      <c r="Q1121" s="197"/>
      <c r="R1121" s="198">
        <f>SUM(R1122:R1133)</f>
        <v>0</v>
      </c>
      <c r="S1121" s="197"/>
      <c r="T1121" s="199">
        <f>SUM(T1122:T1133)</f>
        <v>0</v>
      </c>
      <c r="AR1121" s="200" t="s">
        <v>82</v>
      </c>
      <c r="AT1121" s="201" t="s">
        <v>71</v>
      </c>
      <c r="AU1121" s="201" t="s">
        <v>80</v>
      </c>
      <c r="AY1121" s="200" t="s">
        <v>145</v>
      </c>
      <c r="BK1121" s="202">
        <f>SUM(BK1122:BK1133)</f>
        <v>0</v>
      </c>
    </row>
    <row r="1122" spans="1:65" s="2" customFormat="1" ht="16.5" customHeight="1">
      <c r="A1122" s="35"/>
      <c r="B1122" s="36"/>
      <c r="C1122" s="205" t="s">
        <v>871</v>
      </c>
      <c r="D1122" s="205" t="s">
        <v>147</v>
      </c>
      <c r="E1122" s="206" t="s">
        <v>1415</v>
      </c>
      <c r="F1122" s="207" t="s">
        <v>1416</v>
      </c>
      <c r="G1122" s="208" t="s">
        <v>189</v>
      </c>
      <c r="H1122" s="209">
        <v>2582</v>
      </c>
      <c r="I1122" s="210"/>
      <c r="J1122" s="211">
        <f>ROUND(I1122*H1122,2)</f>
        <v>0</v>
      </c>
      <c r="K1122" s="212"/>
      <c r="L1122" s="40"/>
      <c r="M1122" s="213" t="s">
        <v>1</v>
      </c>
      <c r="N1122" s="214" t="s">
        <v>37</v>
      </c>
      <c r="O1122" s="72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7" t="s">
        <v>182</v>
      </c>
      <c r="AT1122" s="217" t="s">
        <v>147</v>
      </c>
      <c r="AU1122" s="217" t="s">
        <v>82</v>
      </c>
      <c r="AY1122" s="18" t="s">
        <v>145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8" t="s">
        <v>80</v>
      </c>
      <c r="BK1122" s="218">
        <f>ROUND(I1122*H1122,2)</f>
        <v>0</v>
      </c>
      <c r="BL1122" s="18" t="s">
        <v>182</v>
      </c>
      <c r="BM1122" s="217" t="s">
        <v>1417</v>
      </c>
    </row>
    <row r="1123" spans="2:51" s="15" customFormat="1" ht="12">
      <c r="B1123" s="242"/>
      <c r="C1123" s="243"/>
      <c r="D1123" s="221" t="s">
        <v>152</v>
      </c>
      <c r="E1123" s="244" t="s">
        <v>1</v>
      </c>
      <c r="F1123" s="245" t="s">
        <v>1418</v>
      </c>
      <c r="G1123" s="243"/>
      <c r="H1123" s="244" t="s">
        <v>1</v>
      </c>
      <c r="I1123" s="246"/>
      <c r="J1123" s="243"/>
      <c r="K1123" s="243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152</v>
      </c>
      <c r="AU1123" s="251" t="s">
        <v>82</v>
      </c>
      <c r="AV1123" s="15" t="s">
        <v>80</v>
      </c>
      <c r="AW1123" s="15" t="s">
        <v>29</v>
      </c>
      <c r="AX1123" s="15" t="s">
        <v>72</v>
      </c>
      <c r="AY1123" s="251" t="s">
        <v>145</v>
      </c>
    </row>
    <row r="1124" spans="2:51" s="13" customFormat="1" ht="12">
      <c r="B1124" s="219"/>
      <c r="C1124" s="220"/>
      <c r="D1124" s="221" t="s">
        <v>152</v>
      </c>
      <c r="E1124" s="222" t="s">
        <v>1</v>
      </c>
      <c r="F1124" s="223" t="s">
        <v>1419</v>
      </c>
      <c r="G1124" s="220"/>
      <c r="H1124" s="224">
        <v>2132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152</v>
      </c>
      <c r="AU1124" s="230" t="s">
        <v>82</v>
      </c>
      <c r="AV1124" s="13" t="s">
        <v>82</v>
      </c>
      <c r="AW1124" s="13" t="s">
        <v>29</v>
      </c>
      <c r="AX1124" s="13" t="s">
        <v>72</v>
      </c>
      <c r="AY1124" s="230" t="s">
        <v>145</v>
      </c>
    </row>
    <row r="1125" spans="2:51" s="13" customFormat="1" ht="12">
      <c r="B1125" s="219"/>
      <c r="C1125" s="220"/>
      <c r="D1125" s="221" t="s">
        <v>152</v>
      </c>
      <c r="E1125" s="222" t="s">
        <v>1</v>
      </c>
      <c r="F1125" s="223" t="s">
        <v>1420</v>
      </c>
      <c r="G1125" s="220"/>
      <c r="H1125" s="224">
        <v>450</v>
      </c>
      <c r="I1125" s="225"/>
      <c r="J1125" s="220"/>
      <c r="K1125" s="220"/>
      <c r="L1125" s="226"/>
      <c r="M1125" s="227"/>
      <c r="N1125" s="228"/>
      <c r="O1125" s="228"/>
      <c r="P1125" s="228"/>
      <c r="Q1125" s="228"/>
      <c r="R1125" s="228"/>
      <c r="S1125" s="228"/>
      <c r="T1125" s="229"/>
      <c r="AT1125" s="230" t="s">
        <v>152</v>
      </c>
      <c r="AU1125" s="230" t="s">
        <v>82</v>
      </c>
      <c r="AV1125" s="13" t="s">
        <v>82</v>
      </c>
      <c r="AW1125" s="13" t="s">
        <v>29</v>
      </c>
      <c r="AX1125" s="13" t="s">
        <v>72</v>
      </c>
      <c r="AY1125" s="230" t="s">
        <v>145</v>
      </c>
    </row>
    <row r="1126" spans="2:51" s="14" customFormat="1" ht="12">
      <c r="B1126" s="231"/>
      <c r="C1126" s="232"/>
      <c r="D1126" s="221" t="s">
        <v>152</v>
      </c>
      <c r="E1126" s="233" t="s">
        <v>1</v>
      </c>
      <c r="F1126" s="234" t="s">
        <v>154</v>
      </c>
      <c r="G1126" s="232"/>
      <c r="H1126" s="235">
        <v>2582</v>
      </c>
      <c r="I1126" s="236"/>
      <c r="J1126" s="232"/>
      <c r="K1126" s="232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152</v>
      </c>
      <c r="AU1126" s="241" t="s">
        <v>82</v>
      </c>
      <c r="AV1126" s="14" t="s">
        <v>151</v>
      </c>
      <c r="AW1126" s="14" t="s">
        <v>29</v>
      </c>
      <c r="AX1126" s="14" t="s">
        <v>80</v>
      </c>
      <c r="AY1126" s="241" t="s">
        <v>145</v>
      </c>
    </row>
    <row r="1127" spans="1:65" s="2" customFormat="1" ht="21.75" customHeight="1">
      <c r="A1127" s="35"/>
      <c r="B1127" s="36"/>
      <c r="C1127" s="205" t="s">
        <v>1421</v>
      </c>
      <c r="D1127" s="205" t="s">
        <v>147</v>
      </c>
      <c r="E1127" s="206" t="s">
        <v>1422</v>
      </c>
      <c r="F1127" s="207" t="s">
        <v>1423</v>
      </c>
      <c r="G1127" s="208" t="s">
        <v>189</v>
      </c>
      <c r="H1127" s="209">
        <v>2582</v>
      </c>
      <c r="I1127" s="210"/>
      <c r="J1127" s="211">
        <f>ROUND(I1127*H1127,2)</f>
        <v>0</v>
      </c>
      <c r="K1127" s="212"/>
      <c r="L1127" s="40"/>
      <c r="M1127" s="213" t="s">
        <v>1</v>
      </c>
      <c r="N1127" s="214" t="s">
        <v>37</v>
      </c>
      <c r="O1127" s="72"/>
      <c r="P1127" s="215">
        <f>O1127*H1127</f>
        <v>0</v>
      </c>
      <c r="Q1127" s="215">
        <v>0</v>
      </c>
      <c r="R1127" s="215">
        <f>Q1127*H1127</f>
        <v>0</v>
      </c>
      <c r="S1127" s="215">
        <v>0</v>
      </c>
      <c r="T1127" s="216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217" t="s">
        <v>182</v>
      </c>
      <c r="AT1127" s="217" t="s">
        <v>147</v>
      </c>
      <c r="AU1127" s="217" t="s">
        <v>82</v>
      </c>
      <c r="AY1127" s="18" t="s">
        <v>145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8" t="s">
        <v>80</v>
      </c>
      <c r="BK1127" s="218">
        <f>ROUND(I1127*H1127,2)</f>
        <v>0</v>
      </c>
      <c r="BL1127" s="18" t="s">
        <v>182</v>
      </c>
      <c r="BM1127" s="217" t="s">
        <v>1424</v>
      </c>
    </row>
    <row r="1128" spans="1:65" s="2" customFormat="1" ht="21.75" customHeight="1">
      <c r="A1128" s="35"/>
      <c r="B1128" s="36"/>
      <c r="C1128" s="205" t="s">
        <v>876</v>
      </c>
      <c r="D1128" s="205" t="s">
        <v>147</v>
      </c>
      <c r="E1128" s="206" t="s">
        <v>1425</v>
      </c>
      <c r="F1128" s="207" t="s">
        <v>1426</v>
      </c>
      <c r="G1128" s="208" t="s">
        <v>189</v>
      </c>
      <c r="H1128" s="209">
        <v>2872.18</v>
      </c>
      <c r="I1128" s="210"/>
      <c r="J1128" s="211">
        <f>ROUND(I1128*H1128,2)</f>
        <v>0</v>
      </c>
      <c r="K1128" s="212"/>
      <c r="L1128" s="40"/>
      <c r="M1128" s="213" t="s">
        <v>1</v>
      </c>
      <c r="N1128" s="214" t="s">
        <v>37</v>
      </c>
      <c r="O1128" s="72"/>
      <c r="P1128" s="215">
        <f>O1128*H1128</f>
        <v>0</v>
      </c>
      <c r="Q1128" s="215">
        <v>0</v>
      </c>
      <c r="R1128" s="215">
        <f>Q1128*H1128</f>
        <v>0</v>
      </c>
      <c r="S1128" s="215">
        <v>0</v>
      </c>
      <c r="T1128" s="216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17" t="s">
        <v>182</v>
      </c>
      <c r="AT1128" s="217" t="s">
        <v>147</v>
      </c>
      <c r="AU1128" s="217" t="s">
        <v>82</v>
      </c>
      <c r="AY1128" s="18" t="s">
        <v>145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8" t="s">
        <v>80</v>
      </c>
      <c r="BK1128" s="218">
        <f>ROUND(I1128*H1128,2)</f>
        <v>0</v>
      </c>
      <c r="BL1128" s="18" t="s">
        <v>182</v>
      </c>
      <c r="BM1128" s="217" t="s">
        <v>1427</v>
      </c>
    </row>
    <row r="1129" spans="2:51" s="13" customFormat="1" ht="12">
      <c r="B1129" s="219"/>
      <c r="C1129" s="220"/>
      <c r="D1129" s="221" t="s">
        <v>152</v>
      </c>
      <c r="E1129" s="222" t="s">
        <v>1</v>
      </c>
      <c r="F1129" s="223" t="s">
        <v>1428</v>
      </c>
      <c r="G1129" s="220"/>
      <c r="H1129" s="224">
        <v>2872.18</v>
      </c>
      <c r="I1129" s="225"/>
      <c r="J1129" s="220"/>
      <c r="K1129" s="220"/>
      <c r="L1129" s="226"/>
      <c r="M1129" s="227"/>
      <c r="N1129" s="228"/>
      <c r="O1129" s="228"/>
      <c r="P1129" s="228"/>
      <c r="Q1129" s="228"/>
      <c r="R1129" s="228"/>
      <c r="S1129" s="228"/>
      <c r="T1129" s="229"/>
      <c r="AT1129" s="230" t="s">
        <v>152</v>
      </c>
      <c r="AU1129" s="230" t="s">
        <v>82</v>
      </c>
      <c r="AV1129" s="13" t="s">
        <v>82</v>
      </c>
      <c r="AW1129" s="13" t="s">
        <v>29</v>
      </c>
      <c r="AX1129" s="13" t="s">
        <v>72</v>
      </c>
      <c r="AY1129" s="230" t="s">
        <v>145</v>
      </c>
    </row>
    <row r="1130" spans="2:51" s="14" customFormat="1" ht="12">
      <c r="B1130" s="231"/>
      <c r="C1130" s="232"/>
      <c r="D1130" s="221" t="s">
        <v>152</v>
      </c>
      <c r="E1130" s="233" t="s">
        <v>1</v>
      </c>
      <c r="F1130" s="234" t="s">
        <v>154</v>
      </c>
      <c r="G1130" s="232"/>
      <c r="H1130" s="235">
        <v>2872.18</v>
      </c>
      <c r="I1130" s="236"/>
      <c r="J1130" s="232"/>
      <c r="K1130" s="232"/>
      <c r="L1130" s="237"/>
      <c r="M1130" s="238"/>
      <c r="N1130" s="239"/>
      <c r="O1130" s="239"/>
      <c r="P1130" s="239"/>
      <c r="Q1130" s="239"/>
      <c r="R1130" s="239"/>
      <c r="S1130" s="239"/>
      <c r="T1130" s="240"/>
      <c r="AT1130" s="241" t="s">
        <v>152</v>
      </c>
      <c r="AU1130" s="241" t="s">
        <v>82</v>
      </c>
      <c r="AV1130" s="14" t="s">
        <v>151</v>
      </c>
      <c r="AW1130" s="14" t="s">
        <v>29</v>
      </c>
      <c r="AX1130" s="14" t="s">
        <v>80</v>
      </c>
      <c r="AY1130" s="241" t="s">
        <v>145</v>
      </c>
    </row>
    <row r="1131" spans="1:65" s="2" customFormat="1" ht="16.5" customHeight="1">
      <c r="A1131" s="35"/>
      <c r="B1131" s="36"/>
      <c r="C1131" s="205" t="s">
        <v>1429</v>
      </c>
      <c r="D1131" s="205" t="s">
        <v>147</v>
      </c>
      <c r="E1131" s="206" t="s">
        <v>1430</v>
      </c>
      <c r="F1131" s="207" t="s">
        <v>2271</v>
      </c>
      <c r="G1131" s="208" t="s">
        <v>189</v>
      </c>
      <c r="H1131" s="209">
        <v>718.045</v>
      </c>
      <c r="I1131" s="210"/>
      <c r="J1131" s="211">
        <f>ROUND(I1131*H1131,2)</f>
        <v>0</v>
      </c>
      <c r="K1131" s="212"/>
      <c r="L1131" s="40"/>
      <c r="M1131" s="213" t="s">
        <v>1</v>
      </c>
      <c r="N1131" s="214" t="s">
        <v>37</v>
      </c>
      <c r="O1131" s="72"/>
      <c r="P1131" s="215">
        <f>O1131*H1131</f>
        <v>0</v>
      </c>
      <c r="Q1131" s="215">
        <v>0</v>
      </c>
      <c r="R1131" s="215">
        <f>Q1131*H1131</f>
        <v>0</v>
      </c>
      <c r="S1131" s="215">
        <v>0</v>
      </c>
      <c r="T1131" s="216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217" t="s">
        <v>182</v>
      </c>
      <c r="AT1131" s="217" t="s">
        <v>147</v>
      </c>
      <c r="AU1131" s="217" t="s">
        <v>82</v>
      </c>
      <c r="AY1131" s="18" t="s">
        <v>145</v>
      </c>
      <c r="BE1131" s="218">
        <f>IF(N1131="základní",J1131,0)</f>
        <v>0</v>
      </c>
      <c r="BF1131" s="218">
        <f>IF(N1131="snížená",J1131,0)</f>
        <v>0</v>
      </c>
      <c r="BG1131" s="218">
        <f>IF(N1131="zákl. přenesená",J1131,0)</f>
        <v>0</v>
      </c>
      <c r="BH1131" s="218">
        <f>IF(N1131="sníž. přenesená",J1131,0)</f>
        <v>0</v>
      </c>
      <c r="BI1131" s="218">
        <f>IF(N1131="nulová",J1131,0)</f>
        <v>0</v>
      </c>
      <c r="BJ1131" s="18" t="s">
        <v>80</v>
      </c>
      <c r="BK1131" s="218">
        <f>ROUND(I1131*H1131,2)</f>
        <v>0</v>
      </c>
      <c r="BL1131" s="18" t="s">
        <v>182</v>
      </c>
      <c r="BM1131" s="217" t="s">
        <v>1431</v>
      </c>
    </row>
    <row r="1132" spans="2:51" s="13" customFormat="1" ht="12">
      <c r="B1132" s="219"/>
      <c r="C1132" s="220"/>
      <c r="D1132" s="221" t="s">
        <v>152</v>
      </c>
      <c r="E1132" s="222" t="s">
        <v>1</v>
      </c>
      <c r="F1132" s="223" t="s">
        <v>1432</v>
      </c>
      <c r="G1132" s="220"/>
      <c r="H1132" s="224">
        <v>718.045</v>
      </c>
      <c r="I1132" s="225"/>
      <c r="J1132" s="220"/>
      <c r="K1132" s="220"/>
      <c r="L1132" s="226"/>
      <c r="M1132" s="227"/>
      <c r="N1132" s="228"/>
      <c r="O1132" s="228"/>
      <c r="P1132" s="228"/>
      <c r="Q1132" s="228"/>
      <c r="R1132" s="228"/>
      <c r="S1132" s="228"/>
      <c r="T1132" s="229"/>
      <c r="AT1132" s="230" t="s">
        <v>152</v>
      </c>
      <c r="AU1132" s="230" t="s">
        <v>82</v>
      </c>
      <c r="AV1132" s="13" t="s">
        <v>82</v>
      </c>
      <c r="AW1132" s="13" t="s">
        <v>29</v>
      </c>
      <c r="AX1132" s="13" t="s">
        <v>72</v>
      </c>
      <c r="AY1132" s="230" t="s">
        <v>145</v>
      </c>
    </row>
    <row r="1133" spans="2:51" s="14" customFormat="1" ht="12">
      <c r="B1133" s="231"/>
      <c r="C1133" s="232"/>
      <c r="D1133" s="221" t="s">
        <v>152</v>
      </c>
      <c r="E1133" s="233" t="s">
        <v>1</v>
      </c>
      <c r="F1133" s="234" t="s">
        <v>154</v>
      </c>
      <c r="G1133" s="232"/>
      <c r="H1133" s="235">
        <v>718.045</v>
      </c>
      <c r="I1133" s="236"/>
      <c r="J1133" s="232"/>
      <c r="K1133" s="232"/>
      <c r="L1133" s="237"/>
      <c r="M1133" s="275"/>
      <c r="N1133" s="276"/>
      <c r="O1133" s="276"/>
      <c r="P1133" s="276"/>
      <c r="Q1133" s="276"/>
      <c r="R1133" s="276"/>
      <c r="S1133" s="276"/>
      <c r="T1133" s="277"/>
      <c r="AT1133" s="241" t="s">
        <v>152</v>
      </c>
      <c r="AU1133" s="241" t="s">
        <v>82</v>
      </c>
      <c r="AV1133" s="14" t="s">
        <v>151</v>
      </c>
      <c r="AW1133" s="14" t="s">
        <v>29</v>
      </c>
      <c r="AX1133" s="14" t="s">
        <v>80</v>
      </c>
      <c r="AY1133" s="241" t="s">
        <v>145</v>
      </c>
    </row>
    <row r="1134" spans="1:31" s="2" customFormat="1" ht="6.95" customHeight="1">
      <c r="A1134" s="35"/>
      <c r="B1134" s="55"/>
      <c r="C1134" s="56"/>
      <c r="D1134" s="56"/>
      <c r="E1134" s="56"/>
      <c r="F1134" s="56"/>
      <c r="G1134" s="56"/>
      <c r="H1134" s="56"/>
      <c r="I1134" s="153"/>
      <c r="J1134" s="56"/>
      <c r="K1134" s="56"/>
      <c r="L1134" s="40"/>
      <c r="M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</row>
  </sheetData>
  <autoFilter ref="C136:K113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>
      <selection activeCell="F34" sqref="F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1433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ROUND((SUM(BE123:BE179)),2)</f>
        <v>0</v>
      </c>
      <c r="G33" s="35"/>
      <c r="H33" s="35"/>
      <c r="I33" s="132">
        <v>0.21</v>
      </c>
      <c r="J33" s="131">
        <f>ROUND(((SUM(BE123:BE179))*I33),2)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ROUND((SUM(BF123:BF179)),2)</f>
        <v>0</v>
      </c>
      <c r="G34" s="35"/>
      <c r="H34" s="35"/>
      <c r="I34" s="132">
        <v>0.15</v>
      </c>
      <c r="J34" s="131">
        <f>ROUND(((SUM(BF123:BF179))*I34),2)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ROUND((SUM(BG123:BG179)),2)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ROUND((SUM(BH123:BH179)),2)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ROUND((SUM(BI123:BI179)),2)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010ZTI - Zdravotechn - 010ZTI - Zdravotechnika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1434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1435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1436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1437</v>
      </c>
      <c r="E100" s="165"/>
      <c r="F100" s="165"/>
      <c r="G100" s="165"/>
      <c r="H100" s="165"/>
      <c r="I100" s="166"/>
      <c r="J100" s="167">
        <f>J170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1438</v>
      </c>
      <c r="E101" s="172"/>
      <c r="F101" s="172"/>
      <c r="G101" s="172"/>
      <c r="H101" s="172"/>
      <c r="I101" s="173"/>
      <c r="J101" s="174">
        <f>J171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1439</v>
      </c>
      <c r="E102" s="165"/>
      <c r="F102" s="165"/>
      <c r="G102" s="165"/>
      <c r="H102" s="165"/>
      <c r="I102" s="166"/>
      <c r="J102" s="167">
        <f>J175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1440</v>
      </c>
      <c r="E103" s="172"/>
      <c r="F103" s="172"/>
      <c r="G103" s="172"/>
      <c r="H103" s="172"/>
      <c r="I103" s="173"/>
      <c r="J103" s="174">
        <f>J176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ZSNepomuckaPraha - ZÁKLADNÍ ŠKOLA PRAHA 5, NEPOMUCKÁ</v>
      </c>
      <c r="F113" s="327"/>
      <c r="G113" s="327"/>
      <c r="H113" s="32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5" t="str">
        <f>E9</f>
        <v>010ZTI - Zdravotechn - 010ZTI - Zdravotechnika</v>
      </c>
      <c r="F115" s="325"/>
      <c r="G115" s="325"/>
      <c r="H115" s="325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Vypln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>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P124+P170+P175</f>
        <v>0</v>
      </c>
      <c r="Q123" s="80"/>
      <c r="R123" s="186">
        <f>R124+R170+R175</f>
        <v>0</v>
      </c>
      <c r="S123" s="80"/>
      <c r="T123" s="187">
        <f>T124+T170+T175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BK124+BK170+BK175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605</v>
      </c>
      <c r="F124" s="192" t="s">
        <v>1441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P125+P167</f>
        <v>0</v>
      </c>
      <c r="Q124" s="197"/>
      <c r="R124" s="198">
        <f>R125+R167</f>
        <v>0</v>
      </c>
      <c r="S124" s="197"/>
      <c r="T124" s="199">
        <f>T125+T167</f>
        <v>0</v>
      </c>
      <c r="AR124" s="200" t="s">
        <v>82</v>
      </c>
      <c r="AT124" s="201" t="s">
        <v>71</v>
      </c>
      <c r="AU124" s="201" t="s">
        <v>72</v>
      </c>
      <c r="AY124" s="200" t="s">
        <v>145</v>
      </c>
      <c r="BK124" s="202">
        <f>BK125+BK167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1442</v>
      </c>
      <c r="F125" s="203" t="s">
        <v>1443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SUM(P126:P166)</f>
        <v>0</v>
      </c>
      <c r="Q125" s="197"/>
      <c r="R125" s="198">
        <f>SUM(R126:R166)</f>
        <v>0</v>
      </c>
      <c r="S125" s="197"/>
      <c r="T125" s="199">
        <f>SUM(T126:T166)</f>
        <v>0</v>
      </c>
      <c r="AR125" s="200" t="s">
        <v>82</v>
      </c>
      <c r="AT125" s="201" t="s">
        <v>71</v>
      </c>
      <c r="AU125" s="201" t="s">
        <v>80</v>
      </c>
      <c r="AY125" s="200" t="s">
        <v>145</v>
      </c>
      <c r="BK125" s="202">
        <f>SUM(BK126:BK166)</f>
        <v>0</v>
      </c>
    </row>
    <row r="126" spans="1:65" s="2" customFormat="1" ht="16.5" customHeight="1">
      <c r="A126" s="35"/>
      <c r="B126" s="36"/>
      <c r="C126" s="205" t="s">
        <v>80</v>
      </c>
      <c r="D126" s="205" t="s">
        <v>147</v>
      </c>
      <c r="E126" s="206" t="s">
        <v>1444</v>
      </c>
      <c r="F126" s="207" t="s">
        <v>1445</v>
      </c>
      <c r="G126" s="208" t="s">
        <v>831</v>
      </c>
      <c r="H126" s="209">
        <v>23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182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182</v>
      </c>
      <c r="BM126" s="217" t="s">
        <v>82</v>
      </c>
    </row>
    <row r="127" spans="2:51" s="13" customFormat="1" ht="12">
      <c r="B127" s="219"/>
      <c r="C127" s="220"/>
      <c r="D127" s="221" t="s">
        <v>152</v>
      </c>
      <c r="E127" s="222" t="s">
        <v>1</v>
      </c>
      <c r="F127" s="223" t="s">
        <v>343</v>
      </c>
      <c r="G127" s="220"/>
      <c r="H127" s="224">
        <v>23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152</v>
      </c>
      <c r="AU127" s="230" t="s">
        <v>82</v>
      </c>
      <c r="AV127" s="13" t="s">
        <v>82</v>
      </c>
      <c r="AW127" s="13" t="s">
        <v>29</v>
      </c>
      <c r="AX127" s="13" t="s">
        <v>72</v>
      </c>
      <c r="AY127" s="230" t="s">
        <v>145</v>
      </c>
    </row>
    <row r="128" spans="2:51" s="14" customFormat="1" ht="22.5">
      <c r="B128" s="231"/>
      <c r="C128" s="232"/>
      <c r="D128" s="221" t="s">
        <v>152</v>
      </c>
      <c r="E128" s="233" t="s">
        <v>1</v>
      </c>
      <c r="F128" s="234" t="s">
        <v>377</v>
      </c>
      <c r="G128" s="232"/>
      <c r="H128" s="235">
        <v>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152</v>
      </c>
      <c r="AU128" s="241" t="s">
        <v>82</v>
      </c>
      <c r="AV128" s="14" t="s">
        <v>151</v>
      </c>
      <c r="AW128" s="14" t="s">
        <v>29</v>
      </c>
      <c r="AX128" s="14" t="s">
        <v>80</v>
      </c>
      <c r="AY128" s="241" t="s">
        <v>145</v>
      </c>
    </row>
    <row r="129" spans="1:65" s="2" customFormat="1" ht="16.5" customHeight="1">
      <c r="A129" s="35"/>
      <c r="B129" s="36"/>
      <c r="C129" s="205" t="s">
        <v>82</v>
      </c>
      <c r="D129" s="205" t="s">
        <v>147</v>
      </c>
      <c r="E129" s="206" t="s">
        <v>1446</v>
      </c>
      <c r="F129" s="207" t="s">
        <v>1447</v>
      </c>
      <c r="G129" s="208" t="s">
        <v>831</v>
      </c>
      <c r="H129" s="209">
        <v>23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182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182</v>
      </c>
      <c r="BM129" s="217" t="s">
        <v>151</v>
      </c>
    </row>
    <row r="130" spans="2:51" s="13" customFormat="1" ht="12">
      <c r="B130" s="219"/>
      <c r="C130" s="220"/>
      <c r="D130" s="221" t="s">
        <v>152</v>
      </c>
      <c r="E130" s="222" t="s">
        <v>1</v>
      </c>
      <c r="F130" s="223" t="s">
        <v>343</v>
      </c>
      <c r="G130" s="220"/>
      <c r="H130" s="224">
        <v>23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152</v>
      </c>
      <c r="AU130" s="230" t="s">
        <v>82</v>
      </c>
      <c r="AV130" s="13" t="s">
        <v>82</v>
      </c>
      <c r="AW130" s="13" t="s">
        <v>29</v>
      </c>
      <c r="AX130" s="13" t="s">
        <v>72</v>
      </c>
      <c r="AY130" s="230" t="s">
        <v>145</v>
      </c>
    </row>
    <row r="131" spans="2:51" s="14" customFormat="1" ht="22.5">
      <c r="B131" s="231"/>
      <c r="C131" s="232"/>
      <c r="D131" s="221" t="s">
        <v>152</v>
      </c>
      <c r="E131" s="233" t="s">
        <v>1</v>
      </c>
      <c r="F131" s="234" t="s">
        <v>377</v>
      </c>
      <c r="G131" s="232"/>
      <c r="H131" s="235">
        <v>23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152</v>
      </c>
      <c r="AU131" s="241" t="s">
        <v>82</v>
      </c>
      <c r="AV131" s="14" t="s">
        <v>151</v>
      </c>
      <c r="AW131" s="14" t="s">
        <v>29</v>
      </c>
      <c r="AX131" s="14" t="s">
        <v>80</v>
      </c>
      <c r="AY131" s="241" t="s">
        <v>145</v>
      </c>
    </row>
    <row r="132" spans="1:65" s="2" customFormat="1" ht="16.5" customHeight="1">
      <c r="A132" s="35"/>
      <c r="B132" s="36"/>
      <c r="C132" s="205" t="s">
        <v>157</v>
      </c>
      <c r="D132" s="205" t="s">
        <v>147</v>
      </c>
      <c r="E132" s="206" t="s">
        <v>1448</v>
      </c>
      <c r="F132" s="207" t="s">
        <v>1449</v>
      </c>
      <c r="G132" s="208" t="s">
        <v>831</v>
      </c>
      <c r="H132" s="209">
        <v>40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182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182</v>
      </c>
      <c r="BM132" s="217" t="s">
        <v>160</v>
      </c>
    </row>
    <row r="133" spans="2:51" s="13" customFormat="1" ht="12">
      <c r="B133" s="219"/>
      <c r="C133" s="220"/>
      <c r="D133" s="221" t="s">
        <v>152</v>
      </c>
      <c r="E133" s="222" t="s">
        <v>1</v>
      </c>
      <c r="F133" s="223" t="s">
        <v>325</v>
      </c>
      <c r="G133" s="220"/>
      <c r="H133" s="224">
        <v>40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152</v>
      </c>
      <c r="AU133" s="230" t="s">
        <v>82</v>
      </c>
      <c r="AV133" s="13" t="s">
        <v>82</v>
      </c>
      <c r="AW133" s="13" t="s">
        <v>29</v>
      </c>
      <c r="AX133" s="13" t="s">
        <v>72</v>
      </c>
      <c r="AY133" s="230" t="s">
        <v>145</v>
      </c>
    </row>
    <row r="134" spans="2:51" s="14" customFormat="1" ht="22.5">
      <c r="B134" s="231"/>
      <c r="C134" s="232"/>
      <c r="D134" s="221" t="s">
        <v>152</v>
      </c>
      <c r="E134" s="233" t="s">
        <v>1</v>
      </c>
      <c r="F134" s="234" t="s">
        <v>377</v>
      </c>
      <c r="G134" s="232"/>
      <c r="H134" s="235">
        <v>40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152</v>
      </c>
      <c r="AU134" s="241" t="s">
        <v>82</v>
      </c>
      <c r="AV134" s="14" t="s">
        <v>151</v>
      </c>
      <c r="AW134" s="14" t="s">
        <v>29</v>
      </c>
      <c r="AX134" s="14" t="s">
        <v>80</v>
      </c>
      <c r="AY134" s="241" t="s">
        <v>145</v>
      </c>
    </row>
    <row r="135" spans="1:65" s="2" customFormat="1" ht="16.5" customHeight="1">
      <c r="A135" s="35"/>
      <c r="B135" s="36"/>
      <c r="C135" s="205" t="s">
        <v>151</v>
      </c>
      <c r="D135" s="205" t="s">
        <v>147</v>
      </c>
      <c r="E135" s="206" t="s">
        <v>1450</v>
      </c>
      <c r="F135" s="207" t="s">
        <v>1451</v>
      </c>
      <c r="G135" s="208" t="s">
        <v>181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182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182</v>
      </c>
      <c r="BM135" s="217" t="s">
        <v>163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210</v>
      </c>
      <c r="G136" s="220"/>
      <c r="H136" s="224">
        <v>20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22.5">
      <c r="B137" s="231"/>
      <c r="C137" s="232"/>
      <c r="D137" s="221" t="s">
        <v>152</v>
      </c>
      <c r="E137" s="233" t="s">
        <v>1</v>
      </c>
      <c r="F137" s="234" t="s">
        <v>377</v>
      </c>
      <c r="G137" s="232"/>
      <c r="H137" s="235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1452</v>
      </c>
      <c r="F138" s="207" t="s">
        <v>1453</v>
      </c>
      <c r="G138" s="208" t="s">
        <v>831</v>
      </c>
      <c r="H138" s="209">
        <v>23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182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182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343</v>
      </c>
      <c r="G139" s="220"/>
      <c r="H139" s="224">
        <v>23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22.5">
      <c r="B140" s="231"/>
      <c r="C140" s="232"/>
      <c r="D140" s="221" t="s">
        <v>152</v>
      </c>
      <c r="E140" s="233" t="s">
        <v>1</v>
      </c>
      <c r="F140" s="234" t="s">
        <v>377</v>
      </c>
      <c r="G140" s="232"/>
      <c r="H140" s="235">
        <v>23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16.5" customHeight="1">
      <c r="A141" s="35"/>
      <c r="B141" s="36"/>
      <c r="C141" s="205" t="s">
        <v>160</v>
      </c>
      <c r="D141" s="205" t="s">
        <v>147</v>
      </c>
      <c r="E141" s="206" t="s">
        <v>1454</v>
      </c>
      <c r="F141" s="207" t="s">
        <v>1455</v>
      </c>
      <c r="G141" s="208" t="s">
        <v>831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182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182</v>
      </c>
      <c r="BM141" s="217" t="s">
        <v>171</v>
      </c>
    </row>
    <row r="142" spans="2:51" s="13" customFormat="1" ht="12">
      <c r="B142" s="219"/>
      <c r="C142" s="220"/>
      <c r="D142" s="221" t="s">
        <v>152</v>
      </c>
      <c r="E142" s="222" t="s">
        <v>1</v>
      </c>
      <c r="F142" s="223" t="s">
        <v>429</v>
      </c>
      <c r="G142" s="220"/>
      <c r="H142" s="224">
        <v>80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152</v>
      </c>
      <c r="AU142" s="230" t="s">
        <v>82</v>
      </c>
      <c r="AV142" s="13" t="s">
        <v>82</v>
      </c>
      <c r="AW142" s="13" t="s">
        <v>29</v>
      </c>
      <c r="AX142" s="13" t="s">
        <v>72</v>
      </c>
      <c r="AY142" s="230" t="s">
        <v>145</v>
      </c>
    </row>
    <row r="143" spans="2:51" s="14" customFormat="1" ht="22.5">
      <c r="B143" s="231"/>
      <c r="C143" s="232"/>
      <c r="D143" s="221" t="s">
        <v>152</v>
      </c>
      <c r="E143" s="233" t="s">
        <v>1</v>
      </c>
      <c r="F143" s="234" t="s">
        <v>377</v>
      </c>
      <c r="G143" s="232"/>
      <c r="H143" s="235">
        <v>80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152</v>
      </c>
      <c r="AU143" s="241" t="s">
        <v>82</v>
      </c>
      <c r="AV143" s="14" t="s">
        <v>151</v>
      </c>
      <c r="AW143" s="14" t="s">
        <v>29</v>
      </c>
      <c r="AX143" s="14" t="s">
        <v>80</v>
      </c>
      <c r="AY143" s="241" t="s">
        <v>145</v>
      </c>
    </row>
    <row r="144" spans="1:65" s="2" customFormat="1" ht="16.5" customHeight="1">
      <c r="A144" s="35"/>
      <c r="B144" s="36"/>
      <c r="C144" s="205" t="s">
        <v>172</v>
      </c>
      <c r="D144" s="205" t="s">
        <v>147</v>
      </c>
      <c r="E144" s="206" t="s">
        <v>1456</v>
      </c>
      <c r="F144" s="207" t="s">
        <v>1457</v>
      </c>
      <c r="G144" s="208" t="s">
        <v>181</v>
      </c>
      <c r="H144" s="209">
        <v>48.3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182</v>
      </c>
      <c r="AT144" s="217" t="s">
        <v>147</v>
      </c>
      <c r="AU144" s="217" t="s">
        <v>82</v>
      </c>
      <c r="AY144" s="18" t="s">
        <v>145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80</v>
      </c>
      <c r="BK144" s="218">
        <f>ROUND(I144*H144,2)</f>
        <v>0</v>
      </c>
      <c r="BL144" s="18" t="s">
        <v>182</v>
      </c>
      <c r="BM144" s="217" t="s">
        <v>176</v>
      </c>
    </row>
    <row r="145" spans="2:51" s="13" customFormat="1" ht="12">
      <c r="B145" s="219"/>
      <c r="C145" s="220"/>
      <c r="D145" s="221" t="s">
        <v>152</v>
      </c>
      <c r="E145" s="222" t="s">
        <v>1</v>
      </c>
      <c r="F145" s="223" t="s">
        <v>1458</v>
      </c>
      <c r="G145" s="220"/>
      <c r="H145" s="224">
        <v>48.3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152</v>
      </c>
      <c r="AU145" s="230" t="s">
        <v>82</v>
      </c>
      <c r="AV145" s="13" t="s">
        <v>82</v>
      </c>
      <c r="AW145" s="13" t="s">
        <v>29</v>
      </c>
      <c r="AX145" s="13" t="s">
        <v>72</v>
      </c>
      <c r="AY145" s="230" t="s">
        <v>145</v>
      </c>
    </row>
    <row r="146" spans="2:51" s="14" customFormat="1" ht="22.5">
      <c r="B146" s="231"/>
      <c r="C146" s="232"/>
      <c r="D146" s="221" t="s">
        <v>152</v>
      </c>
      <c r="E146" s="233" t="s">
        <v>1</v>
      </c>
      <c r="F146" s="234" t="s">
        <v>377</v>
      </c>
      <c r="G146" s="232"/>
      <c r="H146" s="235">
        <v>48.3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152</v>
      </c>
      <c r="AU146" s="241" t="s">
        <v>82</v>
      </c>
      <c r="AV146" s="14" t="s">
        <v>151</v>
      </c>
      <c r="AW146" s="14" t="s">
        <v>29</v>
      </c>
      <c r="AX146" s="14" t="s">
        <v>80</v>
      </c>
      <c r="AY146" s="241" t="s">
        <v>145</v>
      </c>
    </row>
    <row r="147" spans="1:65" s="2" customFormat="1" ht="16.5" customHeight="1">
      <c r="A147" s="35"/>
      <c r="B147" s="36"/>
      <c r="C147" s="205" t="s">
        <v>163</v>
      </c>
      <c r="D147" s="205" t="s">
        <v>147</v>
      </c>
      <c r="E147" s="206" t="s">
        <v>1459</v>
      </c>
      <c r="F147" s="207" t="s">
        <v>1460</v>
      </c>
      <c r="G147" s="208" t="s">
        <v>181</v>
      </c>
      <c r="H147" s="209">
        <v>22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182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182</v>
      </c>
      <c r="BM147" s="217" t="s">
        <v>182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217</v>
      </c>
      <c r="G148" s="220"/>
      <c r="H148" s="224">
        <v>22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4" customFormat="1" ht="22.5">
      <c r="B149" s="231"/>
      <c r="C149" s="232"/>
      <c r="D149" s="221" t="s">
        <v>152</v>
      </c>
      <c r="E149" s="233" t="s">
        <v>1</v>
      </c>
      <c r="F149" s="234" t="s">
        <v>377</v>
      </c>
      <c r="G149" s="232"/>
      <c r="H149" s="235">
        <v>22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>
      <c r="A150" s="35"/>
      <c r="B150" s="36"/>
      <c r="C150" s="205" t="s">
        <v>186</v>
      </c>
      <c r="D150" s="205" t="s">
        <v>147</v>
      </c>
      <c r="E150" s="206" t="s">
        <v>1461</v>
      </c>
      <c r="F150" s="207" t="s">
        <v>1462</v>
      </c>
      <c r="G150" s="208" t="s">
        <v>181</v>
      </c>
      <c r="H150" s="209">
        <v>295.5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182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182</v>
      </c>
      <c r="BM150" s="217" t="s">
        <v>190</v>
      </c>
    </row>
    <row r="151" spans="2:51" s="13" customFormat="1" ht="12">
      <c r="B151" s="219"/>
      <c r="C151" s="220"/>
      <c r="D151" s="221" t="s">
        <v>152</v>
      </c>
      <c r="E151" s="222" t="s">
        <v>1</v>
      </c>
      <c r="F151" s="223" t="s">
        <v>1463</v>
      </c>
      <c r="G151" s="220"/>
      <c r="H151" s="224">
        <v>295.5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22.5">
      <c r="B152" s="231"/>
      <c r="C152" s="232"/>
      <c r="D152" s="221" t="s">
        <v>152</v>
      </c>
      <c r="E152" s="233" t="s">
        <v>1</v>
      </c>
      <c r="F152" s="234" t="s">
        <v>377</v>
      </c>
      <c r="G152" s="232"/>
      <c r="H152" s="235">
        <v>295.5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1:65" s="2" customFormat="1" ht="21.75" customHeight="1">
      <c r="A153" s="35"/>
      <c r="B153" s="36"/>
      <c r="C153" s="205" t="s">
        <v>168</v>
      </c>
      <c r="D153" s="205" t="s">
        <v>147</v>
      </c>
      <c r="E153" s="206" t="s">
        <v>1464</v>
      </c>
      <c r="F153" s="207" t="s">
        <v>1465</v>
      </c>
      <c r="G153" s="208" t="s">
        <v>181</v>
      </c>
      <c r="H153" s="209">
        <v>42.5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37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182</v>
      </c>
      <c r="AT153" s="217" t="s">
        <v>147</v>
      </c>
      <c r="AU153" s="217" t="s">
        <v>82</v>
      </c>
      <c r="AY153" s="18" t="s">
        <v>145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182</v>
      </c>
      <c r="BM153" s="217" t="s">
        <v>210</v>
      </c>
    </row>
    <row r="154" spans="2:51" s="13" customFormat="1" ht="12">
      <c r="B154" s="219"/>
      <c r="C154" s="220"/>
      <c r="D154" s="221" t="s">
        <v>152</v>
      </c>
      <c r="E154" s="222" t="s">
        <v>1</v>
      </c>
      <c r="F154" s="223" t="s">
        <v>1466</v>
      </c>
      <c r="G154" s="220"/>
      <c r="H154" s="224">
        <v>42.5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152</v>
      </c>
      <c r="AU154" s="230" t="s">
        <v>82</v>
      </c>
      <c r="AV154" s="13" t="s">
        <v>82</v>
      </c>
      <c r="AW154" s="13" t="s">
        <v>29</v>
      </c>
      <c r="AX154" s="13" t="s">
        <v>72</v>
      </c>
      <c r="AY154" s="230" t="s">
        <v>145</v>
      </c>
    </row>
    <row r="155" spans="2:51" s="14" customFormat="1" ht="22.5">
      <c r="B155" s="231"/>
      <c r="C155" s="232"/>
      <c r="D155" s="221" t="s">
        <v>152</v>
      </c>
      <c r="E155" s="233" t="s">
        <v>1</v>
      </c>
      <c r="F155" s="234" t="s">
        <v>377</v>
      </c>
      <c r="G155" s="232"/>
      <c r="H155" s="235">
        <v>42.5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152</v>
      </c>
      <c r="AU155" s="241" t="s">
        <v>82</v>
      </c>
      <c r="AV155" s="14" t="s">
        <v>151</v>
      </c>
      <c r="AW155" s="14" t="s">
        <v>29</v>
      </c>
      <c r="AX155" s="14" t="s">
        <v>80</v>
      </c>
      <c r="AY155" s="241" t="s">
        <v>145</v>
      </c>
    </row>
    <row r="156" spans="1:65" s="2" customFormat="1" ht="21.75" customHeight="1">
      <c r="A156" s="35"/>
      <c r="B156" s="36"/>
      <c r="C156" s="205" t="s">
        <v>207</v>
      </c>
      <c r="D156" s="205" t="s">
        <v>147</v>
      </c>
      <c r="E156" s="206" t="s">
        <v>1467</v>
      </c>
      <c r="F156" s="207" t="s">
        <v>1468</v>
      </c>
      <c r="G156" s="208" t="s">
        <v>831</v>
      </c>
      <c r="H156" s="209">
        <v>23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37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182</v>
      </c>
      <c r="AT156" s="217" t="s">
        <v>147</v>
      </c>
      <c r="AU156" s="217" t="s">
        <v>82</v>
      </c>
      <c r="AY156" s="18" t="s">
        <v>145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80</v>
      </c>
      <c r="BK156" s="218">
        <f>ROUND(I156*H156,2)</f>
        <v>0</v>
      </c>
      <c r="BL156" s="18" t="s">
        <v>182</v>
      </c>
      <c r="BM156" s="217" t="s">
        <v>217</v>
      </c>
    </row>
    <row r="157" spans="2:51" s="13" customFormat="1" ht="12">
      <c r="B157" s="219"/>
      <c r="C157" s="220"/>
      <c r="D157" s="221" t="s">
        <v>152</v>
      </c>
      <c r="E157" s="222" t="s">
        <v>1</v>
      </c>
      <c r="F157" s="223" t="s">
        <v>343</v>
      </c>
      <c r="G157" s="220"/>
      <c r="H157" s="224">
        <v>23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152</v>
      </c>
      <c r="AU157" s="230" t="s">
        <v>82</v>
      </c>
      <c r="AV157" s="13" t="s">
        <v>82</v>
      </c>
      <c r="AW157" s="13" t="s">
        <v>29</v>
      </c>
      <c r="AX157" s="13" t="s">
        <v>72</v>
      </c>
      <c r="AY157" s="230" t="s">
        <v>145</v>
      </c>
    </row>
    <row r="158" spans="2:51" s="14" customFormat="1" ht="22.5">
      <c r="B158" s="231"/>
      <c r="C158" s="232"/>
      <c r="D158" s="221" t="s">
        <v>152</v>
      </c>
      <c r="E158" s="233" t="s">
        <v>1</v>
      </c>
      <c r="F158" s="234" t="s">
        <v>377</v>
      </c>
      <c r="G158" s="232"/>
      <c r="H158" s="235">
        <v>23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152</v>
      </c>
      <c r="AU158" s="241" t="s">
        <v>82</v>
      </c>
      <c r="AV158" s="14" t="s">
        <v>151</v>
      </c>
      <c r="AW158" s="14" t="s">
        <v>29</v>
      </c>
      <c r="AX158" s="14" t="s">
        <v>80</v>
      </c>
      <c r="AY158" s="241" t="s">
        <v>145</v>
      </c>
    </row>
    <row r="159" spans="1:65" s="2" customFormat="1" ht="16.5" customHeight="1">
      <c r="A159" s="35"/>
      <c r="B159" s="36"/>
      <c r="C159" s="205" t="s">
        <v>171</v>
      </c>
      <c r="D159" s="205" t="s">
        <v>147</v>
      </c>
      <c r="E159" s="206" t="s">
        <v>1469</v>
      </c>
      <c r="F159" s="207" t="s">
        <v>1470</v>
      </c>
      <c r="G159" s="208" t="s">
        <v>181</v>
      </c>
      <c r="H159" s="209">
        <v>317.5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182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182</v>
      </c>
      <c r="BM159" s="217" t="s">
        <v>225</v>
      </c>
    </row>
    <row r="160" spans="2:51" s="13" customFormat="1" ht="12">
      <c r="B160" s="219"/>
      <c r="C160" s="220"/>
      <c r="D160" s="221" t="s">
        <v>152</v>
      </c>
      <c r="E160" s="222" t="s">
        <v>1</v>
      </c>
      <c r="F160" s="223" t="s">
        <v>1471</v>
      </c>
      <c r="G160" s="220"/>
      <c r="H160" s="224">
        <v>317.5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2:51" s="14" customFormat="1" ht="22.5">
      <c r="B161" s="231"/>
      <c r="C161" s="232"/>
      <c r="D161" s="221" t="s">
        <v>152</v>
      </c>
      <c r="E161" s="233" t="s">
        <v>1</v>
      </c>
      <c r="F161" s="234" t="s">
        <v>377</v>
      </c>
      <c r="G161" s="232"/>
      <c r="H161" s="235">
        <v>317.5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1:65" s="2" customFormat="1" ht="21.75" customHeight="1">
      <c r="A162" s="35"/>
      <c r="B162" s="36"/>
      <c r="C162" s="205" t="s">
        <v>221</v>
      </c>
      <c r="D162" s="205" t="s">
        <v>147</v>
      </c>
      <c r="E162" s="206" t="s">
        <v>1472</v>
      </c>
      <c r="F162" s="207" t="s">
        <v>1473</v>
      </c>
      <c r="G162" s="208" t="s">
        <v>831</v>
      </c>
      <c r="H162" s="209">
        <v>22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182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182</v>
      </c>
      <c r="BM162" s="217" t="s">
        <v>230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217</v>
      </c>
      <c r="G163" s="220"/>
      <c r="H163" s="224">
        <v>22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22.5">
      <c r="B164" s="231"/>
      <c r="C164" s="232"/>
      <c r="D164" s="221" t="s">
        <v>152</v>
      </c>
      <c r="E164" s="233" t="s">
        <v>1</v>
      </c>
      <c r="F164" s="234" t="s">
        <v>377</v>
      </c>
      <c r="G164" s="232"/>
      <c r="H164" s="235">
        <v>22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176</v>
      </c>
      <c r="D165" s="205" t="s">
        <v>147</v>
      </c>
      <c r="E165" s="206" t="s">
        <v>1474</v>
      </c>
      <c r="F165" s="207" t="s">
        <v>1475</v>
      </c>
      <c r="G165" s="208" t="s">
        <v>634</v>
      </c>
      <c r="H165" s="274"/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182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182</v>
      </c>
      <c r="BM165" s="217" t="s">
        <v>238</v>
      </c>
    </row>
    <row r="166" spans="1:65" s="2" customFormat="1" ht="21.75" customHeight="1">
      <c r="A166" s="35"/>
      <c r="B166" s="36"/>
      <c r="C166" s="205" t="s">
        <v>8</v>
      </c>
      <c r="D166" s="205" t="s">
        <v>147</v>
      </c>
      <c r="E166" s="206" t="s">
        <v>1476</v>
      </c>
      <c r="F166" s="207" t="s">
        <v>1477</v>
      </c>
      <c r="G166" s="208" t="s">
        <v>634</v>
      </c>
      <c r="H166" s="274"/>
      <c r="I166" s="210"/>
      <c r="J166" s="211">
        <f>ROUND(I166*H166,2)</f>
        <v>0</v>
      </c>
      <c r="K166" s="212"/>
      <c r="L166" s="40"/>
      <c r="M166" s="213" t="s">
        <v>1</v>
      </c>
      <c r="N166" s="214" t="s">
        <v>37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182</v>
      </c>
      <c r="AT166" s="217" t="s">
        <v>147</v>
      </c>
      <c r="AU166" s="217" t="s">
        <v>82</v>
      </c>
      <c r="AY166" s="18" t="s">
        <v>145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182</v>
      </c>
      <c r="BM166" s="217" t="s">
        <v>245</v>
      </c>
    </row>
    <row r="167" spans="2:63" s="12" customFormat="1" ht="22.9" customHeight="1">
      <c r="B167" s="189"/>
      <c r="C167" s="190"/>
      <c r="D167" s="191" t="s">
        <v>71</v>
      </c>
      <c r="E167" s="203" t="s">
        <v>1478</v>
      </c>
      <c r="F167" s="203" t="s">
        <v>1479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SUM(P168:P169)</f>
        <v>0</v>
      </c>
      <c r="Q167" s="197"/>
      <c r="R167" s="198">
        <f>SUM(R168:R169)</f>
        <v>0</v>
      </c>
      <c r="S167" s="197"/>
      <c r="T167" s="199">
        <f>SUM(T168:T169)</f>
        <v>0</v>
      </c>
      <c r="AR167" s="200" t="s">
        <v>82</v>
      </c>
      <c r="AT167" s="201" t="s">
        <v>71</v>
      </c>
      <c r="AU167" s="201" t="s">
        <v>80</v>
      </c>
      <c r="AY167" s="200" t="s">
        <v>145</v>
      </c>
      <c r="BK167" s="202">
        <f>SUM(BK168:BK169)</f>
        <v>0</v>
      </c>
    </row>
    <row r="168" spans="1:65" s="2" customFormat="1" ht="16.5" customHeight="1">
      <c r="A168" s="35"/>
      <c r="B168" s="36"/>
      <c r="C168" s="205" t="s">
        <v>182</v>
      </c>
      <c r="D168" s="205" t="s">
        <v>147</v>
      </c>
      <c r="E168" s="206" t="s">
        <v>1480</v>
      </c>
      <c r="F168" s="207" t="s">
        <v>1481</v>
      </c>
      <c r="G168" s="208" t="s">
        <v>1482</v>
      </c>
      <c r="H168" s="209">
        <v>23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37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182</v>
      </c>
      <c r="AT168" s="217" t="s">
        <v>147</v>
      </c>
      <c r="AU168" s="217" t="s">
        <v>82</v>
      </c>
      <c r="AY168" s="18" t="s">
        <v>145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80</v>
      </c>
      <c r="BK168" s="218">
        <f>ROUND(I168*H168,2)</f>
        <v>0</v>
      </c>
      <c r="BL168" s="18" t="s">
        <v>182</v>
      </c>
      <c r="BM168" s="217" t="s">
        <v>310</v>
      </c>
    </row>
    <row r="169" spans="1:65" s="2" customFormat="1" ht="16.5" customHeight="1">
      <c r="A169" s="35"/>
      <c r="B169" s="36"/>
      <c r="C169" s="205" t="s">
        <v>307</v>
      </c>
      <c r="D169" s="205" t="s">
        <v>147</v>
      </c>
      <c r="E169" s="206" t="s">
        <v>1483</v>
      </c>
      <c r="F169" s="207" t="s">
        <v>1484</v>
      </c>
      <c r="G169" s="208" t="s">
        <v>634</v>
      </c>
      <c r="H169" s="274"/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182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182</v>
      </c>
      <c r="BM169" s="217" t="s">
        <v>184</v>
      </c>
    </row>
    <row r="170" spans="2:63" s="12" customFormat="1" ht="25.9" customHeight="1">
      <c r="B170" s="189"/>
      <c r="C170" s="190"/>
      <c r="D170" s="191" t="s">
        <v>71</v>
      </c>
      <c r="E170" s="192" t="s">
        <v>222</v>
      </c>
      <c r="F170" s="192" t="s">
        <v>1485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157</v>
      </c>
      <c r="AT170" s="201" t="s">
        <v>71</v>
      </c>
      <c r="AU170" s="201" t="s">
        <v>72</v>
      </c>
      <c r="AY170" s="200" t="s">
        <v>145</v>
      </c>
      <c r="BK170" s="202">
        <f>BK171</f>
        <v>0</v>
      </c>
    </row>
    <row r="171" spans="2:63" s="12" customFormat="1" ht="22.9" customHeight="1">
      <c r="B171" s="189"/>
      <c r="C171" s="190"/>
      <c r="D171" s="191" t="s">
        <v>71</v>
      </c>
      <c r="E171" s="203" t="s">
        <v>1486</v>
      </c>
      <c r="F171" s="203" t="s">
        <v>1487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SUM(P172:P174)</f>
        <v>0</v>
      </c>
      <c r="Q171" s="197"/>
      <c r="R171" s="198">
        <f>SUM(R172:R174)</f>
        <v>0</v>
      </c>
      <c r="S171" s="197"/>
      <c r="T171" s="199">
        <f>SUM(T172:T174)</f>
        <v>0</v>
      </c>
      <c r="AR171" s="200" t="s">
        <v>157</v>
      </c>
      <c r="AT171" s="201" t="s">
        <v>71</v>
      </c>
      <c r="AU171" s="201" t="s">
        <v>80</v>
      </c>
      <c r="AY171" s="200" t="s">
        <v>145</v>
      </c>
      <c r="BK171" s="202">
        <f>SUM(BK172:BK174)</f>
        <v>0</v>
      </c>
    </row>
    <row r="172" spans="1:65" s="2" customFormat="1" ht="21.75" customHeight="1">
      <c r="A172" s="35"/>
      <c r="B172" s="36"/>
      <c r="C172" s="205" t="s">
        <v>190</v>
      </c>
      <c r="D172" s="205" t="s">
        <v>147</v>
      </c>
      <c r="E172" s="206" t="s">
        <v>1488</v>
      </c>
      <c r="F172" s="207" t="s">
        <v>1489</v>
      </c>
      <c r="G172" s="208" t="s">
        <v>831</v>
      </c>
      <c r="H172" s="209">
        <v>23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37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396</v>
      </c>
      <c r="AT172" s="217" t="s">
        <v>147</v>
      </c>
      <c r="AU172" s="217" t="s">
        <v>82</v>
      </c>
      <c r="AY172" s="18" t="s">
        <v>145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80</v>
      </c>
      <c r="BK172" s="218">
        <f>ROUND(I172*H172,2)</f>
        <v>0</v>
      </c>
      <c r="BL172" s="18" t="s">
        <v>396</v>
      </c>
      <c r="BM172" s="217" t="s">
        <v>318</v>
      </c>
    </row>
    <row r="173" spans="2:51" s="13" customFormat="1" ht="12">
      <c r="B173" s="219"/>
      <c r="C173" s="220"/>
      <c r="D173" s="221" t="s">
        <v>152</v>
      </c>
      <c r="E173" s="222" t="s">
        <v>1</v>
      </c>
      <c r="F173" s="223" t="s">
        <v>343</v>
      </c>
      <c r="G173" s="220"/>
      <c r="H173" s="224">
        <v>23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152</v>
      </c>
      <c r="AU173" s="230" t="s">
        <v>82</v>
      </c>
      <c r="AV173" s="13" t="s">
        <v>82</v>
      </c>
      <c r="AW173" s="13" t="s">
        <v>29</v>
      </c>
      <c r="AX173" s="13" t="s">
        <v>72</v>
      </c>
      <c r="AY173" s="230" t="s">
        <v>145</v>
      </c>
    </row>
    <row r="174" spans="2:51" s="14" customFormat="1" ht="22.5">
      <c r="B174" s="231"/>
      <c r="C174" s="232"/>
      <c r="D174" s="221" t="s">
        <v>152</v>
      </c>
      <c r="E174" s="233" t="s">
        <v>1</v>
      </c>
      <c r="F174" s="234" t="s">
        <v>377</v>
      </c>
      <c r="G174" s="232"/>
      <c r="H174" s="235">
        <v>23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152</v>
      </c>
      <c r="AU174" s="241" t="s">
        <v>82</v>
      </c>
      <c r="AV174" s="14" t="s">
        <v>151</v>
      </c>
      <c r="AW174" s="14" t="s">
        <v>29</v>
      </c>
      <c r="AX174" s="14" t="s">
        <v>80</v>
      </c>
      <c r="AY174" s="241" t="s">
        <v>145</v>
      </c>
    </row>
    <row r="175" spans="2:63" s="12" customFormat="1" ht="25.9" customHeight="1">
      <c r="B175" s="189"/>
      <c r="C175" s="190"/>
      <c r="D175" s="191" t="s">
        <v>71</v>
      </c>
      <c r="E175" s="192" t="s">
        <v>1490</v>
      </c>
      <c r="F175" s="192" t="s">
        <v>1491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151</v>
      </c>
      <c r="AT175" s="201" t="s">
        <v>71</v>
      </c>
      <c r="AU175" s="201" t="s">
        <v>72</v>
      </c>
      <c r="AY175" s="200" t="s">
        <v>145</v>
      </c>
      <c r="BK175" s="202">
        <f>BK176</f>
        <v>0</v>
      </c>
    </row>
    <row r="176" spans="2:63" s="12" customFormat="1" ht="22.9" customHeight="1">
      <c r="B176" s="189"/>
      <c r="C176" s="190"/>
      <c r="D176" s="191" t="s">
        <v>71</v>
      </c>
      <c r="E176" s="203" t="s">
        <v>1490</v>
      </c>
      <c r="F176" s="203" t="s">
        <v>1491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AR176" s="200" t="s">
        <v>151</v>
      </c>
      <c r="AT176" s="201" t="s">
        <v>71</v>
      </c>
      <c r="AU176" s="201" t="s">
        <v>80</v>
      </c>
      <c r="AY176" s="200" t="s">
        <v>145</v>
      </c>
      <c r="BK176" s="202">
        <f>SUM(BK177:BK179)</f>
        <v>0</v>
      </c>
    </row>
    <row r="177" spans="1:65" s="2" customFormat="1" ht="21.75" customHeight="1">
      <c r="A177" s="35"/>
      <c r="B177" s="36"/>
      <c r="C177" s="205" t="s">
        <v>315</v>
      </c>
      <c r="D177" s="205" t="s">
        <v>147</v>
      </c>
      <c r="E177" s="206" t="s">
        <v>1492</v>
      </c>
      <c r="F177" s="207" t="s">
        <v>1493</v>
      </c>
      <c r="G177" s="208" t="s">
        <v>574</v>
      </c>
      <c r="H177" s="209">
        <v>23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1494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1494</v>
      </c>
      <c r="BM177" s="217" t="s">
        <v>321</v>
      </c>
    </row>
    <row r="178" spans="1:65" s="2" customFormat="1" ht="16.5" customHeight="1">
      <c r="A178" s="35"/>
      <c r="B178" s="36"/>
      <c r="C178" s="205" t="s">
        <v>210</v>
      </c>
      <c r="D178" s="205" t="s">
        <v>147</v>
      </c>
      <c r="E178" s="206" t="s">
        <v>1495</v>
      </c>
      <c r="F178" s="207" t="s">
        <v>1496</v>
      </c>
      <c r="G178" s="208" t="s">
        <v>574</v>
      </c>
      <c r="H178" s="209">
        <v>23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37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1494</v>
      </c>
      <c r="AT178" s="217" t="s">
        <v>147</v>
      </c>
      <c r="AU178" s="217" t="s">
        <v>82</v>
      </c>
      <c r="AY178" s="18" t="s">
        <v>145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80</v>
      </c>
      <c r="BK178" s="218">
        <f>ROUND(I178*H178,2)</f>
        <v>0</v>
      </c>
      <c r="BL178" s="18" t="s">
        <v>1494</v>
      </c>
      <c r="BM178" s="217" t="s">
        <v>325</v>
      </c>
    </row>
    <row r="179" spans="1:65" s="2" customFormat="1" ht="16.5" customHeight="1">
      <c r="A179" s="35"/>
      <c r="B179" s="36"/>
      <c r="C179" s="205" t="s">
        <v>7</v>
      </c>
      <c r="D179" s="205" t="s">
        <v>147</v>
      </c>
      <c r="E179" s="206" t="s">
        <v>1497</v>
      </c>
      <c r="F179" s="207" t="s">
        <v>1498</v>
      </c>
      <c r="G179" s="208" t="s">
        <v>465</v>
      </c>
      <c r="H179" s="209">
        <v>1</v>
      </c>
      <c r="I179" s="210"/>
      <c r="J179" s="211">
        <f>ROUND(I179*H179,2)</f>
        <v>0</v>
      </c>
      <c r="K179" s="212"/>
      <c r="L179" s="40"/>
      <c r="M179" s="278" t="s">
        <v>1</v>
      </c>
      <c r="N179" s="279" t="s">
        <v>37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1494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1494</v>
      </c>
      <c r="BM179" s="217" t="s">
        <v>329</v>
      </c>
    </row>
    <row r="180" spans="1:31" s="2" customFormat="1" ht="6.95" customHeight="1">
      <c r="A180" s="35"/>
      <c r="B180" s="55"/>
      <c r="C180" s="56"/>
      <c r="D180" s="56"/>
      <c r="E180" s="56"/>
      <c r="F180" s="56"/>
      <c r="G180" s="56"/>
      <c r="H180" s="56"/>
      <c r="I180" s="153"/>
      <c r="J180" s="56"/>
      <c r="K180" s="56"/>
      <c r="L180" s="40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3"/>
  <sheetViews>
    <sheetView showGridLines="0" workbookViewId="0" topLeftCell="A1">
      <selection activeCell="F34" sqref="F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1499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ROUND((SUM(BE128:BE412)),2)</f>
        <v>0</v>
      </c>
      <c r="G33" s="35"/>
      <c r="H33" s="35"/>
      <c r="I33" s="132">
        <v>0.21</v>
      </c>
      <c r="J33" s="131">
        <f>ROUND(((SUM(BE128:BE412))*I33),2)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ROUND((SUM(BF128:BF412)),2)</f>
        <v>0</v>
      </c>
      <c r="G34" s="35"/>
      <c r="H34" s="35"/>
      <c r="I34" s="132">
        <v>0.15</v>
      </c>
      <c r="J34" s="131">
        <f>ROUND(((SUM(BF128:BF412))*I34),2)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ROUND((SUM(BG128:BG412)),2)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ROUND((SUM(BH128:BH412)),2)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ROUND((SUM(BI128:BI412)),2)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010ELI - Elektroinstalace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1500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9" customFormat="1" ht="24.95" customHeight="1">
      <c r="B98" s="162"/>
      <c r="C98" s="163"/>
      <c r="D98" s="164" t="s">
        <v>1501</v>
      </c>
      <c r="E98" s="165"/>
      <c r="F98" s="165"/>
      <c r="G98" s="165"/>
      <c r="H98" s="165"/>
      <c r="I98" s="166"/>
      <c r="J98" s="167">
        <f>J130</f>
        <v>0</v>
      </c>
      <c r="K98" s="163"/>
      <c r="L98" s="168"/>
    </row>
    <row r="99" spans="2:12" s="9" customFormat="1" ht="24.95" customHeight="1">
      <c r="B99" s="162"/>
      <c r="C99" s="163"/>
      <c r="D99" s="164" t="s">
        <v>1437</v>
      </c>
      <c r="E99" s="165"/>
      <c r="F99" s="165"/>
      <c r="G99" s="165"/>
      <c r="H99" s="165"/>
      <c r="I99" s="166"/>
      <c r="J99" s="167">
        <f>J142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1502</v>
      </c>
      <c r="E100" s="165"/>
      <c r="F100" s="165"/>
      <c r="G100" s="165"/>
      <c r="H100" s="165"/>
      <c r="I100" s="166"/>
      <c r="J100" s="167">
        <f>J143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1503</v>
      </c>
      <c r="E101" s="165"/>
      <c r="F101" s="165"/>
      <c r="G101" s="165"/>
      <c r="H101" s="165"/>
      <c r="I101" s="166"/>
      <c r="J101" s="167">
        <f>J217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1504</v>
      </c>
      <c r="E102" s="165"/>
      <c r="F102" s="165"/>
      <c r="G102" s="165"/>
      <c r="H102" s="165"/>
      <c r="I102" s="166"/>
      <c r="J102" s="167">
        <f>J221</f>
        <v>0</v>
      </c>
      <c r="K102" s="163"/>
      <c r="L102" s="168"/>
    </row>
    <row r="103" spans="2:12" s="9" customFormat="1" ht="24.95" customHeight="1">
      <c r="B103" s="162"/>
      <c r="C103" s="163"/>
      <c r="D103" s="164" t="s">
        <v>1505</v>
      </c>
      <c r="E103" s="165"/>
      <c r="F103" s="165"/>
      <c r="G103" s="165"/>
      <c r="H103" s="165"/>
      <c r="I103" s="166"/>
      <c r="J103" s="167">
        <f>J237</f>
        <v>0</v>
      </c>
      <c r="K103" s="163"/>
      <c r="L103" s="168"/>
    </row>
    <row r="104" spans="2:12" s="9" customFormat="1" ht="24.95" customHeight="1">
      <c r="B104" s="162"/>
      <c r="C104" s="163"/>
      <c r="D104" s="164" t="s">
        <v>1506</v>
      </c>
      <c r="E104" s="165"/>
      <c r="F104" s="165"/>
      <c r="G104" s="165"/>
      <c r="H104" s="165"/>
      <c r="I104" s="166"/>
      <c r="J104" s="167">
        <f>J274</f>
        <v>0</v>
      </c>
      <c r="K104" s="163"/>
      <c r="L104" s="168"/>
    </row>
    <row r="105" spans="2:12" s="9" customFormat="1" ht="24.95" customHeight="1">
      <c r="B105" s="162"/>
      <c r="C105" s="163"/>
      <c r="D105" s="164" t="s">
        <v>1507</v>
      </c>
      <c r="E105" s="165"/>
      <c r="F105" s="165"/>
      <c r="G105" s="165"/>
      <c r="H105" s="165"/>
      <c r="I105" s="166"/>
      <c r="J105" s="167">
        <f>J310</f>
        <v>0</v>
      </c>
      <c r="K105" s="163"/>
      <c r="L105" s="168"/>
    </row>
    <row r="106" spans="2:12" s="9" customFormat="1" ht="24.95" customHeight="1">
      <c r="B106" s="162"/>
      <c r="C106" s="163"/>
      <c r="D106" s="164" t="s">
        <v>1508</v>
      </c>
      <c r="E106" s="165"/>
      <c r="F106" s="165"/>
      <c r="G106" s="165"/>
      <c r="H106" s="165"/>
      <c r="I106" s="166"/>
      <c r="J106" s="167">
        <f>J335</f>
        <v>0</v>
      </c>
      <c r="K106" s="163"/>
      <c r="L106" s="168"/>
    </row>
    <row r="107" spans="2:12" s="9" customFormat="1" ht="24.95" customHeight="1">
      <c r="B107" s="162"/>
      <c r="C107" s="163"/>
      <c r="D107" s="164" t="s">
        <v>1509</v>
      </c>
      <c r="E107" s="165"/>
      <c r="F107" s="165"/>
      <c r="G107" s="165"/>
      <c r="H107" s="165"/>
      <c r="I107" s="166"/>
      <c r="J107" s="167">
        <f>J360</f>
        <v>0</v>
      </c>
      <c r="K107" s="163"/>
      <c r="L107" s="168"/>
    </row>
    <row r="108" spans="2:12" s="9" customFormat="1" ht="24.95" customHeight="1">
      <c r="B108" s="162"/>
      <c r="C108" s="163"/>
      <c r="D108" s="164" t="s">
        <v>1510</v>
      </c>
      <c r="E108" s="165"/>
      <c r="F108" s="165"/>
      <c r="G108" s="165"/>
      <c r="H108" s="165"/>
      <c r="I108" s="166"/>
      <c r="J108" s="167">
        <f>J390</f>
        <v>0</v>
      </c>
      <c r="K108" s="163"/>
      <c r="L108" s="168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130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6" t="str">
        <f>E7</f>
        <v>ZSNepomuckaPraha - ZÁKLADNÍ ŠKOLA PRAHA 5, NEPOMUCKÁ</v>
      </c>
      <c r="F118" s="327"/>
      <c r="G118" s="327"/>
      <c r="H118" s="32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102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05" t="str">
        <f>E9</f>
        <v>010ELI - Elektroinstalace</v>
      </c>
      <c r="F120" s="325"/>
      <c r="G120" s="325"/>
      <c r="H120" s="325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118" t="s">
        <v>22</v>
      </c>
      <c r="J122" s="67" t="str">
        <f>IF(J12="","",J12)</f>
        <v>Vypln údaj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23</v>
      </c>
      <c r="D124" s="37"/>
      <c r="E124" s="37"/>
      <c r="F124" s="28" t="str">
        <f>E15</f>
        <v>Městská část Praha 5</v>
      </c>
      <c r="G124" s="37"/>
      <c r="H124" s="37"/>
      <c r="I124" s="118" t="s">
        <v>28</v>
      </c>
      <c r="J124" s="33" t="str">
        <f>E21</f>
        <v>Karlínblok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26</v>
      </c>
      <c r="D125" s="37"/>
      <c r="E125" s="37"/>
      <c r="F125" s="28" t="str">
        <f>IF(E18="","",E18)</f>
        <v>Vyplň údaj</v>
      </c>
      <c r="G125" s="37"/>
      <c r="H125" s="37"/>
      <c r="I125" s="118" t="s">
        <v>30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131</v>
      </c>
      <c r="D127" s="179" t="s">
        <v>57</v>
      </c>
      <c r="E127" s="179" t="s">
        <v>53</v>
      </c>
      <c r="F127" s="179" t="s">
        <v>54</v>
      </c>
      <c r="G127" s="179" t="s">
        <v>132</v>
      </c>
      <c r="H127" s="179" t="s">
        <v>133</v>
      </c>
      <c r="I127" s="180" t="s">
        <v>134</v>
      </c>
      <c r="J127" s="181" t="s">
        <v>106</v>
      </c>
      <c r="K127" s="182" t="s">
        <v>135</v>
      </c>
      <c r="L127" s="183"/>
      <c r="M127" s="76" t="s">
        <v>1</v>
      </c>
      <c r="N127" s="77" t="s">
        <v>36</v>
      </c>
      <c r="O127" s="77" t="s">
        <v>136</v>
      </c>
      <c r="P127" s="77" t="s">
        <v>137</v>
      </c>
      <c r="Q127" s="77" t="s">
        <v>138</v>
      </c>
      <c r="R127" s="77" t="s">
        <v>139</v>
      </c>
      <c r="S127" s="77" t="s">
        <v>140</v>
      </c>
      <c r="T127" s="78" t="s">
        <v>141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5"/>
      <c r="B128" s="36"/>
      <c r="C128" s="83" t="s">
        <v>142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P129+P130+P142+P143+P217+P221+P237+P274+P310+P335+P360+P390</f>
        <v>0</v>
      </c>
      <c r="Q128" s="80"/>
      <c r="R128" s="186">
        <f>R129+R130+R142+R143+R217+R221+R237+R274+R310+R335+R360+R390</f>
        <v>0</v>
      </c>
      <c r="S128" s="80"/>
      <c r="T128" s="187">
        <f>T129+T130+T142+T143+T217+T221+T237+T274+T310+T335+T360+T390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71</v>
      </c>
      <c r="AU128" s="18" t="s">
        <v>108</v>
      </c>
      <c r="BK128" s="188">
        <f>BK129+BK130+BK142+BK143+BK217+BK221+BK237+BK274+BK310+BK335+BK360+BK390</f>
        <v>0</v>
      </c>
    </row>
    <row r="129" spans="2:63" s="12" customFormat="1" ht="25.9" customHeight="1">
      <c r="B129" s="189"/>
      <c r="C129" s="190"/>
      <c r="D129" s="191" t="s">
        <v>71</v>
      </c>
      <c r="E129" s="192" t="s">
        <v>143</v>
      </c>
      <c r="F129" s="192" t="s">
        <v>1511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80</v>
      </c>
      <c r="AT129" s="201" t="s">
        <v>71</v>
      </c>
      <c r="AU129" s="201" t="s">
        <v>72</v>
      </c>
      <c r="AY129" s="200" t="s">
        <v>145</v>
      </c>
      <c r="BK129" s="202">
        <v>0</v>
      </c>
    </row>
    <row r="130" spans="2:63" s="12" customFormat="1" ht="25.9" customHeight="1">
      <c r="B130" s="189"/>
      <c r="C130" s="190"/>
      <c r="D130" s="191" t="s">
        <v>71</v>
      </c>
      <c r="E130" s="192" t="s">
        <v>186</v>
      </c>
      <c r="F130" s="192" t="s">
        <v>398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SUM(P131:P141)</f>
        <v>0</v>
      </c>
      <c r="Q130" s="197"/>
      <c r="R130" s="198">
        <f>SUM(R131:R141)</f>
        <v>0</v>
      </c>
      <c r="S130" s="197"/>
      <c r="T130" s="199">
        <f>SUM(T131:T141)</f>
        <v>0</v>
      </c>
      <c r="AR130" s="200" t="s">
        <v>80</v>
      </c>
      <c r="AT130" s="201" t="s">
        <v>71</v>
      </c>
      <c r="AU130" s="201" t="s">
        <v>72</v>
      </c>
      <c r="AY130" s="200" t="s">
        <v>145</v>
      </c>
      <c r="BK130" s="202">
        <f>SUM(BK131:BK141)</f>
        <v>0</v>
      </c>
    </row>
    <row r="131" spans="1:65" s="2" customFormat="1" ht="21.75" customHeight="1">
      <c r="A131" s="35"/>
      <c r="B131" s="36"/>
      <c r="C131" s="205" t="s">
        <v>80</v>
      </c>
      <c r="D131" s="205" t="s">
        <v>147</v>
      </c>
      <c r="E131" s="206" t="s">
        <v>1512</v>
      </c>
      <c r="F131" s="207" t="s">
        <v>1513</v>
      </c>
      <c r="G131" s="208" t="s">
        <v>831</v>
      </c>
      <c r="H131" s="209">
        <v>44</v>
      </c>
      <c r="I131" s="210"/>
      <c r="J131" s="211">
        <f aca="true" t="shared" si="0" ref="J131:J141"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 aca="true" t="shared" si="1" ref="P131:P141">O131*H131</f>
        <v>0</v>
      </c>
      <c r="Q131" s="215">
        <v>0</v>
      </c>
      <c r="R131" s="215">
        <f aca="true" t="shared" si="2" ref="R131:R141">Q131*H131</f>
        <v>0</v>
      </c>
      <c r="S131" s="215">
        <v>0</v>
      </c>
      <c r="T131" s="216">
        <f aca="true" t="shared" si="3" ref="T131:T14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aca="true" t="shared" si="4" ref="BE131:BE141">IF(N131="základní",J131,0)</f>
        <v>0</v>
      </c>
      <c r="BF131" s="218">
        <f aca="true" t="shared" si="5" ref="BF131:BF141">IF(N131="snížená",J131,0)</f>
        <v>0</v>
      </c>
      <c r="BG131" s="218">
        <f aca="true" t="shared" si="6" ref="BG131:BG141">IF(N131="zákl. přenesená",J131,0)</f>
        <v>0</v>
      </c>
      <c r="BH131" s="218">
        <f aca="true" t="shared" si="7" ref="BH131:BH141">IF(N131="sníž. přenesená",J131,0)</f>
        <v>0</v>
      </c>
      <c r="BI131" s="218">
        <f aca="true" t="shared" si="8" ref="BI131:BI141">IF(N131="nulová",J131,0)</f>
        <v>0</v>
      </c>
      <c r="BJ131" s="18" t="s">
        <v>80</v>
      </c>
      <c r="BK131" s="218">
        <f aca="true" t="shared" si="9" ref="BK131:BK141">ROUND(I131*H131,2)</f>
        <v>0</v>
      </c>
      <c r="BL131" s="18" t="s">
        <v>151</v>
      </c>
      <c r="BM131" s="217" t="s">
        <v>82</v>
      </c>
    </row>
    <row r="132" spans="1:65" s="2" customFormat="1" ht="21.75" customHeight="1">
      <c r="A132" s="35"/>
      <c r="B132" s="36"/>
      <c r="C132" s="205" t="s">
        <v>82</v>
      </c>
      <c r="D132" s="205" t="s">
        <v>147</v>
      </c>
      <c r="E132" s="206" t="s">
        <v>1514</v>
      </c>
      <c r="F132" s="207" t="s">
        <v>1515</v>
      </c>
      <c r="G132" s="208" t="s">
        <v>831</v>
      </c>
      <c r="H132" s="209">
        <v>9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151</v>
      </c>
    </row>
    <row r="133" spans="1:65" s="2" customFormat="1" ht="21.75" customHeight="1">
      <c r="A133" s="35"/>
      <c r="B133" s="36"/>
      <c r="C133" s="205" t="s">
        <v>157</v>
      </c>
      <c r="D133" s="205" t="s">
        <v>147</v>
      </c>
      <c r="E133" s="206" t="s">
        <v>1516</v>
      </c>
      <c r="F133" s="207" t="s">
        <v>1517</v>
      </c>
      <c r="G133" s="208" t="s">
        <v>831</v>
      </c>
      <c r="H133" s="209">
        <v>30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160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1518</v>
      </c>
      <c r="F134" s="207" t="s">
        <v>1519</v>
      </c>
      <c r="G134" s="208" t="s">
        <v>831</v>
      </c>
      <c r="H134" s="209">
        <v>8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163</v>
      </c>
    </row>
    <row r="135" spans="1:65" s="2" customFormat="1" ht="21.75" customHeight="1">
      <c r="A135" s="35"/>
      <c r="B135" s="36"/>
      <c r="C135" s="205" t="s">
        <v>165</v>
      </c>
      <c r="D135" s="205" t="s">
        <v>147</v>
      </c>
      <c r="E135" s="206" t="s">
        <v>1520</v>
      </c>
      <c r="F135" s="207" t="s">
        <v>1521</v>
      </c>
      <c r="G135" s="208" t="s">
        <v>831</v>
      </c>
      <c r="H135" s="209">
        <v>8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168</v>
      </c>
    </row>
    <row r="136" spans="1:65" s="2" customFormat="1" ht="21.75" customHeight="1">
      <c r="A136" s="35"/>
      <c r="B136" s="36"/>
      <c r="C136" s="205" t="s">
        <v>160</v>
      </c>
      <c r="D136" s="205" t="s">
        <v>147</v>
      </c>
      <c r="E136" s="206" t="s">
        <v>1522</v>
      </c>
      <c r="F136" s="207" t="s">
        <v>1523</v>
      </c>
      <c r="G136" s="208" t="s">
        <v>831</v>
      </c>
      <c r="H136" s="209">
        <v>4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171</v>
      </c>
    </row>
    <row r="137" spans="1:65" s="2" customFormat="1" ht="21.75" customHeight="1">
      <c r="A137" s="35"/>
      <c r="B137" s="36"/>
      <c r="C137" s="205" t="s">
        <v>172</v>
      </c>
      <c r="D137" s="205" t="s">
        <v>147</v>
      </c>
      <c r="E137" s="206" t="s">
        <v>1524</v>
      </c>
      <c r="F137" s="207" t="s">
        <v>1525</v>
      </c>
      <c r="G137" s="208" t="s">
        <v>831</v>
      </c>
      <c r="H137" s="209">
        <v>28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176</v>
      </c>
    </row>
    <row r="138" spans="1:65" s="2" customFormat="1" ht="21.75" customHeight="1">
      <c r="A138" s="35"/>
      <c r="B138" s="36"/>
      <c r="C138" s="205" t="s">
        <v>163</v>
      </c>
      <c r="D138" s="205" t="s">
        <v>147</v>
      </c>
      <c r="E138" s="206" t="s">
        <v>1526</v>
      </c>
      <c r="F138" s="207" t="s">
        <v>1527</v>
      </c>
      <c r="G138" s="208" t="s">
        <v>831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182</v>
      </c>
    </row>
    <row r="139" spans="1:65" s="2" customFormat="1" ht="21.75" customHeight="1">
      <c r="A139" s="35"/>
      <c r="B139" s="36"/>
      <c r="C139" s="205" t="s">
        <v>186</v>
      </c>
      <c r="D139" s="205" t="s">
        <v>147</v>
      </c>
      <c r="E139" s="206" t="s">
        <v>1528</v>
      </c>
      <c r="F139" s="207" t="s">
        <v>1529</v>
      </c>
      <c r="G139" s="208" t="s">
        <v>181</v>
      </c>
      <c r="H139" s="209">
        <v>650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190</v>
      </c>
    </row>
    <row r="140" spans="1:65" s="2" customFormat="1" ht="21.75" customHeight="1">
      <c r="A140" s="35"/>
      <c r="B140" s="36"/>
      <c r="C140" s="205" t="s">
        <v>168</v>
      </c>
      <c r="D140" s="205" t="s">
        <v>147</v>
      </c>
      <c r="E140" s="206" t="s">
        <v>1530</v>
      </c>
      <c r="F140" s="207" t="s">
        <v>1531</v>
      </c>
      <c r="G140" s="208" t="s">
        <v>181</v>
      </c>
      <c r="H140" s="209">
        <v>1100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210</v>
      </c>
    </row>
    <row r="141" spans="1:65" s="2" customFormat="1" ht="21.75" customHeight="1">
      <c r="A141" s="35"/>
      <c r="B141" s="36"/>
      <c r="C141" s="205" t="s">
        <v>207</v>
      </c>
      <c r="D141" s="205" t="s">
        <v>147</v>
      </c>
      <c r="E141" s="206" t="s">
        <v>1532</v>
      </c>
      <c r="F141" s="207" t="s">
        <v>1533</v>
      </c>
      <c r="G141" s="208" t="s">
        <v>181</v>
      </c>
      <c r="H141" s="209">
        <v>170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217</v>
      </c>
    </row>
    <row r="142" spans="2:63" s="12" customFormat="1" ht="25.9" customHeight="1">
      <c r="B142" s="189"/>
      <c r="C142" s="190"/>
      <c r="D142" s="191" t="s">
        <v>71</v>
      </c>
      <c r="E142" s="192" t="s">
        <v>222</v>
      </c>
      <c r="F142" s="192" t="s">
        <v>1485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v>0</v>
      </c>
      <c r="Q142" s="197"/>
      <c r="R142" s="198">
        <v>0</v>
      </c>
      <c r="S142" s="197"/>
      <c r="T142" s="199">
        <v>0</v>
      </c>
      <c r="AR142" s="200" t="s">
        <v>80</v>
      </c>
      <c r="AT142" s="201" t="s">
        <v>71</v>
      </c>
      <c r="AU142" s="201" t="s">
        <v>72</v>
      </c>
      <c r="AY142" s="200" t="s">
        <v>145</v>
      </c>
      <c r="BK142" s="202">
        <v>0</v>
      </c>
    </row>
    <row r="143" spans="2:63" s="12" customFormat="1" ht="25.9" customHeight="1">
      <c r="B143" s="189"/>
      <c r="C143" s="190"/>
      <c r="D143" s="191" t="s">
        <v>71</v>
      </c>
      <c r="E143" s="192" t="s">
        <v>1534</v>
      </c>
      <c r="F143" s="192" t="s">
        <v>1535</v>
      </c>
      <c r="G143" s="190"/>
      <c r="H143" s="190"/>
      <c r="I143" s="193"/>
      <c r="J143" s="194">
        <f>BK143</f>
        <v>0</v>
      </c>
      <c r="K143" s="190"/>
      <c r="L143" s="195"/>
      <c r="M143" s="196"/>
      <c r="N143" s="197"/>
      <c r="O143" s="197"/>
      <c r="P143" s="198">
        <f>SUM(P144:P216)</f>
        <v>0</v>
      </c>
      <c r="Q143" s="197"/>
      <c r="R143" s="198">
        <f>SUM(R144:R216)</f>
        <v>0</v>
      </c>
      <c r="S143" s="197"/>
      <c r="T143" s="199">
        <f>SUM(T144:T216)</f>
        <v>0</v>
      </c>
      <c r="AR143" s="200" t="s">
        <v>80</v>
      </c>
      <c r="AT143" s="201" t="s">
        <v>71</v>
      </c>
      <c r="AU143" s="201" t="s">
        <v>72</v>
      </c>
      <c r="AY143" s="200" t="s">
        <v>145</v>
      </c>
      <c r="BK143" s="202">
        <f>SUM(BK144:BK216)</f>
        <v>0</v>
      </c>
    </row>
    <row r="144" spans="1:65" s="2" customFormat="1" ht="16.5" customHeight="1">
      <c r="A144" s="35"/>
      <c r="B144" s="36"/>
      <c r="C144" s="205" t="s">
        <v>171</v>
      </c>
      <c r="D144" s="205" t="s">
        <v>147</v>
      </c>
      <c r="E144" s="206" t="s">
        <v>80</v>
      </c>
      <c r="F144" s="207" t="s">
        <v>1536</v>
      </c>
      <c r="G144" s="208" t="s">
        <v>831</v>
      </c>
      <c r="H144" s="209">
        <v>21</v>
      </c>
      <c r="I144" s="210"/>
      <c r="J144" s="211">
        <f aca="true" t="shared" si="10" ref="J144:J175"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 aca="true" t="shared" si="11" ref="P144:P175">O144*H144</f>
        <v>0</v>
      </c>
      <c r="Q144" s="215">
        <v>0</v>
      </c>
      <c r="R144" s="215">
        <f aca="true" t="shared" si="12" ref="R144:R175">Q144*H144</f>
        <v>0</v>
      </c>
      <c r="S144" s="215">
        <v>0</v>
      </c>
      <c r="T144" s="216">
        <f aca="true" t="shared" si="13" ref="T144:T175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aca="true" t="shared" si="14" ref="BE144:BE175">IF(N144="základní",J144,0)</f>
        <v>0</v>
      </c>
      <c r="BF144" s="218">
        <f aca="true" t="shared" si="15" ref="BF144:BF175">IF(N144="snížená",J144,0)</f>
        <v>0</v>
      </c>
      <c r="BG144" s="218">
        <f aca="true" t="shared" si="16" ref="BG144:BG175">IF(N144="zákl. přenesená",J144,0)</f>
        <v>0</v>
      </c>
      <c r="BH144" s="218">
        <f aca="true" t="shared" si="17" ref="BH144:BH175">IF(N144="sníž. přenesená",J144,0)</f>
        <v>0</v>
      </c>
      <c r="BI144" s="218">
        <f aca="true" t="shared" si="18" ref="BI144:BI175">IF(N144="nulová",J144,0)</f>
        <v>0</v>
      </c>
      <c r="BJ144" s="18" t="s">
        <v>80</v>
      </c>
      <c r="BK144" s="218">
        <f aca="true" t="shared" si="19" ref="BK144:BK175">ROUND(I144*H144,2)</f>
        <v>0</v>
      </c>
      <c r="BL144" s="18" t="s">
        <v>151</v>
      </c>
      <c r="BM144" s="217" t="s">
        <v>225</v>
      </c>
    </row>
    <row r="145" spans="1:65" s="2" customFormat="1" ht="16.5" customHeight="1">
      <c r="A145" s="35"/>
      <c r="B145" s="36"/>
      <c r="C145" s="205" t="s">
        <v>221</v>
      </c>
      <c r="D145" s="205" t="s">
        <v>147</v>
      </c>
      <c r="E145" s="206" t="s">
        <v>190</v>
      </c>
      <c r="F145" s="207" t="s">
        <v>1537</v>
      </c>
      <c r="G145" s="208" t="s">
        <v>465</v>
      </c>
      <c r="H145" s="209">
        <v>1</v>
      </c>
      <c r="I145" s="210"/>
      <c r="J145" s="211">
        <f t="shared" si="1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1"/>
        <v>0</v>
      </c>
      <c r="Q145" s="215">
        <v>0</v>
      </c>
      <c r="R145" s="215">
        <f t="shared" si="12"/>
        <v>0</v>
      </c>
      <c r="S145" s="215">
        <v>0</v>
      </c>
      <c r="T145" s="216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14"/>
        <v>0</v>
      </c>
      <c r="BF145" s="218">
        <f t="shared" si="15"/>
        <v>0</v>
      </c>
      <c r="BG145" s="218">
        <f t="shared" si="16"/>
        <v>0</v>
      </c>
      <c r="BH145" s="218">
        <f t="shared" si="17"/>
        <v>0</v>
      </c>
      <c r="BI145" s="218">
        <f t="shared" si="18"/>
        <v>0</v>
      </c>
      <c r="BJ145" s="18" t="s">
        <v>80</v>
      </c>
      <c r="BK145" s="218">
        <f t="shared" si="19"/>
        <v>0</v>
      </c>
      <c r="BL145" s="18" t="s">
        <v>151</v>
      </c>
      <c r="BM145" s="217" t="s">
        <v>230</v>
      </c>
    </row>
    <row r="146" spans="1:65" s="2" customFormat="1" ht="16.5" customHeight="1">
      <c r="A146" s="35"/>
      <c r="B146" s="36"/>
      <c r="C146" s="205" t="s">
        <v>176</v>
      </c>
      <c r="D146" s="205" t="s">
        <v>147</v>
      </c>
      <c r="E146" s="206" t="s">
        <v>82</v>
      </c>
      <c r="F146" s="207" t="s">
        <v>1538</v>
      </c>
      <c r="G146" s="208" t="s">
        <v>1</v>
      </c>
      <c r="H146" s="209">
        <v>1</v>
      </c>
      <c r="I146" s="210"/>
      <c r="J146" s="211">
        <f t="shared" si="1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1"/>
        <v>0</v>
      </c>
      <c r="Q146" s="215">
        <v>0</v>
      </c>
      <c r="R146" s="215">
        <f t="shared" si="12"/>
        <v>0</v>
      </c>
      <c r="S146" s="215">
        <v>0</v>
      </c>
      <c r="T146" s="216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14"/>
        <v>0</v>
      </c>
      <c r="BF146" s="218">
        <f t="shared" si="15"/>
        <v>0</v>
      </c>
      <c r="BG146" s="218">
        <f t="shared" si="16"/>
        <v>0</v>
      </c>
      <c r="BH146" s="218">
        <f t="shared" si="17"/>
        <v>0</v>
      </c>
      <c r="BI146" s="218">
        <f t="shared" si="18"/>
        <v>0</v>
      </c>
      <c r="BJ146" s="18" t="s">
        <v>80</v>
      </c>
      <c r="BK146" s="218">
        <f t="shared" si="19"/>
        <v>0</v>
      </c>
      <c r="BL146" s="18" t="s">
        <v>151</v>
      </c>
      <c r="BM146" s="217" t="s">
        <v>238</v>
      </c>
    </row>
    <row r="147" spans="1:65" s="2" customFormat="1" ht="21.75" customHeight="1">
      <c r="A147" s="35"/>
      <c r="B147" s="36"/>
      <c r="C147" s="205" t="s">
        <v>8</v>
      </c>
      <c r="D147" s="205" t="s">
        <v>147</v>
      </c>
      <c r="E147" s="206" t="s">
        <v>1539</v>
      </c>
      <c r="F147" s="207" t="s">
        <v>1540</v>
      </c>
      <c r="G147" s="208" t="s">
        <v>831</v>
      </c>
      <c r="H147" s="209">
        <v>89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80</v>
      </c>
      <c r="BK147" s="218">
        <f t="shared" si="19"/>
        <v>0</v>
      </c>
      <c r="BL147" s="18" t="s">
        <v>151</v>
      </c>
      <c r="BM147" s="217" t="s">
        <v>245</v>
      </c>
    </row>
    <row r="148" spans="1:65" s="2" customFormat="1" ht="21.75" customHeight="1">
      <c r="A148" s="35"/>
      <c r="B148" s="36"/>
      <c r="C148" s="205" t="s">
        <v>182</v>
      </c>
      <c r="D148" s="205" t="s">
        <v>147</v>
      </c>
      <c r="E148" s="206" t="s">
        <v>1541</v>
      </c>
      <c r="F148" s="207" t="s">
        <v>1542</v>
      </c>
      <c r="G148" s="208" t="s">
        <v>831</v>
      </c>
      <c r="H148" s="209">
        <v>21</v>
      </c>
      <c r="I148" s="210"/>
      <c r="J148" s="211">
        <f t="shared" si="1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1"/>
        <v>0</v>
      </c>
      <c r="Q148" s="215">
        <v>0</v>
      </c>
      <c r="R148" s="215">
        <f t="shared" si="12"/>
        <v>0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80</v>
      </c>
      <c r="BK148" s="218">
        <f t="shared" si="19"/>
        <v>0</v>
      </c>
      <c r="BL148" s="18" t="s">
        <v>151</v>
      </c>
      <c r="BM148" s="217" t="s">
        <v>310</v>
      </c>
    </row>
    <row r="149" spans="1:65" s="2" customFormat="1" ht="21.75" customHeight="1">
      <c r="A149" s="35"/>
      <c r="B149" s="36"/>
      <c r="C149" s="205" t="s">
        <v>307</v>
      </c>
      <c r="D149" s="205" t="s">
        <v>147</v>
      </c>
      <c r="E149" s="206" t="s">
        <v>1543</v>
      </c>
      <c r="F149" s="207" t="s">
        <v>1544</v>
      </c>
      <c r="G149" s="208" t="s">
        <v>831</v>
      </c>
      <c r="H149" s="209">
        <v>3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80</v>
      </c>
      <c r="BK149" s="218">
        <f t="shared" si="19"/>
        <v>0</v>
      </c>
      <c r="BL149" s="18" t="s">
        <v>151</v>
      </c>
      <c r="BM149" s="217" t="s">
        <v>184</v>
      </c>
    </row>
    <row r="150" spans="1:65" s="2" customFormat="1" ht="21.75" customHeight="1">
      <c r="A150" s="35"/>
      <c r="B150" s="36"/>
      <c r="C150" s="205" t="s">
        <v>190</v>
      </c>
      <c r="D150" s="205" t="s">
        <v>147</v>
      </c>
      <c r="E150" s="206" t="s">
        <v>1545</v>
      </c>
      <c r="F150" s="207" t="s">
        <v>1546</v>
      </c>
      <c r="G150" s="208" t="s">
        <v>181</v>
      </c>
      <c r="H150" s="209">
        <v>1580</v>
      </c>
      <c r="I150" s="210"/>
      <c r="J150" s="211">
        <f t="shared" si="1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1"/>
        <v>0</v>
      </c>
      <c r="Q150" s="215">
        <v>0</v>
      </c>
      <c r="R150" s="215">
        <f t="shared" si="12"/>
        <v>0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80</v>
      </c>
      <c r="BK150" s="218">
        <f t="shared" si="19"/>
        <v>0</v>
      </c>
      <c r="BL150" s="18" t="s">
        <v>151</v>
      </c>
      <c r="BM150" s="217" t="s">
        <v>318</v>
      </c>
    </row>
    <row r="151" spans="1:65" s="2" customFormat="1" ht="21.75" customHeight="1">
      <c r="A151" s="35"/>
      <c r="B151" s="36"/>
      <c r="C151" s="205" t="s">
        <v>315</v>
      </c>
      <c r="D151" s="205" t="s">
        <v>147</v>
      </c>
      <c r="E151" s="206" t="s">
        <v>1547</v>
      </c>
      <c r="F151" s="207" t="s">
        <v>1548</v>
      </c>
      <c r="G151" s="208" t="s">
        <v>181</v>
      </c>
      <c r="H151" s="209">
        <v>10040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80</v>
      </c>
      <c r="BK151" s="218">
        <f t="shared" si="19"/>
        <v>0</v>
      </c>
      <c r="BL151" s="18" t="s">
        <v>151</v>
      </c>
      <c r="BM151" s="217" t="s">
        <v>321</v>
      </c>
    </row>
    <row r="152" spans="1:65" s="2" customFormat="1" ht="16.5" customHeight="1">
      <c r="A152" s="35"/>
      <c r="B152" s="36"/>
      <c r="C152" s="205" t="s">
        <v>210</v>
      </c>
      <c r="D152" s="205" t="s">
        <v>147</v>
      </c>
      <c r="E152" s="206" t="s">
        <v>157</v>
      </c>
      <c r="F152" s="207" t="s">
        <v>1549</v>
      </c>
      <c r="G152" s="208" t="s">
        <v>1</v>
      </c>
      <c r="H152" s="209">
        <v>3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80</v>
      </c>
      <c r="BK152" s="218">
        <f t="shared" si="19"/>
        <v>0</v>
      </c>
      <c r="BL152" s="18" t="s">
        <v>151</v>
      </c>
      <c r="BM152" s="217" t="s">
        <v>325</v>
      </c>
    </row>
    <row r="153" spans="1:65" s="2" customFormat="1" ht="16.5" customHeight="1">
      <c r="A153" s="35"/>
      <c r="B153" s="36"/>
      <c r="C153" s="205" t="s">
        <v>7</v>
      </c>
      <c r="D153" s="205" t="s">
        <v>147</v>
      </c>
      <c r="E153" s="206" t="s">
        <v>151</v>
      </c>
      <c r="F153" s="207" t="s">
        <v>1550</v>
      </c>
      <c r="G153" s="208" t="s">
        <v>831</v>
      </c>
      <c r="H153" s="209">
        <v>3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80</v>
      </c>
      <c r="BK153" s="218">
        <f t="shared" si="19"/>
        <v>0</v>
      </c>
      <c r="BL153" s="18" t="s">
        <v>151</v>
      </c>
      <c r="BM153" s="217" t="s">
        <v>329</v>
      </c>
    </row>
    <row r="154" spans="1:65" s="2" customFormat="1" ht="16.5" customHeight="1">
      <c r="A154" s="35"/>
      <c r="B154" s="36"/>
      <c r="C154" s="205" t="s">
        <v>217</v>
      </c>
      <c r="D154" s="205" t="s">
        <v>147</v>
      </c>
      <c r="E154" s="206" t="s">
        <v>165</v>
      </c>
      <c r="F154" s="207" t="s">
        <v>1551</v>
      </c>
      <c r="G154" s="208" t="s">
        <v>831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80</v>
      </c>
      <c r="BK154" s="218">
        <f t="shared" si="19"/>
        <v>0</v>
      </c>
      <c r="BL154" s="18" t="s">
        <v>151</v>
      </c>
      <c r="BM154" s="217" t="s">
        <v>346</v>
      </c>
    </row>
    <row r="155" spans="1:65" s="2" customFormat="1" ht="16.5" customHeight="1">
      <c r="A155" s="35"/>
      <c r="B155" s="36"/>
      <c r="C155" s="205" t="s">
        <v>343</v>
      </c>
      <c r="D155" s="205" t="s">
        <v>147</v>
      </c>
      <c r="E155" s="206" t="s">
        <v>160</v>
      </c>
      <c r="F155" s="207" t="s">
        <v>1552</v>
      </c>
      <c r="G155" s="208" t="s">
        <v>574</v>
      </c>
      <c r="H155" s="209">
        <v>12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80</v>
      </c>
      <c r="BK155" s="218">
        <f t="shared" si="19"/>
        <v>0</v>
      </c>
      <c r="BL155" s="18" t="s">
        <v>151</v>
      </c>
      <c r="BM155" s="217" t="s">
        <v>350</v>
      </c>
    </row>
    <row r="156" spans="1:65" s="2" customFormat="1" ht="21.75" customHeight="1">
      <c r="A156" s="35"/>
      <c r="B156" s="36"/>
      <c r="C156" s="205" t="s">
        <v>225</v>
      </c>
      <c r="D156" s="205" t="s">
        <v>147</v>
      </c>
      <c r="E156" s="206" t="s">
        <v>1553</v>
      </c>
      <c r="F156" s="207" t="s">
        <v>1554</v>
      </c>
      <c r="G156" s="208" t="s">
        <v>181</v>
      </c>
      <c r="H156" s="209">
        <v>30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80</v>
      </c>
      <c r="BK156" s="218">
        <f t="shared" si="19"/>
        <v>0</v>
      </c>
      <c r="BL156" s="18" t="s">
        <v>151</v>
      </c>
      <c r="BM156" s="217" t="s">
        <v>355</v>
      </c>
    </row>
    <row r="157" spans="1:65" s="2" customFormat="1" ht="21.75" customHeight="1">
      <c r="A157" s="35"/>
      <c r="B157" s="36"/>
      <c r="C157" s="205" t="s">
        <v>352</v>
      </c>
      <c r="D157" s="205" t="s">
        <v>147</v>
      </c>
      <c r="E157" s="206" t="s">
        <v>1555</v>
      </c>
      <c r="F157" s="207" t="s">
        <v>1556</v>
      </c>
      <c r="G157" s="208" t="s">
        <v>831</v>
      </c>
      <c r="H157" s="209">
        <v>20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80</v>
      </c>
      <c r="BK157" s="218">
        <f t="shared" si="19"/>
        <v>0</v>
      </c>
      <c r="BL157" s="18" t="s">
        <v>151</v>
      </c>
      <c r="BM157" s="217" t="s">
        <v>359</v>
      </c>
    </row>
    <row r="158" spans="1:65" s="2" customFormat="1" ht="21.75" customHeight="1">
      <c r="A158" s="35"/>
      <c r="B158" s="36"/>
      <c r="C158" s="205" t="s">
        <v>230</v>
      </c>
      <c r="D158" s="205" t="s">
        <v>147</v>
      </c>
      <c r="E158" s="206" t="s">
        <v>1557</v>
      </c>
      <c r="F158" s="207" t="s">
        <v>1558</v>
      </c>
      <c r="G158" s="208" t="s">
        <v>831</v>
      </c>
      <c r="H158" s="209">
        <v>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80</v>
      </c>
      <c r="BK158" s="218">
        <f t="shared" si="19"/>
        <v>0</v>
      </c>
      <c r="BL158" s="18" t="s">
        <v>151</v>
      </c>
      <c r="BM158" s="217" t="s">
        <v>364</v>
      </c>
    </row>
    <row r="159" spans="1:65" s="2" customFormat="1" ht="21.75" customHeight="1">
      <c r="A159" s="35"/>
      <c r="B159" s="36"/>
      <c r="C159" s="205" t="s">
        <v>361</v>
      </c>
      <c r="D159" s="205" t="s">
        <v>147</v>
      </c>
      <c r="E159" s="206" t="s">
        <v>1559</v>
      </c>
      <c r="F159" s="207" t="s">
        <v>1560</v>
      </c>
      <c r="G159" s="208" t="s">
        <v>831</v>
      </c>
      <c r="H159" s="209">
        <v>5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80</v>
      </c>
      <c r="BK159" s="218">
        <f t="shared" si="19"/>
        <v>0</v>
      </c>
      <c r="BL159" s="18" t="s">
        <v>151</v>
      </c>
      <c r="BM159" s="217" t="s">
        <v>370</v>
      </c>
    </row>
    <row r="160" spans="1:65" s="2" customFormat="1" ht="21.75" customHeight="1">
      <c r="A160" s="35"/>
      <c r="B160" s="36"/>
      <c r="C160" s="205" t="s">
        <v>238</v>
      </c>
      <c r="D160" s="205" t="s">
        <v>147</v>
      </c>
      <c r="E160" s="206" t="s">
        <v>1561</v>
      </c>
      <c r="F160" s="207" t="s">
        <v>1562</v>
      </c>
      <c r="G160" s="208" t="s">
        <v>831</v>
      </c>
      <c r="H160" s="209">
        <v>35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80</v>
      </c>
      <c r="BK160" s="218">
        <f t="shared" si="19"/>
        <v>0</v>
      </c>
      <c r="BL160" s="18" t="s">
        <v>151</v>
      </c>
      <c r="BM160" s="217" t="s">
        <v>376</v>
      </c>
    </row>
    <row r="161" spans="1:65" s="2" customFormat="1" ht="21.75" customHeight="1">
      <c r="A161" s="35"/>
      <c r="B161" s="36"/>
      <c r="C161" s="205" t="s">
        <v>373</v>
      </c>
      <c r="D161" s="205" t="s">
        <v>147</v>
      </c>
      <c r="E161" s="206" t="s">
        <v>1563</v>
      </c>
      <c r="F161" s="207" t="s">
        <v>1564</v>
      </c>
      <c r="G161" s="208" t="s">
        <v>831</v>
      </c>
      <c r="H161" s="209">
        <v>153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80</v>
      </c>
      <c r="BK161" s="218">
        <f t="shared" si="19"/>
        <v>0</v>
      </c>
      <c r="BL161" s="18" t="s">
        <v>151</v>
      </c>
      <c r="BM161" s="217" t="s">
        <v>380</v>
      </c>
    </row>
    <row r="162" spans="1:65" s="2" customFormat="1" ht="21.75" customHeight="1">
      <c r="A162" s="35"/>
      <c r="B162" s="36"/>
      <c r="C162" s="205" t="s">
        <v>245</v>
      </c>
      <c r="D162" s="205" t="s">
        <v>147</v>
      </c>
      <c r="E162" s="206" t="s">
        <v>1565</v>
      </c>
      <c r="F162" s="207" t="s">
        <v>1566</v>
      </c>
      <c r="G162" s="208" t="s">
        <v>831</v>
      </c>
      <c r="H162" s="209">
        <v>12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37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80</v>
      </c>
      <c r="AY162" s="18" t="s">
        <v>145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80</v>
      </c>
      <c r="BK162" s="218">
        <f t="shared" si="19"/>
        <v>0</v>
      </c>
      <c r="BL162" s="18" t="s">
        <v>151</v>
      </c>
      <c r="BM162" s="217" t="s">
        <v>385</v>
      </c>
    </row>
    <row r="163" spans="1:65" s="2" customFormat="1" ht="21.75" customHeight="1">
      <c r="A163" s="35"/>
      <c r="B163" s="36"/>
      <c r="C163" s="205" t="s">
        <v>382</v>
      </c>
      <c r="D163" s="205" t="s">
        <v>147</v>
      </c>
      <c r="E163" s="206" t="s">
        <v>1567</v>
      </c>
      <c r="F163" s="207" t="s">
        <v>1568</v>
      </c>
      <c r="G163" s="208" t="s">
        <v>831</v>
      </c>
      <c r="H163" s="209">
        <v>32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80</v>
      </c>
      <c r="BK163" s="218">
        <f t="shared" si="19"/>
        <v>0</v>
      </c>
      <c r="BL163" s="18" t="s">
        <v>151</v>
      </c>
      <c r="BM163" s="217" t="s">
        <v>390</v>
      </c>
    </row>
    <row r="164" spans="1:65" s="2" customFormat="1" ht="16.5" customHeight="1">
      <c r="A164" s="35"/>
      <c r="B164" s="36"/>
      <c r="C164" s="205" t="s">
        <v>310</v>
      </c>
      <c r="D164" s="205" t="s">
        <v>147</v>
      </c>
      <c r="E164" s="206" t="s">
        <v>1569</v>
      </c>
      <c r="F164" s="207" t="s">
        <v>1570</v>
      </c>
      <c r="G164" s="208" t="s">
        <v>831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396</v>
      </c>
    </row>
    <row r="165" spans="1:65" s="2" customFormat="1" ht="21.75" customHeight="1">
      <c r="A165" s="35"/>
      <c r="B165" s="36"/>
      <c r="C165" s="205" t="s">
        <v>393</v>
      </c>
      <c r="D165" s="205" t="s">
        <v>147</v>
      </c>
      <c r="E165" s="206" t="s">
        <v>1571</v>
      </c>
      <c r="F165" s="207" t="s">
        <v>1572</v>
      </c>
      <c r="G165" s="208" t="s">
        <v>831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401</v>
      </c>
    </row>
    <row r="166" spans="1:65" s="2" customFormat="1" ht="21.75" customHeight="1">
      <c r="A166" s="35"/>
      <c r="B166" s="36"/>
      <c r="C166" s="205" t="s">
        <v>184</v>
      </c>
      <c r="D166" s="205" t="s">
        <v>147</v>
      </c>
      <c r="E166" s="206" t="s">
        <v>1573</v>
      </c>
      <c r="F166" s="207" t="s">
        <v>1574</v>
      </c>
      <c r="G166" s="208" t="s">
        <v>831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406</v>
      </c>
    </row>
    <row r="167" spans="1:65" s="2" customFormat="1" ht="21.75" customHeight="1">
      <c r="A167" s="35"/>
      <c r="B167" s="36"/>
      <c r="C167" s="205" t="s">
        <v>403</v>
      </c>
      <c r="D167" s="205" t="s">
        <v>147</v>
      </c>
      <c r="E167" s="206" t="s">
        <v>1575</v>
      </c>
      <c r="F167" s="207" t="s">
        <v>1576</v>
      </c>
      <c r="G167" s="208" t="s">
        <v>831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410</v>
      </c>
    </row>
    <row r="168" spans="1:65" s="2" customFormat="1" ht="16.5" customHeight="1">
      <c r="A168" s="35"/>
      <c r="B168" s="36"/>
      <c r="C168" s="205" t="s">
        <v>318</v>
      </c>
      <c r="D168" s="205" t="s">
        <v>147</v>
      </c>
      <c r="E168" s="206" t="s">
        <v>1577</v>
      </c>
      <c r="F168" s="207" t="s">
        <v>1578</v>
      </c>
      <c r="G168" s="208" t="s">
        <v>831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414</v>
      </c>
    </row>
    <row r="169" spans="1:65" s="2" customFormat="1" ht="16.5" customHeight="1">
      <c r="A169" s="35"/>
      <c r="B169" s="36"/>
      <c r="C169" s="205" t="s">
        <v>411</v>
      </c>
      <c r="D169" s="205" t="s">
        <v>147</v>
      </c>
      <c r="E169" s="206" t="s">
        <v>1579</v>
      </c>
      <c r="F169" s="207" t="s">
        <v>1580</v>
      </c>
      <c r="G169" s="208" t="s">
        <v>831</v>
      </c>
      <c r="H169" s="209">
        <v>2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417</v>
      </c>
    </row>
    <row r="170" spans="1:65" s="2" customFormat="1" ht="21.75" customHeight="1">
      <c r="A170" s="35"/>
      <c r="B170" s="36"/>
      <c r="C170" s="205" t="s">
        <v>321</v>
      </c>
      <c r="D170" s="205" t="s">
        <v>147</v>
      </c>
      <c r="E170" s="206" t="s">
        <v>1581</v>
      </c>
      <c r="F170" s="207" t="s">
        <v>1582</v>
      </c>
      <c r="G170" s="208" t="s">
        <v>831</v>
      </c>
      <c r="H170" s="209">
        <v>14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421</v>
      </c>
    </row>
    <row r="171" spans="1:65" s="2" customFormat="1" ht="21.75" customHeight="1">
      <c r="A171" s="35"/>
      <c r="B171" s="36"/>
      <c r="C171" s="205" t="s">
        <v>418</v>
      </c>
      <c r="D171" s="205" t="s">
        <v>147</v>
      </c>
      <c r="E171" s="206" t="s">
        <v>1583</v>
      </c>
      <c r="F171" s="207" t="s">
        <v>1584</v>
      </c>
      <c r="G171" s="208" t="s">
        <v>831</v>
      </c>
      <c r="H171" s="209">
        <v>7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424</v>
      </c>
    </row>
    <row r="172" spans="1:65" s="2" customFormat="1" ht="33" customHeight="1">
      <c r="A172" s="35"/>
      <c r="B172" s="36"/>
      <c r="C172" s="205" t="s">
        <v>325</v>
      </c>
      <c r="D172" s="205" t="s">
        <v>147</v>
      </c>
      <c r="E172" s="206" t="s">
        <v>1585</v>
      </c>
      <c r="F172" s="207" t="s">
        <v>1586</v>
      </c>
      <c r="G172" s="208" t="s">
        <v>181</v>
      </c>
      <c r="H172" s="209">
        <v>55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429</v>
      </c>
    </row>
    <row r="173" spans="1:65" s="2" customFormat="1" ht="33" customHeight="1">
      <c r="A173" s="35"/>
      <c r="B173" s="36"/>
      <c r="C173" s="205" t="s">
        <v>426</v>
      </c>
      <c r="D173" s="205" t="s">
        <v>147</v>
      </c>
      <c r="E173" s="206" t="s">
        <v>1587</v>
      </c>
      <c r="F173" s="207" t="s">
        <v>1588</v>
      </c>
      <c r="G173" s="208" t="s">
        <v>181</v>
      </c>
      <c r="H173" s="209">
        <v>42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433</v>
      </c>
    </row>
    <row r="174" spans="1:65" s="2" customFormat="1" ht="33" customHeight="1">
      <c r="A174" s="35"/>
      <c r="B174" s="36"/>
      <c r="C174" s="205" t="s">
        <v>329</v>
      </c>
      <c r="D174" s="205" t="s">
        <v>147</v>
      </c>
      <c r="E174" s="206" t="s">
        <v>1589</v>
      </c>
      <c r="F174" s="207" t="s">
        <v>1590</v>
      </c>
      <c r="G174" s="208" t="s">
        <v>181</v>
      </c>
      <c r="H174" s="209">
        <v>300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437</v>
      </c>
    </row>
    <row r="175" spans="1:65" s="2" customFormat="1" ht="33" customHeight="1">
      <c r="A175" s="35"/>
      <c r="B175" s="36"/>
      <c r="C175" s="205" t="s">
        <v>434</v>
      </c>
      <c r="D175" s="205" t="s">
        <v>147</v>
      </c>
      <c r="E175" s="206" t="s">
        <v>1591</v>
      </c>
      <c r="F175" s="207" t="s">
        <v>1592</v>
      </c>
      <c r="G175" s="208" t="s">
        <v>181</v>
      </c>
      <c r="H175" s="209">
        <v>310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441</v>
      </c>
    </row>
    <row r="176" spans="1:65" s="2" customFormat="1" ht="33" customHeight="1">
      <c r="A176" s="35"/>
      <c r="B176" s="36"/>
      <c r="C176" s="205" t="s">
        <v>346</v>
      </c>
      <c r="D176" s="205" t="s">
        <v>147</v>
      </c>
      <c r="E176" s="206" t="s">
        <v>1593</v>
      </c>
      <c r="F176" s="207" t="s">
        <v>1594</v>
      </c>
      <c r="G176" s="208" t="s">
        <v>181</v>
      </c>
      <c r="H176" s="209">
        <v>245</v>
      </c>
      <c r="I176" s="210"/>
      <c r="J176" s="211">
        <f aca="true" t="shared" si="20" ref="J176:J207"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 aca="true" t="shared" si="21" ref="P176:P207">O176*H176</f>
        <v>0</v>
      </c>
      <c r="Q176" s="215">
        <v>0</v>
      </c>
      <c r="R176" s="215">
        <f aca="true" t="shared" si="22" ref="R176:R207">Q176*H176</f>
        <v>0</v>
      </c>
      <c r="S176" s="215">
        <v>0</v>
      </c>
      <c r="T176" s="216">
        <f aca="true" t="shared" si="23" ref="T176:T207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aca="true" t="shared" si="24" ref="BE176:BE207">IF(N176="základní",J176,0)</f>
        <v>0</v>
      </c>
      <c r="BF176" s="218">
        <f aca="true" t="shared" si="25" ref="BF176:BF207">IF(N176="snížená",J176,0)</f>
        <v>0</v>
      </c>
      <c r="BG176" s="218">
        <f aca="true" t="shared" si="26" ref="BG176:BG207">IF(N176="zákl. přenesená",J176,0)</f>
        <v>0</v>
      </c>
      <c r="BH176" s="218">
        <f aca="true" t="shared" si="27" ref="BH176:BH207">IF(N176="sníž. přenesená",J176,0)</f>
        <v>0</v>
      </c>
      <c r="BI176" s="218">
        <f aca="true" t="shared" si="28" ref="BI176:BI207">IF(N176="nulová",J176,0)</f>
        <v>0</v>
      </c>
      <c r="BJ176" s="18" t="s">
        <v>80</v>
      </c>
      <c r="BK176" s="218">
        <f aca="true" t="shared" si="29" ref="BK176:BK207">ROUND(I176*H176,2)</f>
        <v>0</v>
      </c>
      <c r="BL176" s="18" t="s">
        <v>151</v>
      </c>
      <c r="BM176" s="217" t="s">
        <v>446</v>
      </c>
    </row>
    <row r="177" spans="1:65" s="2" customFormat="1" ht="33" customHeight="1">
      <c r="A177" s="35"/>
      <c r="B177" s="36"/>
      <c r="C177" s="205" t="s">
        <v>443</v>
      </c>
      <c r="D177" s="205" t="s">
        <v>147</v>
      </c>
      <c r="E177" s="206" t="s">
        <v>1595</v>
      </c>
      <c r="F177" s="207" t="s">
        <v>1596</v>
      </c>
      <c r="G177" s="208" t="s">
        <v>181</v>
      </c>
      <c r="H177" s="209">
        <v>205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80</v>
      </c>
      <c r="BK177" s="218">
        <f t="shared" si="29"/>
        <v>0</v>
      </c>
      <c r="BL177" s="18" t="s">
        <v>151</v>
      </c>
      <c r="BM177" s="217" t="s">
        <v>451</v>
      </c>
    </row>
    <row r="178" spans="1:65" s="2" customFormat="1" ht="33" customHeight="1">
      <c r="A178" s="35"/>
      <c r="B178" s="36"/>
      <c r="C178" s="205" t="s">
        <v>350</v>
      </c>
      <c r="D178" s="205" t="s">
        <v>147</v>
      </c>
      <c r="E178" s="206" t="s">
        <v>1597</v>
      </c>
      <c r="F178" s="207" t="s">
        <v>1598</v>
      </c>
      <c r="G178" s="208" t="s">
        <v>181</v>
      </c>
      <c r="H178" s="209">
        <v>80</v>
      </c>
      <c r="I178" s="210"/>
      <c r="J178" s="211">
        <f t="shared" si="2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80</v>
      </c>
      <c r="BK178" s="218">
        <f t="shared" si="29"/>
        <v>0</v>
      </c>
      <c r="BL178" s="18" t="s">
        <v>151</v>
      </c>
      <c r="BM178" s="217" t="s">
        <v>456</v>
      </c>
    </row>
    <row r="179" spans="1:65" s="2" customFormat="1" ht="21.75" customHeight="1">
      <c r="A179" s="35"/>
      <c r="B179" s="36"/>
      <c r="C179" s="205" t="s">
        <v>453</v>
      </c>
      <c r="D179" s="205" t="s">
        <v>147</v>
      </c>
      <c r="E179" s="206" t="s">
        <v>1599</v>
      </c>
      <c r="F179" s="207" t="s">
        <v>1600</v>
      </c>
      <c r="G179" s="208" t="s">
        <v>181</v>
      </c>
      <c r="H179" s="209">
        <v>80</v>
      </c>
      <c r="I179" s="210"/>
      <c r="J179" s="211">
        <f t="shared" si="2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80</v>
      </c>
      <c r="BK179" s="218">
        <f t="shared" si="29"/>
        <v>0</v>
      </c>
      <c r="BL179" s="18" t="s">
        <v>151</v>
      </c>
      <c r="BM179" s="217" t="s">
        <v>460</v>
      </c>
    </row>
    <row r="180" spans="1:65" s="2" customFormat="1" ht="21.75" customHeight="1">
      <c r="A180" s="35"/>
      <c r="B180" s="36"/>
      <c r="C180" s="205" t="s">
        <v>355</v>
      </c>
      <c r="D180" s="205" t="s">
        <v>147</v>
      </c>
      <c r="E180" s="206" t="s">
        <v>1601</v>
      </c>
      <c r="F180" s="207" t="s">
        <v>1602</v>
      </c>
      <c r="G180" s="208" t="s">
        <v>181</v>
      </c>
      <c r="H180" s="209">
        <v>3</v>
      </c>
      <c r="I180" s="210"/>
      <c r="J180" s="211">
        <f t="shared" si="2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80</v>
      </c>
      <c r="BK180" s="218">
        <f t="shared" si="29"/>
        <v>0</v>
      </c>
      <c r="BL180" s="18" t="s">
        <v>151</v>
      </c>
      <c r="BM180" s="217" t="s">
        <v>472</v>
      </c>
    </row>
    <row r="181" spans="1:65" s="2" customFormat="1" ht="16.5" customHeight="1">
      <c r="A181" s="35"/>
      <c r="B181" s="36"/>
      <c r="C181" s="263" t="s">
        <v>462</v>
      </c>
      <c r="D181" s="263" t="s">
        <v>222</v>
      </c>
      <c r="E181" s="264" t="s">
        <v>1603</v>
      </c>
      <c r="F181" s="265" t="s">
        <v>1604</v>
      </c>
      <c r="G181" s="266" t="s">
        <v>181</v>
      </c>
      <c r="H181" s="267">
        <v>30</v>
      </c>
      <c r="I181" s="268"/>
      <c r="J181" s="269">
        <f t="shared" si="20"/>
        <v>0</v>
      </c>
      <c r="K181" s="270"/>
      <c r="L181" s="271"/>
      <c r="M181" s="272" t="s">
        <v>1</v>
      </c>
      <c r="N181" s="273" t="s">
        <v>37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163</v>
      </c>
      <c r="AT181" s="217" t="s">
        <v>222</v>
      </c>
      <c r="AU181" s="217" t="s">
        <v>80</v>
      </c>
      <c r="AY181" s="18" t="s">
        <v>145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80</v>
      </c>
      <c r="BK181" s="218">
        <f t="shared" si="29"/>
        <v>0</v>
      </c>
      <c r="BL181" s="18" t="s">
        <v>151</v>
      </c>
      <c r="BM181" s="217" t="s">
        <v>477</v>
      </c>
    </row>
    <row r="182" spans="1:65" s="2" customFormat="1" ht="16.5" customHeight="1">
      <c r="A182" s="35"/>
      <c r="B182" s="36"/>
      <c r="C182" s="263" t="s">
        <v>359</v>
      </c>
      <c r="D182" s="263" t="s">
        <v>222</v>
      </c>
      <c r="E182" s="264" t="s">
        <v>1605</v>
      </c>
      <c r="F182" s="265" t="s">
        <v>1606</v>
      </c>
      <c r="G182" s="266" t="s">
        <v>831</v>
      </c>
      <c r="H182" s="267">
        <v>55</v>
      </c>
      <c r="I182" s="268"/>
      <c r="J182" s="269">
        <f t="shared" si="20"/>
        <v>0</v>
      </c>
      <c r="K182" s="270"/>
      <c r="L182" s="271"/>
      <c r="M182" s="272" t="s">
        <v>1</v>
      </c>
      <c r="N182" s="273" t="s">
        <v>37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163</v>
      </c>
      <c r="AT182" s="217" t="s">
        <v>222</v>
      </c>
      <c r="AU182" s="217" t="s">
        <v>80</v>
      </c>
      <c r="AY182" s="18" t="s">
        <v>145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80</v>
      </c>
      <c r="BK182" s="218">
        <f t="shared" si="29"/>
        <v>0</v>
      </c>
      <c r="BL182" s="18" t="s">
        <v>151</v>
      </c>
      <c r="BM182" s="217" t="s">
        <v>484</v>
      </c>
    </row>
    <row r="183" spans="1:65" s="2" customFormat="1" ht="16.5" customHeight="1">
      <c r="A183" s="35"/>
      <c r="B183" s="36"/>
      <c r="C183" s="263" t="s">
        <v>474</v>
      </c>
      <c r="D183" s="263" t="s">
        <v>222</v>
      </c>
      <c r="E183" s="264" t="s">
        <v>1607</v>
      </c>
      <c r="F183" s="265" t="s">
        <v>1608</v>
      </c>
      <c r="G183" s="266" t="s">
        <v>831</v>
      </c>
      <c r="H183" s="267">
        <v>89</v>
      </c>
      <c r="I183" s="268"/>
      <c r="J183" s="269">
        <f t="shared" si="20"/>
        <v>0</v>
      </c>
      <c r="K183" s="270"/>
      <c r="L183" s="271"/>
      <c r="M183" s="272" t="s">
        <v>1</v>
      </c>
      <c r="N183" s="273" t="s">
        <v>37</v>
      </c>
      <c r="O183" s="72"/>
      <c r="P183" s="215">
        <f t="shared" si="21"/>
        <v>0</v>
      </c>
      <c r="Q183" s="215">
        <v>0</v>
      </c>
      <c r="R183" s="215">
        <f t="shared" si="22"/>
        <v>0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163</v>
      </c>
      <c r="AT183" s="217" t="s">
        <v>222</v>
      </c>
      <c r="AU183" s="217" t="s">
        <v>80</v>
      </c>
      <c r="AY183" s="18" t="s">
        <v>145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80</v>
      </c>
      <c r="BK183" s="218">
        <f t="shared" si="29"/>
        <v>0</v>
      </c>
      <c r="BL183" s="18" t="s">
        <v>151</v>
      </c>
      <c r="BM183" s="217" t="s">
        <v>489</v>
      </c>
    </row>
    <row r="184" spans="1:65" s="2" customFormat="1" ht="16.5" customHeight="1">
      <c r="A184" s="35"/>
      <c r="B184" s="36"/>
      <c r="C184" s="263" t="s">
        <v>364</v>
      </c>
      <c r="D184" s="263" t="s">
        <v>222</v>
      </c>
      <c r="E184" s="264" t="s">
        <v>1609</v>
      </c>
      <c r="F184" s="265" t="s">
        <v>1610</v>
      </c>
      <c r="G184" s="266" t="s">
        <v>831</v>
      </c>
      <c r="H184" s="267">
        <v>21</v>
      </c>
      <c r="I184" s="268"/>
      <c r="J184" s="269">
        <f t="shared" si="20"/>
        <v>0</v>
      </c>
      <c r="K184" s="270"/>
      <c r="L184" s="271"/>
      <c r="M184" s="272" t="s">
        <v>1</v>
      </c>
      <c r="N184" s="273" t="s">
        <v>37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163</v>
      </c>
      <c r="AT184" s="217" t="s">
        <v>222</v>
      </c>
      <c r="AU184" s="217" t="s">
        <v>80</v>
      </c>
      <c r="AY184" s="18" t="s">
        <v>145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80</v>
      </c>
      <c r="BK184" s="218">
        <f t="shared" si="29"/>
        <v>0</v>
      </c>
      <c r="BL184" s="18" t="s">
        <v>151</v>
      </c>
      <c r="BM184" s="217" t="s">
        <v>493</v>
      </c>
    </row>
    <row r="185" spans="1:65" s="2" customFormat="1" ht="16.5" customHeight="1">
      <c r="A185" s="35"/>
      <c r="B185" s="36"/>
      <c r="C185" s="263" t="s">
        <v>486</v>
      </c>
      <c r="D185" s="263" t="s">
        <v>222</v>
      </c>
      <c r="E185" s="264" t="s">
        <v>1611</v>
      </c>
      <c r="F185" s="265" t="s">
        <v>1612</v>
      </c>
      <c r="G185" s="266" t="s">
        <v>831</v>
      </c>
      <c r="H185" s="267">
        <v>7</v>
      </c>
      <c r="I185" s="268"/>
      <c r="J185" s="269">
        <f t="shared" si="20"/>
        <v>0</v>
      </c>
      <c r="K185" s="270"/>
      <c r="L185" s="271"/>
      <c r="M185" s="272" t="s">
        <v>1</v>
      </c>
      <c r="N185" s="273" t="s">
        <v>37</v>
      </c>
      <c r="O185" s="72"/>
      <c r="P185" s="215">
        <f t="shared" si="21"/>
        <v>0</v>
      </c>
      <c r="Q185" s="215">
        <v>0</v>
      </c>
      <c r="R185" s="215">
        <f t="shared" si="22"/>
        <v>0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163</v>
      </c>
      <c r="AT185" s="217" t="s">
        <v>222</v>
      </c>
      <c r="AU185" s="217" t="s">
        <v>80</v>
      </c>
      <c r="AY185" s="18" t="s">
        <v>145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80</v>
      </c>
      <c r="BK185" s="218">
        <f t="shared" si="29"/>
        <v>0</v>
      </c>
      <c r="BL185" s="18" t="s">
        <v>151</v>
      </c>
      <c r="BM185" s="217" t="s">
        <v>498</v>
      </c>
    </row>
    <row r="186" spans="1:65" s="2" customFormat="1" ht="16.5" customHeight="1">
      <c r="A186" s="35"/>
      <c r="B186" s="36"/>
      <c r="C186" s="263" t="s">
        <v>370</v>
      </c>
      <c r="D186" s="263" t="s">
        <v>222</v>
      </c>
      <c r="E186" s="264" t="s">
        <v>1613</v>
      </c>
      <c r="F186" s="265" t="s">
        <v>1614</v>
      </c>
      <c r="G186" s="266" t="s">
        <v>831</v>
      </c>
      <c r="H186" s="267">
        <v>35</v>
      </c>
      <c r="I186" s="268"/>
      <c r="J186" s="269">
        <f t="shared" si="20"/>
        <v>0</v>
      </c>
      <c r="K186" s="270"/>
      <c r="L186" s="271"/>
      <c r="M186" s="272" t="s">
        <v>1</v>
      </c>
      <c r="N186" s="273" t="s">
        <v>37</v>
      </c>
      <c r="O186" s="72"/>
      <c r="P186" s="215">
        <f t="shared" si="21"/>
        <v>0</v>
      </c>
      <c r="Q186" s="215">
        <v>0</v>
      </c>
      <c r="R186" s="215">
        <f t="shared" si="22"/>
        <v>0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163</v>
      </c>
      <c r="AT186" s="217" t="s">
        <v>222</v>
      </c>
      <c r="AU186" s="217" t="s">
        <v>80</v>
      </c>
      <c r="AY186" s="18" t="s">
        <v>145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80</v>
      </c>
      <c r="BK186" s="218">
        <f t="shared" si="29"/>
        <v>0</v>
      </c>
      <c r="BL186" s="18" t="s">
        <v>151</v>
      </c>
      <c r="BM186" s="217" t="s">
        <v>502</v>
      </c>
    </row>
    <row r="187" spans="1:65" s="2" customFormat="1" ht="16.5" customHeight="1">
      <c r="A187" s="35"/>
      <c r="B187" s="36"/>
      <c r="C187" s="263" t="s">
        <v>495</v>
      </c>
      <c r="D187" s="263" t="s">
        <v>222</v>
      </c>
      <c r="E187" s="264" t="s">
        <v>1615</v>
      </c>
      <c r="F187" s="265" t="s">
        <v>1616</v>
      </c>
      <c r="G187" s="266" t="s">
        <v>831</v>
      </c>
      <c r="H187" s="267">
        <v>5</v>
      </c>
      <c r="I187" s="268"/>
      <c r="J187" s="269">
        <f t="shared" si="20"/>
        <v>0</v>
      </c>
      <c r="K187" s="270"/>
      <c r="L187" s="271"/>
      <c r="M187" s="272" t="s">
        <v>1</v>
      </c>
      <c r="N187" s="273" t="s">
        <v>37</v>
      </c>
      <c r="O187" s="72"/>
      <c r="P187" s="215">
        <f t="shared" si="21"/>
        <v>0</v>
      </c>
      <c r="Q187" s="215">
        <v>0</v>
      </c>
      <c r="R187" s="215">
        <f t="shared" si="22"/>
        <v>0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163</v>
      </c>
      <c r="AT187" s="217" t="s">
        <v>222</v>
      </c>
      <c r="AU187" s="217" t="s">
        <v>80</v>
      </c>
      <c r="AY187" s="18" t="s">
        <v>145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80</v>
      </c>
      <c r="BK187" s="218">
        <f t="shared" si="29"/>
        <v>0</v>
      </c>
      <c r="BL187" s="18" t="s">
        <v>151</v>
      </c>
      <c r="BM187" s="217" t="s">
        <v>507</v>
      </c>
    </row>
    <row r="188" spans="1:65" s="2" customFormat="1" ht="16.5" customHeight="1">
      <c r="A188" s="35"/>
      <c r="B188" s="36"/>
      <c r="C188" s="263" t="s">
        <v>376</v>
      </c>
      <c r="D188" s="263" t="s">
        <v>222</v>
      </c>
      <c r="E188" s="264" t="s">
        <v>1617</v>
      </c>
      <c r="F188" s="265" t="s">
        <v>1618</v>
      </c>
      <c r="G188" s="266" t="s">
        <v>831</v>
      </c>
      <c r="H188" s="267">
        <v>2</v>
      </c>
      <c r="I188" s="268"/>
      <c r="J188" s="269">
        <f t="shared" si="20"/>
        <v>0</v>
      </c>
      <c r="K188" s="270"/>
      <c r="L188" s="271"/>
      <c r="M188" s="272" t="s">
        <v>1</v>
      </c>
      <c r="N188" s="273" t="s">
        <v>37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163</v>
      </c>
      <c r="AT188" s="217" t="s">
        <v>222</v>
      </c>
      <c r="AU188" s="217" t="s">
        <v>80</v>
      </c>
      <c r="AY188" s="18" t="s">
        <v>145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80</v>
      </c>
      <c r="BK188" s="218">
        <f t="shared" si="29"/>
        <v>0</v>
      </c>
      <c r="BL188" s="18" t="s">
        <v>151</v>
      </c>
      <c r="BM188" s="217" t="s">
        <v>511</v>
      </c>
    </row>
    <row r="189" spans="1:65" s="2" customFormat="1" ht="16.5" customHeight="1">
      <c r="A189" s="35"/>
      <c r="B189" s="36"/>
      <c r="C189" s="263" t="s">
        <v>504</v>
      </c>
      <c r="D189" s="263" t="s">
        <v>222</v>
      </c>
      <c r="E189" s="264" t="s">
        <v>1619</v>
      </c>
      <c r="F189" s="265" t="s">
        <v>1620</v>
      </c>
      <c r="G189" s="266" t="s">
        <v>831</v>
      </c>
      <c r="H189" s="267">
        <v>2</v>
      </c>
      <c r="I189" s="268"/>
      <c r="J189" s="269">
        <f t="shared" si="20"/>
        <v>0</v>
      </c>
      <c r="K189" s="270"/>
      <c r="L189" s="271"/>
      <c r="M189" s="272" t="s">
        <v>1</v>
      </c>
      <c r="N189" s="273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163</v>
      </c>
      <c r="AT189" s="217" t="s">
        <v>222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516</v>
      </c>
    </row>
    <row r="190" spans="1:65" s="2" customFormat="1" ht="16.5" customHeight="1">
      <c r="A190" s="35"/>
      <c r="B190" s="36"/>
      <c r="C190" s="263" t="s">
        <v>380</v>
      </c>
      <c r="D190" s="263" t="s">
        <v>222</v>
      </c>
      <c r="E190" s="264" t="s">
        <v>1621</v>
      </c>
      <c r="F190" s="265" t="s">
        <v>1622</v>
      </c>
      <c r="G190" s="266" t="s">
        <v>831</v>
      </c>
      <c r="H190" s="267">
        <v>1</v>
      </c>
      <c r="I190" s="268"/>
      <c r="J190" s="269">
        <f t="shared" si="20"/>
        <v>0</v>
      </c>
      <c r="K190" s="270"/>
      <c r="L190" s="271"/>
      <c r="M190" s="272" t="s">
        <v>1</v>
      </c>
      <c r="N190" s="273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520</v>
      </c>
    </row>
    <row r="191" spans="1:65" s="2" customFormat="1" ht="16.5" customHeight="1">
      <c r="A191" s="35"/>
      <c r="B191" s="36"/>
      <c r="C191" s="263" t="s">
        <v>513</v>
      </c>
      <c r="D191" s="263" t="s">
        <v>222</v>
      </c>
      <c r="E191" s="264" t="s">
        <v>1623</v>
      </c>
      <c r="F191" s="265" t="s">
        <v>1624</v>
      </c>
      <c r="G191" s="266" t="s">
        <v>831</v>
      </c>
      <c r="H191" s="267">
        <v>2</v>
      </c>
      <c r="I191" s="268"/>
      <c r="J191" s="269">
        <f t="shared" si="20"/>
        <v>0</v>
      </c>
      <c r="K191" s="270"/>
      <c r="L191" s="271"/>
      <c r="M191" s="272" t="s">
        <v>1</v>
      </c>
      <c r="N191" s="273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163</v>
      </c>
      <c r="AT191" s="217" t="s">
        <v>222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584</v>
      </c>
    </row>
    <row r="192" spans="1:65" s="2" customFormat="1" ht="16.5" customHeight="1">
      <c r="A192" s="35"/>
      <c r="B192" s="36"/>
      <c r="C192" s="263" t="s">
        <v>385</v>
      </c>
      <c r="D192" s="263" t="s">
        <v>222</v>
      </c>
      <c r="E192" s="264" t="s">
        <v>1625</v>
      </c>
      <c r="F192" s="265" t="s">
        <v>1626</v>
      </c>
      <c r="G192" s="266" t="s">
        <v>831</v>
      </c>
      <c r="H192" s="267">
        <v>2</v>
      </c>
      <c r="I192" s="268"/>
      <c r="J192" s="269">
        <f t="shared" si="20"/>
        <v>0</v>
      </c>
      <c r="K192" s="270"/>
      <c r="L192" s="271"/>
      <c r="M192" s="272" t="s">
        <v>1</v>
      </c>
      <c r="N192" s="273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163</v>
      </c>
      <c r="AT192" s="217" t="s">
        <v>222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587</v>
      </c>
    </row>
    <row r="193" spans="1:65" s="2" customFormat="1" ht="21.75" customHeight="1">
      <c r="A193" s="35"/>
      <c r="B193" s="36"/>
      <c r="C193" s="263" t="s">
        <v>522</v>
      </c>
      <c r="D193" s="263" t="s">
        <v>222</v>
      </c>
      <c r="E193" s="264" t="s">
        <v>1627</v>
      </c>
      <c r="F193" s="265" t="s">
        <v>1628</v>
      </c>
      <c r="G193" s="266" t="s">
        <v>831</v>
      </c>
      <c r="H193" s="267">
        <v>3</v>
      </c>
      <c r="I193" s="268"/>
      <c r="J193" s="269">
        <f t="shared" si="20"/>
        <v>0</v>
      </c>
      <c r="K193" s="270"/>
      <c r="L193" s="271"/>
      <c r="M193" s="272" t="s">
        <v>1</v>
      </c>
      <c r="N193" s="273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163</v>
      </c>
      <c r="AT193" s="217" t="s">
        <v>222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591</v>
      </c>
    </row>
    <row r="194" spans="1:65" s="2" customFormat="1" ht="16.5" customHeight="1">
      <c r="A194" s="35"/>
      <c r="B194" s="36"/>
      <c r="C194" s="263" t="s">
        <v>390</v>
      </c>
      <c r="D194" s="263" t="s">
        <v>222</v>
      </c>
      <c r="E194" s="264" t="s">
        <v>1629</v>
      </c>
      <c r="F194" s="265" t="s">
        <v>1630</v>
      </c>
      <c r="G194" s="266" t="s">
        <v>831</v>
      </c>
      <c r="H194" s="267">
        <v>3</v>
      </c>
      <c r="I194" s="268"/>
      <c r="J194" s="269">
        <f t="shared" si="20"/>
        <v>0</v>
      </c>
      <c r="K194" s="270"/>
      <c r="L194" s="271"/>
      <c r="M194" s="272" t="s">
        <v>1</v>
      </c>
      <c r="N194" s="273" t="s">
        <v>37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163</v>
      </c>
      <c r="AT194" s="217" t="s">
        <v>222</v>
      </c>
      <c r="AU194" s="217" t="s">
        <v>80</v>
      </c>
      <c r="AY194" s="18" t="s">
        <v>145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80</v>
      </c>
      <c r="BK194" s="218">
        <f t="shared" si="29"/>
        <v>0</v>
      </c>
      <c r="BL194" s="18" t="s">
        <v>151</v>
      </c>
      <c r="BM194" s="217" t="s">
        <v>595</v>
      </c>
    </row>
    <row r="195" spans="1:65" s="2" customFormat="1" ht="16.5" customHeight="1">
      <c r="A195" s="35"/>
      <c r="B195" s="36"/>
      <c r="C195" s="263" t="s">
        <v>531</v>
      </c>
      <c r="D195" s="263" t="s">
        <v>222</v>
      </c>
      <c r="E195" s="264" t="s">
        <v>1631</v>
      </c>
      <c r="F195" s="265" t="s">
        <v>1632</v>
      </c>
      <c r="G195" s="266" t="s">
        <v>831</v>
      </c>
      <c r="H195" s="267">
        <v>1</v>
      </c>
      <c r="I195" s="268"/>
      <c r="J195" s="269">
        <f t="shared" si="20"/>
        <v>0</v>
      </c>
      <c r="K195" s="270"/>
      <c r="L195" s="271"/>
      <c r="M195" s="272" t="s">
        <v>1</v>
      </c>
      <c r="N195" s="273" t="s">
        <v>37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80</v>
      </c>
      <c r="AY195" s="18" t="s">
        <v>145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80</v>
      </c>
      <c r="BK195" s="218">
        <f t="shared" si="29"/>
        <v>0</v>
      </c>
      <c r="BL195" s="18" t="s">
        <v>151</v>
      </c>
      <c r="BM195" s="217" t="s">
        <v>601</v>
      </c>
    </row>
    <row r="196" spans="1:65" s="2" customFormat="1" ht="16.5" customHeight="1">
      <c r="A196" s="35"/>
      <c r="B196" s="36"/>
      <c r="C196" s="263" t="s">
        <v>396</v>
      </c>
      <c r="D196" s="263" t="s">
        <v>222</v>
      </c>
      <c r="E196" s="264" t="s">
        <v>1633</v>
      </c>
      <c r="F196" s="265" t="s">
        <v>1634</v>
      </c>
      <c r="G196" s="266" t="s">
        <v>831</v>
      </c>
      <c r="H196" s="267">
        <v>2</v>
      </c>
      <c r="I196" s="268"/>
      <c r="J196" s="269">
        <f t="shared" si="20"/>
        <v>0</v>
      </c>
      <c r="K196" s="270"/>
      <c r="L196" s="271"/>
      <c r="M196" s="272" t="s">
        <v>1</v>
      </c>
      <c r="N196" s="273" t="s">
        <v>37</v>
      </c>
      <c r="O196" s="72"/>
      <c r="P196" s="215">
        <f t="shared" si="21"/>
        <v>0</v>
      </c>
      <c r="Q196" s="215">
        <v>0</v>
      </c>
      <c r="R196" s="215">
        <f t="shared" si="22"/>
        <v>0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163</v>
      </c>
      <c r="AT196" s="217" t="s">
        <v>222</v>
      </c>
      <c r="AU196" s="217" t="s">
        <v>80</v>
      </c>
      <c r="AY196" s="18" t="s">
        <v>145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80</v>
      </c>
      <c r="BK196" s="218">
        <f t="shared" si="29"/>
        <v>0</v>
      </c>
      <c r="BL196" s="18" t="s">
        <v>151</v>
      </c>
      <c r="BM196" s="217" t="s">
        <v>604</v>
      </c>
    </row>
    <row r="197" spans="1:65" s="2" customFormat="1" ht="16.5" customHeight="1">
      <c r="A197" s="35"/>
      <c r="B197" s="36"/>
      <c r="C197" s="263" t="s">
        <v>540</v>
      </c>
      <c r="D197" s="263" t="s">
        <v>222</v>
      </c>
      <c r="E197" s="264" t="s">
        <v>1635</v>
      </c>
      <c r="F197" s="265" t="s">
        <v>1636</v>
      </c>
      <c r="G197" s="266" t="s">
        <v>831</v>
      </c>
      <c r="H197" s="267">
        <v>5</v>
      </c>
      <c r="I197" s="268"/>
      <c r="J197" s="269">
        <f t="shared" si="20"/>
        <v>0</v>
      </c>
      <c r="K197" s="270"/>
      <c r="L197" s="271"/>
      <c r="M197" s="272" t="s">
        <v>1</v>
      </c>
      <c r="N197" s="273" t="s">
        <v>37</v>
      </c>
      <c r="O197" s="72"/>
      <c r="P197" s="215">
        <f t="shared" si="21"/>
        <v>0</v>
      </c>
      <c r="Q197" s="215">
        <v>0</v>
      </c>
      <c r="R197" s="215">
        <f t="shared" si="22"/>
        <v>0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163</v>
      </c>
      <c r="AT197" s="217" t="s">
        <v>222</v>
      </c>
      <c r="AU197" s="217" t="s">
        <v>80</v>
      </c>
      <c r="AY197" s="18" t="s">
        <v>145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80</v>
      </c>
      <c r="BK197" s="218">
        <f t="shared" si="29"/>
        <v>0</v>
      </c>
      <c r="BL197" s="18" t="s">
        <v>151</v>
      </c>
      <c r="BM197" s="217" t="s">
        <v>612</v>
      </c>
    </row>
    <row r="198" spans="1:65" s="2" customFormat="1" ht="16.5" customHeight="1">
      <c r="A198" s="35"/>
      <c r="B198" s="36"/>
      <c r="C198" s="263" t="s">
        <v>401</v>
      </c>
      <c r="D198" s="263" t="s">
        <v>222</v>
      </c>
      <c r="E198" s="264" t="s">
        <v>1637</v>
      </c>
      <c r="F198" s="265" t="s">
        <v>1638</v>
      </c>
      <c r="G198" s="266" t="s">
        <v>831</v>
      </c>
      <c r="H198" s="267">
        <v>2</v>
      </c>
      <c r="I198" s="268"/>
      <c r="J198" s="269">
        <f t="shared" si="20"/>
        <v>0</v>
      </c>
      <c r="K198" s="270"/>
      <c r="L198" s="271"/>
      <c r="M198" s="272" t="s">
        <v>1</v>
      </c>
      <c r="N198" s="273" t="s">
        <v>37</v>
      </c>
      <c r="O198" s="72"/>
      <c r="P198" s="215">
        <f t="shared" si="21"/>
        <v>0</v>
      </c>
      <c r="Q198" s="215">
        <v>0</v>
      </c>
      <c r="R198" s="215">
        <f t="shared" si="22"/>
        <v>0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163</v>
      </c>
      <c r="AT198" s="217" t="s">
        <v>222</v>
      </c>
      <c r="AU198" s="217" t="s">
        <v>80</v>
      </c>
      <c r="AY198" s="18" t="s">
        <v>145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80</v>
      </c>
      <c r="BK198" s="218">
        <f t="shared" si="29"/>
        <v>0</v>
      </c>
      <c r="BL198" s="18" t="s">
        <v>151</v>
      </c>
      <c r="BM198" s="217" t="s">
        <v>619</v>
      </c>
    </row>
    <row r="199" spans="1:65" s="2" customFormat="1" ht="16.5" customHeight="1">
      <c r="A199" s="35"/>
      <c r="B199" s="36"/>
      <c r="C199" s="263" t="s">
        <v>549</v>
      </c>
      <c r="D199" s="263" t="s">
        <v>222</v>
      </c>
      <c r="E199" s="264" t="s">
        <v>1639</v>
      </c>
      <c r="F199" s="265" t="s">
        <v>1640</v>
      </c>
      <c r="G199" s="266" t="s">
        <v>831</v>
      </c>
      <c r="H199" s="267">
        <v>1</v>
      </c>
      <c r="I199" s="268"/>
      <c r="J199" s="269">
        <f t="shared" si="20"/>
        <v>0</v>
      </c>
      <c r="K199" s="270"/>
      <c r="L199" s="271"/>
      <c r="M199" s="272" t="s">
        <v>1</v>
      </c>
      <c r="N199" s="273" t="s">
        <v>37</v>
      </c>
      <c r="O199" s="72"/>
      <c r="P199" s="215">
        <f t="shared" si="21"/>
        <v>0</v>
      </c>
      <c r="Q199" s="215">
        <v>0</v>
      </c>
      <c r="R199" s="215">
        <f t="shared" si="22"/>
        <v>0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163</v>
      </c>
      <c r="AT199" s="217" t="s">
        <v>222</v>
      </c>
      <c r="AU199" s="217" t="s">
        <v>80</v>
      </c>
      <c r="AY199" s="18" t="s">
        <v>145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80</v>
      </c>
      <c r="BK199" s="218">
        <f t="shared" si="29"/>
        <v>0</v>
      </c>
      <c r="BL199" s="18" t="s">
        <v>151</v>
      </c>
      <c r="BM199" s="217" t="s">
        <v>624</v>
      </c>
    </row>
    <row r="200" spans="1:65" s="2" customFormat="1" ht="16.5" customHeight="1">
      <c r="A200" s="35"/>
      <c r="B200" s="36"/>
      <c r="C200" s="263" t="s">
        <v>406</v>
      </c>
      <c r="D200" s="263" t="s">
        <v>222</v>
      </c>
      <c r="E200" s="264" t="s">
        <v>1641</v>
      </c>
      <c r="F200" s="265" t="s">
        <v>1642</v>
      </c>
      <c r="G200" s="266" t="s">
        <v>831</v>
      </c>
      <c r="H200" s="267">
        <v>1</v>
      </c>
      <c r="I200" s="268"/>
      <c r="J200" s="269">
        <f t="shared" si="20"/>
        <v>0</v>
      </c>
      <c r="K200" s="270"/>
      <c r="L200" s="271"/>
      <c r="M200" s="272" t="s">
        <v>1</v>
      </c>
      <c r="N200" s="273" t="s">
        <v>37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163</v>
      </c>
      <c r="AT200" s="217" t="s">
        <v>222</v>
      </c>
      <c r="AU200" s="217" t="s">
        <v>80</v>
      </c>
      <c r="AY200" s="18" t="s">
        <v>145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80</v>
      </c>
      <c r="BK200" s="218">
        <f t="shared" si="29"/>
        <v>0</v>
      </c>
      <c r="BL200" s="18" t="s">
        <v>151</v>
      </c>
      <c r="BM200" s="217" t="s">
        <v>628</v>
      </c>
    </row>
    <row r="201" spans="1:65" s="2" customFormat="1" ht="16.5" customHeight="1">
      <c r="A201" s="35"/>
      <c r="B201" s="36"/>
      <c r="C201" s="263" t="s">
        <v>557</v>
      </c>
      <c r="D201" s="263" t="s">
        <v>222</v>
      </c>
      <c r="E201" s="264" t="s">
        <v>1643</v>
      </c>
      <c r="F201" s="265" t="s">
        <v>1644</v>
      </c>
      <c r="G201" s="266" t="s">
        <v>831</v>
      </c>
      <c r="H201" s="267">
        <v>3</v>
      </c>
      <c r="I201" s="268"/>
      <c r="J201" s="269">
        <f t="shared" si="20"/>
        <v>0</v>
      </c>
      <c r="K201" s="270"/>
      <c r="L201" s="271"/>
      <c r="M201" s="272" t="s">
        <v>1</v>
      </c>
      <c r="N201" s="273" t="s">
        <v>37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163</v>
      </c>
      <c r="AT201" s="217" t="s">
        <v>222</v>
      </c>
      <c r="AU201" s="217" t="s">
        <v>80</v>
      </c>
      <c r="AY201" s="18" t="s">
        <v>145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80</v>
      </c>
      <c r="BK201" s="218">
        <f t="shared" si="29"/>
        <v>0</v>
      </c>
      <c r="BL201" s="18" t="s">
        <v>151</v>
      </c>
      <c r="BM201" s="217" t="s">
        <v>635</v>
      </c>
    </row>
    <row r="202" spans="1:65" s="2" customFormat="1" ht="16.5" customHeight="1">
      <c r="A202" s="35"/>
      <c r="B202" s="36"/>
      <c r="C202" s="263" t="s">
        <v>410</v>
      </c>
      <c r="D202" s="263" t="s">
        <v>222</v>
      </c>
      <c r="E202" s="264" t="s">
        <v>1645</v>
      </c>
      <c r="F202" s="265" t="s">
        <v>1646</v>
      </c>
      <c r="G202" s="266" t="s">
        <v>181</v>
      </c>
      <c r="H202" s="267">
        <v>55</v>
      </c>
      <c r="I202" s="268"/>
      <c r="J202" s="269">
        <f t="shared" si="20"/>
        <v>0</v>
      </c>
      <c r="K202" s="270"/>
      <c r="L202" s="271"/>
      <c r="M202" s="272" t="s">
        <v>1</v>
      </c>
      <c r="N202" s="273" t="s">
        <v>37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163</v>
      </c>
      <c r="AT202" s="217" t="s">
        <v>222</v>
      </c>
      <c r="AU202" s="217" t="s">
        <v>80</v>
      </c>
      <c r="AY202" s="18" t="s">
        <v>145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80</v>
      </c>
      <c r="BK202" s="218">
        <f t="shared" si="29"/>
        <v>0</v>
      </c>
      <c r="BL202" s="18" t="s">
        <v>151</v>
      </c>
      <c r="BM202" s="217" t="s">
        <v>640</v>
      </c>
    </row>
    <row r="203" spans="1:65" s="2" customFormat="1" ht="16.5" customHeight="1">
      <c r="A203" s="35"/>
      <c r="B203" s="36"/>
      <c r="C203" s="263" t="s">
        <v>564</v>
      </c>
      <c r="D203" s="263" t="s">
        <v>222</v>
      </c>
      <c r="E203" s="264" t="s">
        <v>1647</v>
      </c>
      <c r="F203" s="265" t="s">
        <v>1648</v>
      </c>
      <c r="G203" s="266" t="s">
        <v>181</v>
      </c>
      <c r="H203" s="267">
        <v>42</v>
      </c>
      <c r="I203" s="268"/>
      <c r="J203" s="269">
        <f t="shared" si="20"/>
        <v>0</v>
      </c>
      <c r="K203" s="270"/>
      <c r="L203" s="271"/>
      <c r="M203" s="272" t="s">
        <v>1</v>
      </c>
      <c r="N203" s="273" t="s">
        <v>37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163</v>
      </c>
      <c r="AT203" s="217" t="s">
        <v>222</v>
      </c>
      <c r="AU203" s="217" t="s">
        <v>80</v>
      </c>
      <c r="AY203" s="18" t="s">
        <v>145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80</v>
      </c>
      <c r="BK203" s="218">
        <f t="shared" si="29"/>
        <v>0</v>
      </c>
      <c r="BL203" s="18" t="s">
        <v>151</v>
      </c>
      <c r="BM203" s="217" t="s">
        <v>645</v>
      </c>
    </row>
    <row r="204" spans="1:65" s="2" customFormat="1" ht="16.5" customHeight="1">
      <c r="A204" s="35"/>
      <c r="B204" s="36"/>
      <c r="C204" s="263" t="s">
        <v>414</v>
      </c>
      <c r="D204" s="263" t="s">
        <v>222</v>
      </c>
      <c r="E204" s="264" t="s">
        <v>1649</v>
      </c>
      <c r="F204" s="265" t="s">
        <v>1650</v>
      </c>
      <c r="G204" s="266" t="s">
        <v>181</v>
      </c>
      <c r="H204" s="267">
        <v>300</v>
      </c>
      <c r="I204" s="268"/>
      <c r="J204" s="269">
        <f t="shared" si="20"/>
        <v>0</v>
      </c>
      <c r="K204" s="270"/>
      <c r="L204" s="271"/>
      <c r="M204" s="272" t="s">
        <v>1</v>
      </c>
      <c r="N204" s="273" t="s">
        <v>37</v>
      </c>
      <c r="O204" s="72"/>
      <c r="P204" s="215">
        <f t="shared" si="21"/>
        <v>0</v>
      </c>
      <c r="Q204" s="215">
        <v>0</v>
      </c>
      <c r="R204" s="215">
        <f t="shared" si="22"/>
        <v>0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163</v>
      </c>
      <c r="AT204" s="217" t="s">
        <v>222</v>
      </c>
      <c r="AU204" s="217" t="s">
        <v>80</v>
      </c>
      <c r="AY204" s="18" t="s">
        <v>145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80</v>
      </c>
      <c r="BK204" s="218">
        <f t="shared" si="29"/>
        <v>0</v>
      </c>
      <c r="BL204" s="18" t="s">
        <v>151</v>
      </c>
      <c r="BM204" s="217" t="s">
        <v>649</v>
      </c>
    </row>
    <row r="205" spans="1:65" s="2" customFormat="1" ht="16.5" customHeight="1">
      <c r="A205" s="35"/>
      <c r="B205" s="36"/>
      <c r="C205" s="263" t="s">
        <v>571</v>
      </c>
      <c r="D205" s="263" t="s">
        <v>222</v>
      </c>
      <c r="E205" s="264" t="s">
        <v>1651</v>
      </c>
      <c r="F205" s="265" t="s">
        <v>1652</v>
      </c>
      <c r="G205" s="266" t="s">
        <v>181</v>
      </c>
      <c r="H205" s="267">
        <v>310</v>
      </c>
      <c r="I205" s="268"/>
      <c r="J205" s="269">
        <f t="shared" si="20"/>
        <v>0</v>
      </c>
      <c r="K205" s="270"/>
      <c r="L205" s="271"/>
      <c r="M205" s="272" t="s">
        <v>1</v>
      </c>
      <c r="N205" s="273" t="s">
        <v>37</v>
      </c>
      <c r="O205" s="72"/>
      <c r="P205" s="215">
        <f t="shared" si="21"/>
        <v>0</v>
      </c>
      <c r="Q205" s="215">
        <v>0</v>
      </c>
      <c r="R205" s="215">
        <f t="shared" si="22"/>
        <v>0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163</v>
      </c>
      <c r="AT205" s="217" t="s">
        <v>222</v>
      </c>
      <c r="AU205" s="217" t="s">
        <v>80</v>
      </c>
      <c r="AY205" s="18" t="s">
        <v>145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80</v>
      </c>
      <c r="BK205" s="218">
        <f t="shared" si="29"/>
        <v>0</v>
      </c>
      <c r="BL205" s="18" t="s">
        <v>151</v>
      </c>
      <c r="BM205" s="217" t="s">
        <v>653</v>
      </c>
    </row>
    <row r="206" spans="1:65" s="2" customFormat="1" ht="16.5" customHeight="1">
      <c r="A206" s="35"/>
      <c r="B206" s="36"/>
      <c r="C206" s="263" t="s">
        <v>417</v>
      </c>
      <c r="D206" s="263" t="s">
        <v>222</v>
      </c>
      <c r="E206" s="264" t="s">
        <v>1653</v>
      </c>
      <c r="F206" s="265" t="s">
        <v>1654</v>
      </c>
      <c r="G206" s="266" t="s">
        <v>181</v>
      </c>
      <c r="H206" s="267">
        <v>245</v>
      </c>
      <c r="I206" s="268"/>
      <c r="J206" s="269">
        <f t="shared" si="20"/>
        <v>0</v>
      </c>
      <c r="K206" s="270"/>
      <c r="L206" s="271"/>
      <c r="M206" s="272" t="s">
        <v>1</v>
      </c>
      <c r="N206" s="273" t="s">
        <v>37</v>
      </c>
      <c r="O206" s="72"/>
      <c r="P206" s="215">
        <f t="shared" si="21"/>
        <v>0</v>
      </c>
      <c r="Q206" s="215">
        <v>0</v>
      </c>
      <c r="R206" s="215">
        <f t="shared" si="22"/>
        <v>0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163</v>
      </c>
      <c r="AT206" s="217" t="s">
        <v>222</v>
      </c>
      <c r="AU206" s="217" t="s">
        <v>80</v>
      </c>
      <c r="AY206" s="18" t="s">
        <v>145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80</v>
      </c>
      <c r="BK206" s="218">
        <f t="shared" si="29"/>
        <v>0</v>
      </c>
      <c r="BL206" s="18" t="s">
        <v>151</v>
      </c>
      <c r="BM206" s="217" t="s">
        <v>657</v>
      </c>
    </row>
    <row r="207" spans="1:65" s="2" customFormat="1" ht="16.5" customHeight="1">
      <c r="A207" s="35"/>
      <c r="B207" s="36"/>
      <c r="C207" s="263" t="s">
        <v>581</v>
      </c>
      <c r="D207" s="263" t="s">
        <v>222</v>
      </c>
      <c r="E207" s="264" t="s">
        <v>1655</v>
      </c>
      <c r="F207" s="265" t="s">
        <v>1656</v>
      </c>
      <c r="G207" s="266" t="s">
        <v>181</v>
      </c>
      <c r="H207" s="267">
        <v>205</v>
      </c>
      <c r="I207" s="268"/>
      <c r="J207" s="269">
        <f t="shared" si="20"/>
        <v>0</v>
      </c>
      <c r="K207" s="270"/>
      <c r="L207" s="271"/>
      <c r="M207" s="272" t="s">
        <v>1</v>
      </c>
      <c r="N207" s="273" t="s">
        <v>37</v>
      </c>
      <c r="O207" s="72"/>
      <c r="P207" s="215">
        <f t="shared" si="21"/>
        <v>0</v>
      </c>
      <c r="Q207" s="215">
        <v>0</v>
      </c>
      <c r="R207" s="215">
        <f t="shared" si="22"/>
        <v>0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163</v>
      </c>
      <c r="AT207" s="217" t="s">
        <v>222</v>
      </c>
      <c r="AU207" s="217" t="s">
        <v>80</v>
      </c>
      <c r="AY207" s="18" t="s">
        <v>145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80</v>
      </c>
      <c r="BK207" s="218">
        <f t="shared" si="29"/>
        <v>0</v>
      </c>
      <c r="BL207" s="18" t="s">
        <v>151</v>
      </c>
      <c r="BM207" s="217" t="s">
        <v>661</v>
      </c>
    </row>
    <row r="208" spans="1:65" s="2" customFormat="1" ht="16.5" customHeight="1">
      <c r="A208" s="35"/>
      <c r="B208" s="36"/>
      <c r="C208" s="263" t="s">
        <v>421</v>
      </c>
      <c r="D208" s="263" t="s">
        <v>222</v>
      </c>
      <c r="E208" s="264" t="s">
        <v>1657</v>
      </c>
      <c r="F208" s="265" t="s">
        <v>1658</v>
      </c>
      <c r="G208" s="266" t="s">
        <v>181</v>
      </c>
      <c r="H208" s="267">
        <v>80</v>
      </c>
      <c r="I208" s="268"/>
      <c r="J208" s="269">
        <f aca="true" t="shared" si="30" ref="J208:J216">ROUND(I208*H208,2)</f>
        <v>0</v>
      </c>
      <c r="K208" s="270"/>
      <c r="L208" s="271"/>
      <c r="M208" s="272" t="s">
        <v>1</v>
      </c>
      <c r="N208" s="273" t="s">
        <v>37</v>
      </c>
      <c r="O208" s="72"/>
      <c r="P208" s="215">
        <f aca="true" t="shared" si="31" ref="P208:P216">O208*H208</f>
        <v>0</v>
      </c>
      <c r="Q208" s="215">
        <v>0</v>
      </c>
      <c r="R208" s="215">
        <f aca="true" t="shared" si="32" ref="R208:R216">Q208*H208</f>
        <v>0</v>
      </c>
      <c r="S208" s="215">
        <v>0</v>
      </c>
      <c r="T208" s="216">
        <f aca="true" t="shared" si="33" ref="T208:T216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163</v>
      </c>
      <c r="AT208" s="217" t="s">
        <v>222</v>
      </c>
      <c r="AU208" s="217" t="s">
        <v>80</v>
      </c>
      <c r="AY208" s="18" t="s">
        <v>145</v>
      </c>
      <c r="BE208" s="218">
        <f aca="true" t="shared" si="34" ref="BE208:BE216">IF(N208="základní",J208,0)</f>
        <v>0</v>
      </c>
      <c r="BF208" s="218">
        <f aca="true" t="shared" si="35" ref="BF208:BF216">IF(N208="snížená",J208,0)</f>
        <v>0</v>
      </c>
      <c r="BG208" s="218">
        <f aca="true" t="shared" si="36" ref="BG208:BG216">IF(N208="zákl. přenesená",J208,0)</f>
        <v>0</v>
      </c>
      <c r="BH208" s="218">
        <f aca="true" t="shared" si="37" ref="BH208:BH216">IF(N208="sníž. přenesená",J208,0)</f>
        <v>0</v>
      </c>
      <c r="BI208" s="218">
        <f aca="true" t="shared" si="38" ref="BI208:BI216">IF(N208="nulová",J208,0)</f>
        <v>0</v>
      </c>
      <c r="BJ208" s="18" t="s">
        <v>80</v>
      </c>
      <c r="BK208" s="218">
        <f aca="true" t="shared" si="39" ref="BK208:BK216">ROUND(I208*H208,2)</f>
        <v>0</v>
      </c>
      <c r="BL208" s="18" t="s">
        <v>151</v>
      </c>
      <c r="BM208" s="217" t="s">
        <v>664</v>
      </c>
    </row>
    <row r="209" spans="1:65" s="2" customFormat="1" ht="16.5" customHeight="1">
      <c r="A209" s="35"/>
      <c r="B209" s="36"/>
      <c r="C209" s="263" t="s">
        <v>588</v>
      </c>
      <c r="D209" s="263" t="s">
        <v>222</v>
      </c>
      <c r="E209" s="264" t="s">
        <v>1659</v>
      </c>
      <c r="F209" s="265" t="s">
        <v>1660</v>
      </c>
      <c r="G209" s="266" t="s">
        <v>181</v>
      </c>
      <c r="H209" s="267">
        <v>9900</v>
      </c>
      <c r="I209" s="268"/>
      <c r="J209" s="269">
        <f t="shared" si="30"/>
        <v>0</v>
      </c>
      <c r="K209" s="270"/>
      <c r="L209" s="271"/>
      <c r="M209" s="272" t="s">
        <v>1</v>
      </c>
      <c r="N209" s="273" t="s">
        <v>37</v>
      </c>
      <c r="O209" s="72"/>
      <c r="P209" s="215">
        <f t="shared" si="31"/>
        <v>0</v>
      </c>
      <c r="Q209" s="215">
        <v>0</v>
      </c>
      <c r="R209" s="215">
        <f t="shared" si="32"/>
        <v>0</v>
      </c>
      <c r="S209" s="215">
        <v>0</v>
      </c>
      <c r="T209" s="216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163</v>
      </c>
      <c r="AT209" s="217" t="s">
        <v>222</v>
      </c>
      <c r="AU209" s="217" t="s">
        <v>80</v>
      </c>
      <c r="AY209" s="18" t="s">
        <v>145</v>
      </c>
      <c r="BE209" s="218">
        <f t="shared" si="34"/>
        <v>0</v>
      </c>
      <c r="BF209" s="218">
        <f t="shared" si="35"/>
        <v>0</v>
      </c>
      <c r="BG209" s="218">
        <f t="shared" si="36"/>
        <v>0</v>
      </c>
      <c r="BH209" s="218">
        <f t="shared" si="37"/>
        <v>0</v>
      </c>
      <c r="BI209" s="218">
        <f t="shared" si="38"/>
        <v>0</v>
      </c>
      <c r="BJ209" s="18" t="s">
        <v>80</v>
      </c>
      <c r="BK209" s="218">
        <f t="shared" si="39"/>
        <v>0</v>
      </c>
      <c r="BL209" s="18" t="s">
        <v>151</v>
      </c>
      <c r="BM209" s="217" t="s">
        <v>671</v>
      </c>
    </row>
    <row r="210" spans="1:65" s="2" customFormat="1" ht="16.5" customHeight="1">
      <c r="A210" s="35"/>
      <c r="B210" s="36"/>
      <c r="C210" s="263" t="s">
        <v>424</v>
      </c>
      <c r="D210" s="263" t="s">
        <v>222</v>
      </c>
      <c r="E210" s="264" t="s">
        <v>1661</v>
      </c>
      <c r="F210" s="265" t="s">
        <v>1662</v>
      </c>
      <c r="G210" s="266" t="s">
        <v>181</v>
      </c>
      <c r="H210" s="267">
        <v>140</v>
      </c>
      <c r="I210" s="268"/>
      <c r="J210" s="269">
        <f t="shared" si="30"/>
        <v>0</v>
      </c>
      <c r="K210" s="270"/>
      <c r="L210" s="271"/>
      <c r="M210" s="272" t="s">
        <v>1</v>
      </c>
      <c r="N210" s="273" t="s">
        <v>37</v>
      </c>
      <c r="O210" s="72"/>
      <c r="P210" s="215">
        <f t="shared" si="31"/>
        <v>0</v>
      </c>
      <c r="Q210" s="215">
        <v>0</v>
      </c>
      <c r="R210" s="215">
        <f t="shared" si="32"/>
        <v>0</v>
      </c>
      <c r="S210" s="215">
        <v>0</v>
      </c>
      <c r="T210" s="216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80</v>
      </c>
      <c r="AY210" s="18" t="s">
        <v>145</v>
      </c>
      <c r="BE210" s="218">
        <f t="shared" si="34"/>
        <v>0</v>
      </c>
      <c r="BF210" s="218">
        <f t="shared" si="35"/>
        <v>0</v>
      </c>
      <c r="BG210" s="218">
        <f t="shared" si="36"/>
        <v>0</v>
      </c>
      <c r="BH210" s="218">
        <f t="shared" si="37"/>
        <v>0</v>
      </c>
      <c r="BI210" s="218">
        <f t="shared" si="38"/>
        <v>0</v>
      </c>
      <c r="BJ210" s="18" t="s">
        <v>80</v>
      </c>
      <c r="BK210" s="218">
        <f t="shared" si="39"/>
        <v>0</v>
      </c>
      <c r="BL210" s="18" t="s">
        <v>151</v>
      </c>
      <c r="BM210" s="217" t="s">
        <v>676</v>
      </c>
    </row>
    <row r="211" spans="1:65" s="2" customFormat="1" ht="16.5" customHeight="1">
      <c r="A211" s="35"/>
      <c r="B211" s="36"/>
      <c r="C211" s="263" t="s">
        <v>598</v>
      </c>
      <c r="D211" s="263" t="s">
        <v>222</v>
      </c>
      <c r="E211" s="264" t="s">
        <v>1663</v>
      </c>
      <c r="F211" s="265" t="s">
        <v>1664</v>
      </c>
      <c r="G211" s="266" t="s">
        <v>181</v>
      </c>
      <c r="H211" s="267">
        <v>1580</v>
      </c>
      <c r="I211" s="268"/>
      <c r="J211" s="269">
        <f t="shared" si="30"/>
        <v>0</v>
      </c>
      <c r="K211" s="270"/>
      <c r="L211" s="271"/>
      <c r="M211" s="272" t="s">
        <v>1</v>
      </c>
      <c r="N211" s="273" t="s">
        <v>37</v>
      </c>
      <c r="O211" s="72"/>
      <c r="P211" s="215">
        <f t="shared" si="31"/>
        <v>0</v>
      </c>
      <c r="Q211" s="215">
        <v>0</v>
      </c>
      <c r="R211" s="215">
        <f t="shared" si="32"/>
        <v>0</v>
      </c>
      <c r="S211" s="215">
        <v>0</v>
      </c>
      <c r="T211" s="216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163</v>
      </c>
      <c r="AT211" s="217" t="s">
        <v>222</v>
      </c>
      <c r="AU211" s="217" t="s">
        <v>80</v>
      </c>
      <c r="AY211" s="18" t="s">
        <v>145</v>
      </c>
      <c r="BE211" s="218">
        <f t="shared" si="34"/>
        <v>0</v>
      </c>
      <c r="BF211" s="218">
        <f t="shared" si="35"/>
        <v>0</v>
      </c>
      <c r="BG211" s="218">
        <f t="shared" si="36"/>
        <v>0</v>
      </c>
      <c r="BH211" s="218">
        <f t="shared" si="37"/>
        <v>0</v>
      </c>
      <c r="BI211" s="218">
        <f t="shared" si="38"/>
        <v>0</v>
      </c>
      <c r="BJ211" s="18" t="s">
        <v>80</v>
      </c>
      <c r="BK211" s="218">
        <f t="shared" si="39"/>
        <v>0</v>
      </c>
      <c r="BL211" s="18" t="s">
        <v>151</v>
      </c>
      <c r="BM211" s="217" t="s">
        <v>680</v>
      </c>
    </row>
    <row r="212" spans="1:65" s="2" customFormat="1" ht="16.5" customHeight="1">
      <c r="A212" s="35"/>
      <c r="B212" s="36"/>
      <c r="C212" s="263" t="s">
        <v>429</v>
      </c>
      <c r="D212" s="263" t="s">
        <v>222</v>
      </c>
      <c r="E212" s="264" t="s">
        <v>1665</v>
      </c>
      <c r="F212" s="265" t="s">
        <v>1666</v>
      </c>
      <c r="G212" s="266" t="s">
        <v>181</v>
      </c>
      <c r="H212" s="267">
        <v>80</v>
      </c>
      <c r="I212" s="268"/>
      <c r="J212" s="269">
        <f t="shared" si="30"/>
        <v>0</v>
      </c>
      <c r="K212" s="270"/>
      <c r="L212" s="271"/>
      <c r="M212" s="272" t="s">
        <v>1</v>
      </c>
      <c r="N212" s="273" t="s">
        <v>37</v>
      </c>
      <c r="O212" s="72"/>
      <c r="P212" s="215">
        <f t="shared" si="31"/>
        <v>0</v>
      </c>
      <c r="Q212" s="215">
        <v>0</v>
      </c>
      <c r="R212" s="215">
        <f t="shared" si="32"/>
        <v>0</v>
      </c>
      <c r="S212" s="215">
        <v>0</v>
      </c>
      <c r="T212" s="216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163</v>
      </c>
      <c r="AT212" s="217" t="s">
        <v>222</v>
      </c>
      <c r="AU212" s="217" t="s">
        <v>80</v>
      </c>
      <c r="AY212" s="18" t="s">
        <v>145</v>
      </c>
      <c r="BE212" s="218">
        <f t="shared" si="34"/>
        <v>0</v>
      </c>
      <c r="BF212" s="218">
        <f t="shared" si="35"/>
        <v>0</v>
      </c>
      <c r="BG212" s="218">
        <f t="shared" si="36"/>
        <v>0</v>
      </c>
      <c r="BH212" s="218">
        <f t="shared" si="37"/>
        <v>0</v>
      </c>
      <c r="BI212" s="218">
        <f t="shared" si="38"/>
        <v>0</v>
      </c>
      <c r="BJ212" s="18" t="s">
        <v>80</v>
      </c>
      <c r="BK212" s="218">
        <f t="shared" si="39"/>
        <v>0</v>
      </c>
      <c r="BL212" s="18" t="s">
        <v>151</v>
      </c>
      <c r="BM212" s="217" t="s">
        <v>683</v>
      </c>
    </row>
    <row r="213" spans="1:65" s="2" customFormat="1" ht="16.5" customHeight="1">
      <c r="A213" s="35"/>
      <c r="B213" s="36"/>
      <c r="C213" s="263" t="s">
        <v>609</v>
      </c>
      <c r="D213" s="263" t="s">
        <v>222</v>
      </c>
      <c r="E213" s="264" t="s">
        <v>1667</v>
      </c>
      <c r="F213" s="265" t="s">
        <v>1668</v>
      </c>
      <c r="G213" s="266" t="s">
        <v>181</v>
      </c>
      <c r="H213" s="267">
        <v>3</v>
      </c>
      <c r="I213" s="268"/>
      <c r="J213" s="269">
        <f t="shared" si="30"/>
        <v>0</v>
      </c>
      <c r="K213" s="270"/>
      <c r="L213" s="271"/>
      <c r="M213" s="272" t="s">
        <v>1</v>
      </c>
      <c r="N213" s="273" t="s">
        <v>37</v>
      </c>
      <c r="O213" s="72"/>
      <c r="P213" s="215">
        <f t="shared" si="31"/>
        <v>0</v>
      </c>
      <c r="Q213" s="215">
        <v>0</v>
      </c>
      <c r="R213" s="215">
        <f t="shared" si="32"/>
        <v>0</v>
      </c>
      <c r="S213" s="215">
        <v>0</v>
      </c>
      <c r="T213" s="216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163</v>
      </c>
      <c r="AT213" s="217" t="s">
        <v>222</v>
      </c>
      <c r="AU213" s="217" t="s">
        <v>80</v>
      </c>
      <c r="AY213" s="18" t="s">
        <v>145</v>
      </c>
      <c r="BE213" s="218">
        <f t="shared" si="34"/>
        <v>0</v>
      </c>
      <c r="BF213" s="218">
        <f t="shared" si="35"/>
        <v>0</v>
      </c>
      <c r="BG213" s="218">
        <f t="shared" si="36"/>
        <v>0</v>
      </c>
      <c r="BH213" s="218">
        <f t="shared" si="37"/>
        <v>0</v>
      </c>
      <c r="BI213" s="218">
        <f t="shared" si="38"/>
        <v>0</v>
      </c>
      <c r="BJ213" s="18" t="s">
        <v>80</v>
      </c>
      <c r="BK213" s="218">
        <f t="shared" si="39"/>
        <v>0</v>
      </c>
      <c r="BL213" s="18" t="s">
        <v>151</v>
      </c>
      <c r="BM213" s="217" t="s">
        <v>688</v>
      </c>
    </row>
    <row r="214" spans="1:65" s="2" customFormat="1" ht="16.5" customHeight="1">
      <c r="A214" s="35"/>
      <c r="B214" s="36"/>
      <c r="C214" s="205" t="s">
        <v>433</v>
      </c>
      <c r="D214" s="205" t="s">
        <v>147</v>
      </c>
      <c r="E214" s="206" t="s">
        <v>1669</v>
      </c>
      <c r="F214" s="207" t="s">
        <v>1670</v>
      </c>
      <c r="G214" s="208" t="s">
        <v>634</v>
      </c>
      <c r="H214" s="274"/>
      <c r="I214" s="210"/>
      <c r="J214" s="211">
        <f t="shared" si="30"/>
        <v>0</v>
      </c>
      <c r="K214" s="212"/>
      <c r="L214" s="40"/>
      <c r="M214" s="213" t="s">
        <v>1</v>
      </c>
      <c r="N214" s="214" t="s">
        <v>37</v>
      </c>
      <c r="O214" s="72"/>
      <c r="P214" s="215">
        <f t="shared" si="31"/>
        <v>0</v>
      </c>
      <c r="Q214" s="215">
        <v>0</v>
      </c>
      <c r="R214" s="215">
        <f t="shared" si="32"/>
        <v>0</v>
      </c>
      <c r="S214" s="215">
        <v>0</v>
      </c>
      <c r="T214" s="216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80</v>
      </c>
      <c r="AY214" s="18" t="s">
        <v>145</v>
      </c>
      <c r="BE214" s="218">
        <f t="shared" si="34"/>
        <v>0</v>
      </c>
      <c r="BF214" s="218">
        <f t="shared" si="35"/>
        <v>0</v>
      </c>
      <c r="BG214" s="218">
        <f t="shared" si="36"/>
        <v>0</v>
      </c>
      <c r="BH214" s="218">
        <f t="shared" si="37"/>
        <v>0</v>
      </c>
      <c r="BI214" s="218">
        <f t="shared" si="38"/>
        <v>0</v>
      </c>
      <c r="BJ214" s="18" t="s">
        <v>80</v>
      </c>
      <c r="BK214" s="218">
        <f t="shared" si="39"/>
        <v>0</v>
      </c>
      <c r="BL214" s="18" t="s">
        <v>151</v>
      </c>
      <c r="BM214" s="217" t="s">
        <v>691</v>
      </c>
    </row>
    <row r="215" spans="1:65" s="2" customFormat="1" ht="16.5" customHeight="1">
      <c r="A215" s="35"/>
      <c r="B215" s="36"/>
      <c r="C215" s="205" t="s">
        <v>621</v>
      </c>
      <c r="D215" s="205" t="s">
        <v>147</v>
      </c>
      <c r="E215" s="206" t="s">
        <v>1671</v>
      </c>
      <c r="F215" s="207" t="s">
        <v>1672</v>
      </c>
      <c r="G215" s="208" t="s">
        <v>634</v>
      </c>
      <c r="H215" s="274"/>
      <c r="I215" s="210"/>
      <c r="J215" s="211">
        <f t="shared" si="30"/>
        <v>0</v>
      </c>
      <c r="K215" s="212"/>
      <c r="L215" s="40"/>
      <c r="M215" s="213" t="s">
        <v>1</v>
      </c>
      <c r="N215" s="214" t="s">
        <v>37</v>
      </c>
      <c r="O215" s="72"/>
      <c r="P215" s="215">
        <f t="shared" si="31"/>
        <v>0</v>
      </c>
      <c r="Q215" s="215">
        <v>0</v>
      </c>
      <c r="R215" s="215">
        <f t="shared" si="32"/>
        <v>0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151</v>
      </c>
      <c r="AT215" s="217" t="s">
        <v>147</v>
      </c>
      <c r="AU215" s="217" t="s">
        <v>80</v>
      </c>
      <c r="AY215" s="18" t="s">
        <v>145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80</v>
      </c>
      <c r="BK215" s="218">
        <f t="shared" si="39"/>
        <v>0</v>
      </c>
      <c r="BL215" s="18" t="s">
        <v>151</v>
      </c>
      <c r="BM215" s="217" t="s">
        <v>695</v>
      </c>
    </row>
    <row r="216" spans="1:65" s="2" customFormat="1" ht="16.5" customHeight="1">
      <c r="A216" s="35"/>
      <c r="B216" s="36"/>
      <c r="C216" s="205" t="s">
        <v>437</v>
      </c>
      <c r="D216" s="205" t="s">
        <v>147</v>
      </c>
      <c r="E216" s="206" t="s">
        <v>1673</v>
      </c>
      <c r="F216" s="207" t="s">
        <v>1674</v>
      </c>
      <c r="G216" s="208" t="s">
        <v>634</v>
      </c>
      <c r="H216" s="274"/>
      <c r="I216" s="210"/>
      <c r="J216" s="211">
        <f t="shared" si="30"/>
        <v>0</v>
      </c>
      <c r="K216" s="212"/>
      <c r="L216" s="40"/>
      <c r="M216" s="213" t="s">
        <v>1</v>
      </c>
      <c r="N216" s="214" t="s">
        <v>37</v>
      </c>
      <c r="O216" s="72"/>
      <c r="P216" s="215">
        <f t="shared" si="31"/>
        <v>0</v>
      </c>
      <c r="Q216" s="215">
        <v>0</v>
      </c>
      <c r="R216" s="215">
        <f t="shared" si="32"/>
        <v>0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80</v>
      </c>
      <c r="AY216" s="18" t="s">
        <v>145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80</v>
      </c>
      <c r="BK216" s="218">
        <f t="shared" si="39"/>
        <v>0</v>
      </c>
      <c r="BL216" s="18" t="s">
        <v>151</v>
      </c>
      <c r="BM216" s="217" t="s">
        <v>703</v>
      </c>
    </row>
    <row r="217" spans="2:63" s="12" customFormat="1" ht="25.9" customHeight="1">
      <c r="B217" s="189"/>
      <c r="C217" s="190"/>
      <c r="D217" s="191" t="s">
        <v>71</v>
      </c>
      <c r="E217" s="192" t="s">
        <v>1675</v>
      </c>
      <c r="F217" s="192" t="s">
        <v>1676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SUM(P218:P220)</f>
        <v>0</v>
      </c>
      <c r="Q217" s="197"/>
      <c r="R217" s="198">
        <f>SUM(R218:R220)</f>
        <v>0</v>
      </c>
      <c r="S217" s="197"/>
      <c r="T217" s="199">
        <f>SUM(T218:T220)</f>
        <v>0</v>
      </c>
      <c r="AR217" s="200" t="s">
        <v>80</v>
      </c>
      <c r="AT217" s="201" t="s">
        <v>71</v>
      </c>
      <c r="AU217" s="201" t="s">
        <v>72</v>
      </c>
      <c r="AY217" s="200" t="s">
        <v>145</v>
      </c>
      <c r="BK217" s="202">
        <f>SUM(BK218:BK220)</f>
        <v>0</v>
      </c>
    </row>
    <row r="218" spans="1:65" s="2" customFormat="1" ht="21.75" customHeight="1">
      <c r="A218" s="35"/>
      <c r="B218" s="36"/>
      <c r="C218" s="205" t="s">
        <v>631</v>
      </c>
      <c r="D218" s="205" t="s">
        <v>147</v>
      </c>
      <c r="E218" s="206" t="s">
        <v>1677</v>
      </c>
      <c r="F218" s="207" t="s">
        <v>1678</v>
      </c>
      <c r="G218" s="208" t="s">
        <v>181</v>
      </c>
      <c r="H218" s="209">
        <v>60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37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151</v>
      </c>
      <c r="AT218" s="217" t="s">
        <v>147</v>
      </c>
      <c r="AU218" s="217" t="s">
        <v>80</v>
      </c>
      <c r="AY218" s="18" t="s">
        <v>145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80</v>
      </c>
      <c r="BK218" s="218">
        <f>ROUND(I218*H218,2)</f>
        <v>0</v>
      </c>
      <c r="BL218" s="18" t="s">
        <v>151</v>
      </c>
      <c r="BM218" s="217" t="s">
        <v>707</v>
      </c>
    </row>
    <row r="219" spans="1:65" s="2" customFormat="1" ht="16.5" customHeight="1">
      <c r="A219" s="35"/>
      <c r="B219" s="36"/>
      <c r="C219" s="205" t="s">
        <v>441</v>
      </c>
      <c r="D219" s="205" t="s">
        <v>147</v>
      </c>
      <c r="E219" s="206" t="s">
        <v>1671</v>
      </c>
      <c r="F219" s="207" t="s">
        <v>1672</v>
      </c>
      <c r="G219" s="208" t="s">
        <v>634</v>
      </c>
      <c r="H219" s="274"/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80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710</v>
      </c>
    </row>
    <row r="220" spans="1:65" s="2" customFormat="1" ht="16.5" customHeight="1">
      <c r="A220" s="35"/>
      <c r="B220" s="36"/>
      <c r="C220" s="205" t="s">
        <v>642</v>
      </c>
      <c r="D220" s="205" t="s">
        <v>147</v>
      </c>
      <c r="E220" s="206" t="s">
        <v>1673</v>
      </c>
      <c r="F220" s="207" t="s">
        <v>1674</v>
      </c>
      <c r="G220" s="208" t="s">
        <v>634</v>
      </c>
      <c r="H220" s="274"/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37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151</v>
      </c>
      <c r="AT220" s="217" t="s">
        <v>147</v>
      </c>
      <c r="AU220" s="217" t="s">
        <v>80</v>
      </c>
      <c r="AY220" s="18" t="s">
        <v>145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80</v>
      </c>
      <c r="BK220" s="218">
        <f>ROUND(I220*H220,2)</f>
        <v>0</v>
      </c>
      <c r="BL220" s="18" t="s">
        <v>151</v>
      </c>
      <c r="BM220" s="217" t="s">
        <v>714</v>
      </c>
    </row>
    <row r="221" spans="2:63" s="12" customFormat="1" ht="25.9" customHeight="1">
      <c r="B221" s="189"/>
      <c r="C221" s="190"/>
      <c r="D221" s="191" t="s">
        <v>71</v>
      </c>
      <c r="E221" s="192" t="s">
        <v>1679</v>
      </c>
      <c r="F221" s="192" t="s">
        <v>1680</v>
      </c>
      <c r="G221" s="190"/>
      <c r="H221" s="190"/>
      <c r="I221" s="193"/>
      <c r="J221" s="194">
        <f>BK221</f>
        <v>0</v>
      </c>
      <c r="K221" s="190"/>
      <c r="L221" s="195"/>
      <c r="M221" s="196"/>
      <c r="N221" s="197"/>
      <c r="O221" s="197"/>
      <c r="P221" s="198">
        <f>SUM(P222:P236)</f>
        <v>0</v>
      </c>
      <c r="Q221" s="197"/>
      <c r="R221" s="198">
        <f>SUM(R222:R236)</f>
        <v>0</v>
      </c>
      <c r="S221" s="197"/>
      <c r="T221" s="199">
        <f>SUM(T222:T236)</f>
        <v>0</v>
      </c>
      <c r="AR221" s="200" t="s">
        <v>80</v>
      </c>
      <c r="AT221" s="201" t="s">
        <v>71</v>
      </c>
      <c r="AU221" s="201" t="s">
        <v>72</v>
      </c>
      <c r="AY221" s="200" t="s">
        <v>145</v>
      </c>
      <c r="BK221" s="202">
        <f>SUM(BK222:BK236)</f>
        <v>0</v>
      </c>
    </row>
    <row r="222" spans="1:65" s="2" customFormat="1" ht="21.75" customHeight="1">
      <c r="A222" s="35"/>
      <c r="B222" s="36"/>
      <c r="C222" s="205" t="s">
        <v>446</v>
      </c>
      <c r="D222" s="205" t="s">
        <v>147</v>
      </c>
      <c r="E222" s="206" t="s">
        <v>1681</v>
      </c>
      <c r="F222" s="207" t="s">
        <v>1682</v>
      </c>
      <c r="G222" s="208" t="s">
        <v>831</v>
      </c>
      <c r="H222" s="209">
        <v>4</v>
      </c>
      <c r="I222" s="210"/>
      <c r="J222" s="211">
        <f aca="true" t="shared" si="40" ref="J222:J236">ROUND(I222*H222,2)</f>
        <v>0</v>
      </c>
      <c r="K222" s="212"/>
      <c r="L222" s="40"/>
      <c r="M222" s="213" t="s">
        <v>1</v>
      </c>
      <c r="N222" s="214" t="s">
        <v>37</v>
      </c>
      <c r="O222" s="72"/>
      <c r="P222" s="215">
        <f aca="true" t="shared" si="41" ref="P222:P236">O222*H222</f>
        <v>0</v>
      </c>
      <c r="Q222" s="215">
        <v>0</v>
      </c>
      <c r="R222" s="215">
        <f aca="true" t="shared" si="42" ref="R222:R236">Q222*H222</f>
        <v>0</v>
      </c>
      <c r="S222" s="215">
        <v>0</v>
      </c>
      <c r="T222" s="216">
        <f aca="true" t="shared" si="43" ref="T222:T236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151</v>
      </c>
      <c r="AT222" s="217" t="s">
        <v>147</v>
      </c>
      <c r="AU222" s="217" t="s">
        <v>80</v>
      </c>
      <c r="AY222" s="18" t="s">
        <v>145</v>
      </c>
      <c r="BE222" s="218">
        <f aca="true" t="shared" si="44" ref="BE222:BE236">IF(N222="základní",J222,0)</f>
        <v>0</v>
      </c>
      <c r="BF222" s="218">
        <f aca="true" t="shared" si="45" ref="BF222:BF236">IF(N222="snížená",J222,0)</f>
        <v>0</v>
      </c>
      <c r="BG222" s="218">
        <f aca="true" t="shared" si="46" ref="BG222:BG236">IF(N222="zákl. přenesená",J222,0)</f>
        <v>0</v>
      </c>
      <c r="BH222" s="218">
        <f aca="true" t="shared" si="47" ref="BH222:BH236">IF(N222="sníž. přenesená",J222,0)</f>
        <v>0</v>
      </c>
      <c r="BI222" s="218">
        <f aca="true" t="shared" si="48" ref="BI222:BI236">IF(N222="nulová",J222,0)</f>
        <v>0</v>
      </c>
      <c r="BJ222" s="18" t="s">
        <v>80</v>
      </c>
      <c r="BK222" s="218">
        <f aca="true" t="shared" si="49" ref="BK222:BK236">ROUND(I222*H222,2)</f>
        <v>0</v>
      </c>
      <c r="BL222" s="18" t="s">
        <v>151</v>
      </c>
      <c r="BM222" s="217" t="s">
        <v>719</v>
      </c>
    </row>
    <row r="223" spans="1:65" s="2" customFormat="1" ht="21.75" customHeight="1">
      <c r="A223" s="35"/>
      <c r="B223" s="36"/>
      <c r="C223" s="205" t="s">
        <v>650</v>
      </c>
      <c r="D223" s="205" t="s">
        <v>147</v>
      </c>
      <c r="E223" s="206" t="s">
        <v>1683</v>
      </c>
      <c r="F223" s="207" t="s">
        <v>1684</v>
      </c>
      <c r="G223" s="208" t="s">
        <v>1685</v>
      </c>
      <c r="H223" s="209">
        <v>32</v>
      </c>
      <c r="I223" s="210"/>
      <c r="J223" s="211">
        <f t="shared" si="40"/>
        <v>0</v>
      </c>
      <c r="K223" s="212"/>
      <c r="L223" s="40"/>
      <c r="M223" s="213" t="s">
        <v>1</v>
      </c>
      <c r="N223" s="214" t="s">
        <v>37</v>
      </c>
      <c r="O223" s="72"/>
      <c r="P223" s="215">
        <f t="shared" si="41"/>
        <v>0</v>
      </c>
      <c r="Q223" s="215">
        <v>0</v>
      </c>
      <c r="R223" s="215">
        <f t="shared" si="42"/>
        <v>0</v>
      </c>
      <c r="S223" s="215">
        <v>0</v>
      </c>
      <c r="T223" s="216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151</v>
      </c>
      <c r="AT223" s="217" t="s">
        <v>147</v>
      </c>
      <c r="AU223" s="217" t="s">
        <v>80</v>
      </c>
      <c r="AY223" s="18" t="s">
        <v>145</v>
      </c>
      <c r="BE223" s="218">
        <f t="shared" si="44"/>
        <v>0</v>
      </c>
      <c r="BF223" s="218">
        <f t="shared" si="45"/>
        <v>0</v>
      </c>
      <c r="BG223" s="218">
        <f t="shared" si="46"/>
        <v>0</v>
      </c>
      <c r="BH223" s="218">
        <f t="shared" si="47"/>
        <v>0</v>
      </c>
      <c r="BI223" s="218">
        <f t="shared" si="48"/>
        <v>0</v>
      </c>
      <c r="BJ223" s="18" t="s">
        <v>80</v>
      </c>
      <c r="BK223" s="218">
        <f t="shared" si="49"/>
        <v>0</v>
      </c>
      <c r="BL223" s="18" t="s">
        <v>151</v>
      </c>
      <c r="BM223" s="217" t="s">
        <v>726</v>
      </c>
    </row>
    <row r="224" spans="1:65" s="2" customFormat="1" ht="21.75" customHeight="1">
      <c r="A224" s="35"/>
      <c r="B224" s="36"/>
      <c r="C224" s="205" t="s">
        <v>451</v>
      </c>
      <c r="D224" s="205" t="s">
        <v>147</v>
      </c>
      <c r="E224" s="206" t="s">
        <v>1686</v>
      </c>
      <c r="F224" s="207" t="s">
        <v>1687</v>
      </c>
      <c r="G224" s="208" t="s">
        <v>831</v>
      </c>
      <c r="H224" s="209">
        <v>7</v>
      </c>
      <c r="I224" s="210"/>
      <c r="J224" s="211">
        <f t="shared" si="40"/>
        <v>0</v>
      </c>
      <c r="K224" s="212"/>
      <c r="L224" s="40"/>
      <c r="M224" s="213" t="s">
        <v>1</v>
      </c>
      <c r="N224" s="214" t="s">
        <v>37</v>
      </c>
      <c r="O224" s="72"/>
      <c r="P224" s="215">
        <f t="shared" si="41"/>
        <v>0</v>
      </c>
      <c r="Q224" s="215">
        <v>0</v>
      </c>
      <c r="R224" s="215">
        <f t="shared" si="42"/>
        <v>0</v>
      </c>
      <c r="S224" s="215">
        <v>0</v>
      </c>
      <c r="T224" s="216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151</v>
      </c>
      <c r="AT224" s="217" t="s">
        <v>147</v>
      </c>
      <c r="AU224" s="217" t="s">
        <v>80</v>
      </c>
      <c r="AY224" s="18" t="s">
        <v>145</v>
      </c>
      <c r="BE224" s="218">
        <f t="shared" si="44"/>
        <v>0</v>
      </c>
      <c r="BF224" s="218">
        <f t="shared" si="45"/>
        <v>0</v>
      </c>
      <c r="BG224" s="218">
        <f t="shared" si="46"/>
        <v>0</v>
      </c>
      <c r="BH224" s="218">
        <f t="shared" si="47"/>
        <v>0</v>
      </c>
      <c r="BI224" s="218">
        <f t="shared" si="48"/>
        <v>0</v>
      </c>
      <c r="BJ224" s="18" t="s">
        <v>80</v>
      </c>
      <c r="BK224" s="218">
        <f t="shared" si="49"/>
        <v>0</v>
      </c>
      <c r="BL224" s="18" t="s">
        <v>151</v>
      </c>
      <c r="BM224" s="217" t="s">
        <v>730</v>
      </c>
    </row>
    <row r="225" spans="1:65" s="2" customFormat="1" ht="21.75" customHeight="1">
      <c r="A225" s="35"/>
      <c r="B225" s="36"/>
      <c r="C225" s="205" t="s">
        <v>659</v>
      </c>
      <c r="D225" s="205" t="s">
        <v>147</v>
      </c>
      <c r="E225" s="206" t="s">
        <v>1688</v>
      </c>
      <c r="F225" s="207" t="s">
        <v>1689</v>
      </c>
      <c r="G225" s="208" t="s">
        <v>831</v>
      </c>
      <c r="H225" s="209">
        <v>8</v>
      </c>
      <c r="I225" s="210"/>
      <c r="J225" s="211">
        <f t="shared" si="40"/>
        <v>0</v>
      </c>
      <c r="K225" s="212"/>
      <c r="L225" s="40"/>
      <c r="M225" s="213" t="s">
        <v>1</v>
      </c>
      <c r="N225" s="214" t="s">
        <v>37</v>
      </c>
      <c r="O225" s="72"/>
      <c r="P225" s="215">
        <f t="shared" si="41"/>
        <v>0</v>
      </c>
      <c r="Q225" s="215">
        <v>0</v>
      </c>
      <c r="R225" s="215">
        <f t="shared" si="42"/>
        <v>0</v>
      </c>
      <c r="S225" s="215">
        <v>0</v>
      </c>
      <c r="T225" s="216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151</v>
      </c>
      <c r="AT225" s="217" t="s">
        <v>147</v>
      </c>
      <c r="AU225" s="217" t="s">
        <v>80</v>
      </c>
      <c r="AY225" s="18" t="s">
        <v>145</v>
      </c>
      <c r="BE225" s="218">
        <f t="shared" si="44"/>
        <v>0</v>
      </c>
      <c r="BF225" s="218">
        <f t="shared" si="45"/>
        <v>0</v>
      </c>
      <c r="BG225" s="218">
        <f t="shared" si="46"/>
        <v>0</v>
      </c>
      <c r="BH225" s="218">
        <f t="shared" si="47"/>
        <v>0</v>
      </c>
      <c r="BI225" s="218">
        <f t="shared" si="48"/>
        <v>0</v>
      </c>
      <c r="BJ225" s="18" t="s">
        <v>80</v>
      </c>
      <c r="BK225" s="218">
        <f t="shared" si="49"/>
        <v>0</v>
      </c>
      <c r="BL225" s="18" t="s">
        <v>151</v>
      </c>
      <c r="BM225" s="217" t="s">
        <v>734</v>
      </c>
    </row>
    <row r="226" spans="1:65" s="2" customFormat="1" ht="21.75" customHeight="1">
      <c r="A226" s="35"/>
      <c r="B226" s="36"/>
      <c r="C226" s="205" t="s">
        <v>456</v>
      </c>
      <c r="D226" s="205" t="s">
        <v>147</v>
      </c>
      <c r="E226" s="206" t="s">
        <v>1690</v>
      </c>
      <c r="F226" s="207" t="s">
        <v>1691</v>
      </c>
      <c r="G226" s="208" t="s">
        <v>831</v>
      </c>
      <c r="H226" s="209">
        <v>24</v>
      </c>
      <c r="I226" s="210"/>
      <c r="J226" s="211">
        <f t="shared" si="40"/>
        <v>0</v>
      </c>
      <c r="K226" s="212"/>
      <c r="L226" s="40"/>
      <c r="M226" s="213" t="s">
        <v>1</v>
      </c>
      <c r="N226" s="214" t="s">
        <v>37</v>
      </c>
      <c r="O226" s="72"/>
      <c r="P226" s="215">
        <f t="shared" si="41"/>
        <v>0</v>
      </c>
      <c r="Q226" s="215">
        <v>0</v>
      </c>
      <c r="R226" s="215">
        <f t="shared" si="42"/>
        <v>0</v>
      </c>
      <c r="S226" s="215">
        <v>0</v>
      </c>
      <c r="T226" s="216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151</v>
      </c>
      <c r="AT226" s="217" t="s">
        <v>147</v>
      </c>
      <c r="AU226" s="217" t="s">
        <v>80</v>
      </c>
      <c r="AY226" s="18" t="s">
        <v>145</v>
      </c>
      <c r="BE226" s="218">
        <f t="shared" si="44"/>
        <v>0</v>
      </c>
      <c r="BF226" s="218">
        <f t="shared" si="45"/>
        <v>0</v>
      </c>
      <c r="BG226" s="218">
        <f t="shared" si="46"/>
        <v>0</v>
      </c>
      <c r="BH226" s="218">
        <f t="shared" si="47"/>
        <v>0</v>
      </c>
      <c r="BI226" s="218">
        <f t="shared" si="48"/>
        <v>0</v>
      </c>
      <c r="BJ226" s="18" t="s">
        <v>80</v>
      </c>
      <c r="BK226" s="218">
        <f t="shared" si="49"/>
        <v>0</v>
      </c>
      <c r="BL226" s="18" t="s">
        <v>151</v>
      </c>
      <c r="BM226" s="217" t="s">
        <v>738</v>
      </c>
    </row>
    <row r="227" spans="1:65" s="2" customFormat="1" ht="21.75" customHeight="1">
      <c r="A227" s="35"/>
      <c r="B227" s="36"/>
      <c r="C227" s="205" t="s">
        <v>668</v>
      </c>
      <c r="D227" s="205" t="s">
        <v>147</v>
      </c>
      <c r="E227" s="206" t="s">
        <v>1692</v>
      </c>
      <c r="F227" s="207" t="s">
        <v>1693</v>
      </c>
      <c r="G227" s="208" t="s">
        <v>831</v>
      </c>
      <c r="H227" s="209">
        <v>130</v>
      </c>
      <c r="I227" s="210"/>
      <c r="J227" s="211">
        <f t="shared" si="40"/>
        <v>0</v>
      </c>
      <c r="K227" s="212"/>
      <c r="L227" s="40"/>
      <c r="M227" s="213" t="s">
        <v>1</v>
      </c>
      <c r="N227" s="214" t="s">
        <v>37</v>
      </c>
      <c r="O227" s="72"/>
      <c r="P227" s="215">
        <f t="shared" si="41"/>
        <v>0</v>
      </c>
      <c r="Q227" s="215">
        <v>0</v>
      </c>
      <c r="R227" s="215">
        <f t="shared" si="42"/>
        <v>0</v>
      </c>
      <c r="S227" s="215">
        <v>0</v>
      </c>
      <c r="T227" s="216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151</v>
      </c>
      <c r="AT227" s="217" t="s">
        <v>147</v>
      </c>
      <c r="AU227" s="217" t="s">
        <v>80</v>
      </c>
      <c r="AY227" s="18" t="s">
        <v>145</v>
      </c>
      <c r="BE227" s="218">
        <f t="shared" si="44"/>
        <v>0</v>
      </c>
      <c r="BF227" s="218">
        <f t="shared" si="45"/>
        <v>0</v>
      </c>
      <c r="BG227" s="218">
        <f t="shared" si="46"/>
        <v>0</v>
      </c>
      <c r="BH227" s="218">
        <f t="shared" si="47"/>
        <v>0</v>
      </c>
      <c r="BI227" s="218">
        <f t="shared" si="48"/>
        <v>0</v>
      </c>
      <c r="BJ227" s="18" t="s">
        <v>80</v>
      </c>
      <c r="BK227" s="218">
        <f t="shared" si="49"/>
        <v>0</v>
      </c>
      <c r="BL227" s="18" t="s">
        <v>151</v>
      </c>
      <c r="BM227" s="217" t="s">
        <v>743</v>
      </c>
    </row>
    <row r="228" spans="1:65" s="2" customFormat="1" ht="21.75" customHeight="1">
      <c r="A228" s="35"/>
      <c r="B228" s="36"/>
      <c r="C228" s="205" t="s">
        <v>460</v>
      </c>
      <c r="D228" s="205" t="s">
        <v>147</v>
      </c>
      <c r="E228" s="206" t="s">
        <v>1694</v>
      </c>
      <c r="F228" s="207" t="s">
        <v>1695</v>
      </c>
      <c r="G228" s="208" t="s">
        <v>1696</v>
      </c>
      <c r="H228" s="209">
        <v>11</v>
      </c>
      <c r="I228" s="210"/>
      <c r="J228" s="211">
        <f t="shared" si="40"/>
        <v>0</v>
      </c>
      <c r="K228" s="212"/>
      <c r="L228" s="40"/>
      <c r="M228" s="213" t="s">
        <v>1</v>
      </c>
      <c r="N228" s="214" t="s">
        <v>37</v>
      </c>
      <c r="O228" s="72"/>
      <c r="P228" s="215">
        <f t="shared" si="41"/>
        <v>0</v>
      </c>
      <c r="Q228" s="215">
        <v>0</v>
      </c>
      <c r="R228" s="215">
        <f t="shared" si="42"/>
        <v>0</v>
      </c>
      <c r="S228" s="215">
        <v>0</v>
      </c>
      <c r="T228" s="216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151</v>
      </c>
      <c r="AT228" s="217" t="s">
        <v>147</v>
      </c>
      <c r="AU228" s="217" t="s">
        <v>80</v>
      </c>
      <c r="AY228" s="18" t="s">
        <v>145</v>
      </c>
      <c r="BE228" s="218">
        <f t="shared" si="44"/>
        <v>0</v>
      </c>
      <c r="BF228" s="218">
        <f t="shared" si="45"/>
        <v>0</v>
      </c>
      <c r="BG228" s="218">
        <f t="shared" si="46"/>
        <v>0</v>
      </c>
      <c r="BH228" s="218">
        <f t="shared" si="47"/>
        <v>0</v>
      </c>
      <c r="BI228" s="218">
        <f t="shared" si="48"/>
        <v>0</v>
      </c>
      <c r="BJ228" s="18" t="s">
        <v>80</v>
      </c>
      <c r="BK228" s="218">
        <f t="shared" si="49"/>
        <v>0</v>
      </c>
      <c r="BL228" s="18" t="s">
        <v>151</v>
      </c>
      <c r="BM228" s="217" t="s">
        <v>748</v>
      </c>
    </row>
    <row r="229" spans="1:65" s="2" customFormat="1" ht="16.5" customHeight="1">
      <c r="A229" s="35"/>
      <c r="B229" s="36"/>
      <c r="C229" s="205" t="s">
        <v>678</v>
      </c>
      <c r="D229" s="205" t="s">
        <v>147</v>
      </c>
      <c r="E229" s="206" t="s">
        <v>1697</v>
      </c>
      <c r="F229" s="207" t="s">
        <v>1698</v>
      </c>
      <c r="G229" s="208" t="s">
        <v>1699</v>
      </c>
      <c r="H229" s="209">
        <v>11</v>
      </c>
      <c r="I229" s="210"/>
      <c r="J229" s="211">
        <f t="shared" si="40"/>
        <v>0</v>
      </c>
      <c r="K229" s="212"/>
      <c r="L229" s="40"/>
      <c r="M229" s="213" t="s">
        <v>1</v>
      </c>
      <c r="N229" s="214" t="s">
        <v>37</v>
      </c>
      <c r="O229" s="72"/>
      <c r="P229" s="215">
        <f t="shared" si="41"/>
        <v>0</v>
      </c>
      <c r="Q229" s="215">
        <v>0</v>
      </c>
      <c r="R229" s="215">
        <f t="shared" si="42"/>
        <v>0</v>
      </c>
      <c r="S229" s="215">
        <v>0</v>
      </c>
      <c r="T229" s="216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151</v>
      </c>
      <c r="AT229" s="217" t="s">
        <v>147</v>
      </c>
      <c r="AU229" s="217" t="s">
        <v>80</v>
      </c>
      <c r="AY229" s="18" t="s">
        <v>145</v>
      </c>
      <c r="BE229" s="218">
        <f t="shared" si="44"/>
        <v>0</v>
      </c>
      <c r="BF229" s="218">
        <f t="shared" si="45"/>
        <v>0</v>
      </c>
      <c r="BG229" s="218">
        <f t="shared" si="46"/>
        <v>0</v>
      </c>
      <c r="BH229" s="218">
        <f t="shared" si="47"/>
        <v>0</v>
      </c>
      <c r="BI229" s="218">
        <f t="shared" si="48"/>
        <v>0</v>
      </c>
      <c r="BJ229" s="18" t="s">
        <v>80</v>
      </c>
      <c r="BK229" s="218">
        <f t="shared" si="49"/>
        <v>0</v>
      </c>
      <c r="BL229" s="18" t="s">
        <v>151</v>
      </c>
      <c r="BM229" s="217" t="s">
        <v>761</v>
      </c>
    </row>
    <row r="230" spans="1:65" s="2" customFormat="1" ht="21.75" customHeight="1">
      <c r="A230" s="35"/>
      <c r="B230" s="36"/>
      <c r="C230" s="205" t="s">
        <v>472</v>
      </c>
      <c r="D230" s="205" t="s">
        <v>147</v>
      </c>
      <c r="E230" s="206" t="s">
        <v>1700</v>
      </c>
      <c r="F230" s="207" t="s">
        <v>1701</v>
      </c>
      <c r="G230" s="208" t="s">
        <v>1699</v>
      </c>
      <c r="H230" s="209">
        <v>38</v>
      </c>
      <c r="I230" s="210"/>
      <c r="J230" s="211">
        <f t="shared" si="40"/>
        <v>0</v>
      </c>
      <c r="K230" s="212"/>
      <c r="L230" s="40"/>
      <c r="M230" s="213" t="s">
        <v>1</v>
      </c>
      <c r="N230" s="214" t="s">
        <v>37</v>
      </c>
      <c r="O230" s="72"/>
      <c r="P230" s="215">
        <f t="shared" si="41"/>
        <v>0</v>
      </c>
      <c r="Q230" s="215">
        <v>0</v>
      </c>
      <c r="R230" s="215">
        <f t="shared" si="42"/>
        <v>0</v>
      </c>
      <c r="S230" s="215">
        <v>0</v>
      </c>
      <c r="T230" s="216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151</v>
      </c>
      <c r="AT230" s="217" t="s">
        <v>147</v>
      </c>
      <c r="AU230" s="217" t="s">
        <v>80</v>
      </c>
      <c r="AY230" s="18" t="s">
        <v>145</v>
      </c>
      <c r="BE230" s="218">
        <f t="shared" si="44"/>
        <v>0</v>
      </c>
      <c r="BF230" s="218">
        <f t="shared" si="45"/>
        <v>0</v>
      </c>
      <c r="BG230" s="218">
        <f t="shared" si="46"/>
        <v>0</v>
      </c>
      <c r="BH230" s="218">
        <f t="shared" si="47"/>
        <v>0</v>
      </c>
      <c r="BI230" s="218">
        <f t="shared" si="48"/>
        <v>0</v>
      </c>
      <c r="BJ230" s="18" t="s">
        <v>80</v>
      </c>
      <c r="BK230" s="218">
        <f t="shared" si="49"/>
        <v>0</v>
      </c>
      <c r="BL230" s="18" t="s">
        <v>151</v>
      </c>
      <c r="BM230" s="217" t="s">
        <v>767</v>
      </c>
    </row>
    <row r="231" spans="1:65" s="2" customFormat="1" ht="21.75" customHeight="1">
      <c r="A231" s="35"/>
      <c r="B231" s="36"/>
      <c r="C231" s="205" t="s">
        <v>685</v>
      </c>
      <c r="D231" s="205" t="s">
        <v>147</v>
      </c>
      <c r="E231" s="206" t="s">
        <v>1702</v>
      </c>
      <c r="F231" s="207" t="s">
        <v>1703</v>
      </c>
      <c r="G231" s="208" t="s">
        <v>1699</v>
      </c>
      <c r="H231" s="209">
        <v>53</v>
      </c>
      <c r="I231" s="210"/>
      <c r="J231" s="211">
        <f t="shared" si="40"/>
        <v>0</v>
      </c>
      <c r="K231" s="212"/>
      <c r="L231" s="40"/>
      <c r="M231" s="213" t="s">
        <v>1</v>
      </c>
      <c r="N231" s="214" t="s">
        <v>37</v>
      </c>
      <c r="O231" s="72"/>
      <c r="P231" s="215">
        <f t="shared" si="41"/>
        <v>0</v>
      </c>
      <c r="Q231" s="215">
        <v>0</v>
      </c>
      <c r="R231" s="215">
        <f t="shared" si="42"/>
        <v>0</v>
      </c>
      <c r="S231" s="215">
        <v>0</v>
      </c>
      <c r="T231" s="216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151</v>
      </c>
      <c r="AT231" s="217" t="s">
        <v>147</v>
      </c>
      <c r="AU231" s="217" t="s">
        <v>80</v>
      </c>
      <c r="AY231" s="18" t="s">
        <v>145</v>
      </c>
      <c r="BE231" s="218">
        <f t="shared" si="44"/>
        <v>0</v>
      </c>
      <c r="BF231" s="218">
        <f t="shared" si="45"/>
        <v>0</v>
      </c>
      <c r="BG231" s="218">
        <f t="shared" si="46"/>
        <v>0</v>
      </c>
      <c r="BH231" s="218">
        <f t="shared" si="47"/>
        <v>0</v>
      </c>
      <c r="BI231" s="218">
        <f t="shared" si="48"/>
        <v>0</v>
      </c>
      <c r="BJ231" s="18" t="s">
        <v>80</v>
      </c>
      <c r="BK231" s="218">
        <f t="shared" si="49"/>
        <v>0</v>
      </c>
      <c r="BL231" s="18" t="s">
        <v>151</v>
      </c>
      <c r="BM231" s="217" t="s">
        <v>771</v>
      </c>
    </row>
    <row r="232" spans="1:65" s="2" customFormat="1" ht="21.75" customHeight="1">
      <c r="A232" s="35"/>
      <c r="B232" s="36"/>
      <c r="C232" s="205" t="s">
        <v>477</v>
      </c>
      <c r="D232" s="205" t="s">
        <v>147</v>
      </c>
      <c r="E232" s="206" t="s">
        <v>1704</v>
      </c>
      <c r="F232" s="207" t="s">
        <v>1705</v>
      </c>
      <c r="G232" s="208" t="s">
        <v>1699</v>
      </c>
      <c r="H232" s="209">
        <v>215</v>
      </c>
      <c r="I232" s="210"/>
      <c r="J232" s="211">
        <f t="shared" si="40"/>
        <v>0</v>
      </c>
      <c r="K232" s="212"/>
      <c r="L232" s="40"/>
      <c r="M232" s="213" t="s">
        <v>1</v>
      </c>
      <c r="N232" s="214" t="s">
        <v>37</v>
      </c>
      <c r="O232" s="72"/>
      <c r="P232" s="215">
        <f t="shared" si="41"/>
        <v>0</v>
      </c>
      <c r="Q232" s="215">
        <v>0</v>
      </c>
      <c r="R232" s="215">
        <f t="shared" si="42"/>
        <v>0</v>
      </c>
      <c r="S232" s="215">
        <v>0</v>
      </c>
      <c r="T232" s="216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151</v>
      </c>
      <c r="AT232" s="217" t="s">
        <v>147</v>
      </c>
      <c r="AU232" s="217" t="s">
        <v>80</v>
      </c>
      <c r="AY232" s="18" t="s">
        <v>145</v>
      </c>
      <c r="BE232" s="218">
        <f t="shared" si="44"/>
        <v>0</v>
      </c>
      <c r="BF232" s="218">
        <f t="shared" si="45"/>
        <v>0</v>
      </c>
      <c r="BG232" s="218">
        <f t="shared" si="46"/>
        <v>0</v>
      </c>
      <c r="BH232" s="218">
        <f t="shared" si="47"/>
        <v>0</v>
      </c>
      <c r="BI232" s="218">
        <f t="shared" si="48"/>
        <v>0</v>
      </c>
      <c r="BJ232" s="18" t="s">
        <v>80</v>
      </c>
      <c r="BK232" s="218">
        <f t="shared" si="49"/>
        <v>0</v>
      </c>
      <c r="BL232" s="18" t="s">
        <v>151</v>
      </c>
      <c r="BM232" s="217" t="s">
        <v>778</v>
      </c>
    </row>
    <row r="233" spans="1:65" s="2" customFormat="1" ht="16.5" customHeight="1">
      <c r="A233" s="35"/>
      <c r="B233" s="36"/>
      <c r="C233" s="205" t="s">
        <v>692</v>
      </c>
      <c r="D233" s="205" t="s">
        <v>147</v>
      </c>
      <c r="E233" s="206" t="s">
        <v>1706</v>
      </c>
      <c r="F233" s="207" t="s">
        <v>1707</v>
      </c>
      <c r="G233" s="208" t="s">
        <v>1699</v>
      </c>
      <c r="H233" s="209">
        <v>1</v>
      </c>
      <c r="I233" s="210"/>
      <c r="J233" s="211">
        <f t="shared" si="40"/>
        <v>0</v>
      </c>
      <c r="K233" s="212"/>
      <c r="L233" s="40"/>
      <c r="M233" s="213" t="s">
        <v>1</v>
      </c>
      <c r="N233" s="214" t="s">
        <v>37</v>
      </c>
      <c r="O233" s="72"/>
      <c r="P233" s="215">
        <f t="shared" si="41"/>
        <v>0</v>
      </c>
      <c r="Q233" s="215">
        <v>0</v>
      </c>
      <c r="R233" s="215">
        <f t="shared" si="42"/>
        <v>0</v>
      </c>
      <c r="S233" s="215">
        <v>0</v>
      </c>
      <c r="T233" s="216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151</v>
      </c>
      <c r="AT233" s="217" t="s">
        <v>147</v>
      </c>
      <c r="AU233" s="217" t="s">
        <v>80</v>
      </c>
      <c r="AY233" s="18" t="s">
        <v>145</v>
      </c>
      <c r="BE233" s="218">
        <f t="shared" si="44"/>
        <v>0</v>
      </c>
      <c r="BF233" s="218">
        <f t="shared" si="45"/>
        <v>0</v>
      </c>
      <c r="BG233" s="218">
        <f t="shared" si="46"/>
        <v>0</v>
      </c>
      <c r="BH233" s="218">
        <f t="shared" si="47"/>
        <v>0</v>
      </c>
      <c r="BI233" s="218">
        <f t="shared" si="48"/>
        <v>0</v>
      </c>
      <c r="BJ233" s="18" t="s">
        <v>80</v>
      </c>
      <c r="BK233" s="218">
        <f t="shared" si="49"/>
        <v>0</v>
      </c>
      <c r="BL233" s="18" t="s">
        <v>151</v>
      </c>
      <c r="BM233" s="217" t="s">
        <v>782</v>
      </c>
    </row>
    <row r="234" spans="1:65" s="2" customFormat="1" ht="21.75" customHeight="1">
      <c r="A234" s="35"/>
      <c r="B234" s="36"/>
      <c r="C234" s="205" t="s">
        <v>484</v>
      </c>
      <c r="D234" s="205" t="s">
        <v>147</v>
      </c>
      <c r="E234" s="206" t="s">
        <v>1708</v>
      </c>
      <c r="F234" s="207" t="s">
        <v>1709</v>
      </c>
      <c r="G234" s="208" t="s">
        <v>1699</v>
      </c>
      <c r="H234" s="209">
        <v>1</v>
      </c>
      <c r="I234" s="210"/>
      <c r="J234" s="211">
        <f t="shared" si="40"/>
        <v>0</v>
      </c>
      <c r="K234" s="212"/>
      <c r="L234" s="40"/>
      <c r="M234" s="213" t="s">
        <v>1</v>
      </c>
      <c r="N234" s="214" t="s">
        <v>37</v>
      </c>
      <c r="O234" s="72"/>
      <c r="P234" s="215">
        <f t="shared" si="41"/>
        <v>0</v>
      </c>
      <c r="Q234" s="215">
        <v>0</v>
      </c>
      <c r="R234" s="215">
        <f t="shared" si="42"/>
        <v>0</v>
      </c>
      <c r="S234" s="215">
        <v>0</v>
      </c>
      <c r="T234" s="216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151</v>
      </c>
      <c r="AT234" s="217" t="s">
        <v>147</v>
      </c>
      <c r="AU234" s="217" t="s">
        <v>80</v>
      </c>
      <c r="AY234" s="18" t="s">
        <v>145</v>
      </c>
      <c r="BE234" s="218">
        <f t="shared" si="44"/>
        <v>0</v>
      </c>
      <c r="BF234" s="218">
        <f t="shared" si="45"/>
        <v>0</v>
      </c>
      <c r="BG234" s="218">
        <f t="shared" si="46"/>
        <v>0</v>
      </c>
      <c r="BH234" s="218">
        <f t="shared" si="47"/>
        <v>0</v>
      </c>
      <c r="BI234" s="218">
        <f t="shared" si="48"/>
        <v>0</v>
      </c>
      <c r="BJ234" s="18" t="s">
        <v>80</v>
      </c>
      <c r="BK234" s="218">
        <f t="shared" si="49"/>
        <v>0</v>
      </c>
      <c r="BL234" s="18" t="s">
        <v>151</v>
      </c>
      <c r="BM234" s="217" t="s">
        <v>787</v>
      </c>
    </row>
    <row r="235" spans="1:65" s="2" customFormat="1" ht="21.75" customHeight="1">
      <c r="A235" s="35"/>
      <c r="B235" s="36"/>
      <c r="C235" s="205" t="s">
        <v>704</v>
      </c>
      <c r="D235" s="205" t="s">
        <v>147</v>
      </c>
      <c r="E235" s="206" t="s">
        <v>1710</v>
      </c>
      <c r="F235" s="207" t="s">
        <v>1711</v>
      </c>
      <c r="G235" s="208" t="s">
        <v>831</v>
      </c>
      <c r="H235" s="209">
        <v>4</v>
      </c>
      <c r="I235" s="210"/>
      <c r="J235" s="211">
        <f t="shared" si="40"/>
        <v>0</v>
      </c>
      <c r="K235" s="212"/>
      <c r="L235" s="40"/>
      <c r="M235" s="213" t="s">
        <v>1</v>
      </c>
      <c r="N235" s="214" t="s">
        <v>37</v>
      </c>
      <c r="O235" s="72"/>
      <c r="P235" s="215">
        <f t="shared" si="41"/>
        <v>0</v>
      </c>
      <c r="Q235" s="215">
        <v>0</v>
      </c>
      <c r="R235" s="215">
        <f t="shared" si="42"/>
        <v>0</v>
      </c>
      <c r="S235" s="215">
        <v>0</v>
      </c>
      <c r="T235" s="216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151</v>
      </c>
      <c r="AT235" s="217" t="s">
        <v>147</v>
      </c>
      <c r="AU235" s="217" t="s">
        <v>80</v>
      </c>
      <c r="AY235" s="18" t="s">
        <v>145</v>
      </c>
      <c r="BE235" s="218">
        <f t="shared" si="44"/>
        <v>0</v>
      </c>
      <c r="BF235" s="218">
        <f t="shared" si="45"/>
        <v>0</v>
      </c>
      <c r="BG235" s="218">
        <f t="shared" si="46"/>
        <v>0</v>
      </c>
      <c r="BH235" s="218">
        <f t="shared" si="47"/>
        <v>0</v>
      </c>
      <c r="BI235" s="218">
        <f t="shared" si="48"/>
        <v>0</v>
      </c>
      <c r="BJ235" s="18" t="s">
        <v>80</v>
      </c>
      <c r="BK235" s="218">
        <f t="shared" si="49"/>
        <v>0</v>
      </c>
      <c r="BL235" s="18" t="s">
        <v>151</v>
      </c>
      <c r="BM235" s="217" t="s">
        <v>790</v>
      </c>
    </row>
    <row r="236" spans="1:65" s="2" customFormat="1" ht="16.5" customHeight="1">
      <c r="A236" s="35"/>
      <c r="B236" s="36"/>
      <c r="C236" s="205" t="s">
        <v>489</v>
      </c>
      <c r="D236" s="205" t="s">
        <v>147</v>
      </c>
      <c r="E236" s="206" t="s">
        <v>1712</v>
      </c>
      <c r="F236" s="207" t="s">
        <v>1713</v>
      </c>
      <c r="G236" s="208" t="s">
        <v>831</v>
      </c>
      <c r="H236" s="209">
        <v>11</v>
      </c>
      <c r="I236" s="210"/>
      <c r="J236" s="211">
        <f t="shared" si="40"/>
        <v>0</v>
      </c>
      <c r="K236" s="212"/>
      <c r="L236" s="40"/>
      <c r="M236" s="213" t="s">
        <v>1</v>
      </c>
      <c r="N236" s="214" t="s">
        <v>37</v>
      </c>
      <c r="O236" s="72"/>
      <c r="P236" s="215">
        <f t="shared" si="41"/>
        <v>0</v>
      </c>
      <c r="Q236" s="215">
        <v>0</v>
      </c>
      <c r="R236" s="215">
        <f t="shared" si="42"/>
        <v>0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151</v>
      </c>
      <c r="AT236" s="217" t="s">
        <v>147</v>
      </c>
      <c r="AU236" s="217" t="s">
        <v>80</v>
      </c>
      <c r="AY236" s="18" t="s">
        <v>145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80</v>
      </c>
      <c r="BK236" s="218">
        <f t="shared" si="49"/>
        <v>0</v>
      </c>
      <c r="BL236" s="18" t="s">
        <v>151</v>
      </c>
      <c r="BM236" s="217" t="s">
        <v>796</v>
      </c>
    </row>
    <row r="237" spans="2:63" s="12" customFormat="1" ht="25.9" customHeight="1">
      <c r="B237" s="189"/>
      <c r="C237" s="190"/>
      <c r="D237" s="191" t="s">
        <v>71</v>
      </c>
      <c r="E237" s="192" t="s">
        <v>1714</v>
      </c>
      <c r="F237" s="192" t="s">
        <v>1715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SUM(P238:P273)</f>
        <v>0</v>
      </c>
      <c r="Q237" s="197"/>
      <c r="R237" s="198">
        <f>SUM(R238:R273)</f>
        <v>0</v>
      </c>
      <c r="S237" s="197"/>
      <c r="T237" s="199">
        <f>SUM(T238:T273)</f>
        <v>0</v>
      </c>
      <c r="AR237" s="200" t="s">
        <v>80</v>
      </c>
      <c r="AT237" s="201" t="s">
        <v>71</v>
      </c>
      <c r="AU237" s="201" t="s">
        <v>72</v>
      </c>
      <c r="AY237" s="200" t="s">
        <v>145</v>
      </c>
      <c r="BK237" s="202">
        <f>SUM(BK238:BK273)</f>
        <v>0</v>
      </c>
    </row>
    <row r="238" spans="1:65" s="2" customFormat="1" ht="16.5" customHeight="1">
      <c r="A238" s="35"/>
      <c r="B238" s="36"/>
      <c r="C238" s="205" t="s">
        <v>711</v>
      </c>
      <c r="D238" s="205" t="s">
        <v>147</v>
      </c>
      <c r="E238" s="206" t="s">
        <v>168</v>
      </c>
      <c r="F238" s="207" t="s">
        <v>1716</v>
      </c>
      <c r="G238" s="208" t="s">
        <v>574</v>
      </c>
      <c r="H238" s="209">
        <v>6</v>
      </c>
      <c r="I238" s="210"/>
      <c r="J238" s="211">
        <f aca="true" t="shared" si="50" ref="J238:J273">ROUND(I238*H238,2)</f>
        <v>0</v>
      </c>
      <c r="K238" s="212"/>
      <c r="L238" s="40"/>
      <c r="M238" s="213" t="s">
        <v>1</v>
      </c>
      <c r="N238" s="214" t="s">
        <v>37</v>
      </c>
      <c r="O238" s="72"/>
      <c r="P238" s="215">
        <f aca="true" t="shared" si="51" ref="P238:P273">O238*H238</f>
        <v>0</v>
      </c>
      <c r="Q238" s="215">
        <v>0</v>
      </c>
      <c r="R238" s="215">
        <f aca="true" t="shared" si="52" ref="R238:R273">Q238*H238</f>
        <v>0</v>
      </c>
      <c r="S238" s="215">
        <v>0</v>
      </c>
      <c r="T238" s="216">
        <f aca="true" t="shared" si="53" ref="T238:T273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151</v>
      </c>
      <c r="AT238" s="217" t="s">
        <v>147</v>
      </c>
      <c r="AU238" s="217" t="s">
        <v>80</v>
      </c>
      <c r="AY238" s="18" t="s">
        <v>145</v>
      </c>
      <c r="BE238" s="218">
        <f aca="true" t="shared" si="54" ref="BE238:BE273">IF(N238="základní",J238,0)</f>
        <v>0</v>
      </c>
      <c r="BF238" s="218">
        <f aca="true" t="shared" si="55" ref="BF238:BF273">IF(N238="snížená",J238,0)</f>
        <v>0</v>
      </c>
      <c r="BG238" s="218">
        <f aca="true" t="shared" si="56" ref="BG238:BG273">IF(N238="zákl. přenesená",J238,0)</f>
        <v>0</v>
      </c>
      <c r="BH238" s="218">
        <f aca="true" t="shared" si="57" ref="BH238:BH273">IF(N238="sníž. přenesená",J238,0)</f>
        <v>0</v>
      </c>
      <c r="BI238" s="218">
        <f aca="true" t="shared" si="58" ref="BI238:BI273">IF(N238="nulová",J238,0)</f>
        <v>0</v>
      </c>
      <c r="BJ238" s="18" t="s">
        <v>80</v>
      </c>
      <c r="BK238" s="218">
        <f aca="true" t="shared" si="59" ref="BK238:BK273">ROUND(I238*H238,2)</f>
        <v>0</v>
      </c>
      <c r="BL238" s="18" t="s">
        <v>151</v>
      </c>
      <c r="BM238" s="217" t="s">
        <v>803</v>
      </c>
    </row>
    <row r="239" spans="1:65" s="2" customFormat="1" ht="21.75" customHeight="1">
      <c r="A239" s="35"/>
      <c r="B239" s="36"/>
      <c r="C239" s="205" t="s">
        <v>493</v>
      </c>
      <c r="D239" s="205" t="s">
        <v>147</v>
      </c>
      <c r="E239" s="206" t="s">
        <v>1717</v>
      </c>
      <c r="F239" s="207" t="s">
        <v>1718</v>
      </c>
      <c r="G239" s="208" t="s">
        <v>831</v>
      </c>
      <c r="H239" s="209">
        <v>3</v>
      </c>
      <c r="I239" s="210"/>
      <c r="J239" s="211">
        <f t="shared" si="50"/>
        <v>0</v>
      </c>
      <c r="K239" s="212"/>
      <c r="L239" s="40"/>
      <c r="M239" s="213" t="s">
        <v>1</v>
      </c>
      <c r="N239" s="214" t="s">
        <v>37</v>
      </c>
      <c r="O239" s="72"/>
      <c r="P239" s="215">
        <f t="shared" si="51"/>
        <v>0</v>
      </c>
      <c r="Q239" s="215">
        <v>0</v>
      </c>
      <c r="R239" s="215">
        <f t="shared" si="52"/>
        <v>0</v>
      </c>
      <c r="S239" s="215">
        <v>0</v>
      </c>
      <c r="T239" s="216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151</v>
      </c>
      <c r="AT239" s="217" t="s">
        <v>147</v>
      </c>
      <c r="AU239" s="217" t="s">
        <v>80</v>
      </c>
      <c r="AY239" s="18" t="s">
        <v>145</v>
      </c>
      <c r="BE239" s="218">
        <f t="shared" si="54"/>
        <v>0</v>
      </c>
      <c r="BF239" s="218">
        <f t="shared" si="55"/>
        <v>0</v>
      </c>
      <c r="BG239" s="218">
        <f t="shared" si="56"/>
        <v>0</v>
      </c>
      <c r="BH239" s="218">
        <f t="shared" si="57"/>
        <v>0</v>
      </c>
      <c r="BI239" s="218">
        <f t="shared" si="58"/>
        <v>0</v>
      </c>
      <c r="BJ239" s="18" t="s">
        <v>80</v>
      </c>
      <c r="BK239" s="218">
        <f t="shared" si="59"/>
        <v>0</v>
      </c>
      <c r="BL239" s="18" t="s">
        <v>151</v>
      </c>
      <c r="BM239" s="217" t="s">
        <v>808</v>
      </c>
    </row>
    <row r="240" spans="1:65" s="2" customFormat="1" ht="21.75" customHeight="1">
      <c r="A240" s="35"/>
      <c r="B240" s="36"/>
      <c r="C240" s="205" t="s">
        <v>723</v>
      </c>
      <c r="D240" s="205" t="s">
        <v>147</v>
      </c>
      <c r="E240" s="206" t="s">
        <v>1719</v>
      </c>
      <c r="F240" s="207" t="s">
        <v>1720</v>
      </c>
      <c r="G240" s="208" t="s">
        <v>831</v>
      </c>
      <c r="H240" s="209">
        <v>1</v>
      </c>
      <c r="I240" s="210"/>
      <c r="J240" s="211">
        <f t="shared" si="50"/>
        <v>0</v>
      </c>
      <c r="K240" s="212"/>
      <c r="L240" s="40"/>
      <c r="M240" s="213" t="s">
        <v>1</v>
      </c>
      <c r="N240" s="214" t="s">
        <v>37</v>
      </c>
      <c r="O240" s="72"/>
      <c r="P240" s="215">
        <f t="shared" si="51"/>
        <v>0</v>
      </c>
      <c r="Q240" s="215">
        <v>0</v>
      </c>
      <c r="R240" s="215">
        <f t="shared" si="52"/>
        <v>0</v>
      </c>
      <c r="S240" s="215">
        <v>0</v>
      </c>
      <c r="T240" s="216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151</v>
      </c>
      <c r="AT240" s="217" t="s">
        <v>147</v>
      </c>
      <c r="AU240" s="217" t="s">
        <v>80</v>
      </c>
      <c r="AY240" s="18" t="s">
        <v>145</v>
      </c>
      <c r="BE240" s="218">
        <f t="shared" si="54"/>
        <v>0</v>
      </c>
      <c r="BF240" s="218">
        <f t="shared" si="55"/>
        <v>0</v>
      </c>
      <c r="BG240" s="218">
        <f t="shared" si="56"/>
        <v>0</v>
      </c>
      <c r="BH240" s="218">
        <f t="shared" si="57"/>
        <v>0</v>
      </c>
      <c r="BI240" s="218">
        <f t="shared" si="58"/>
        <v>0</v>
      </c>
      <c r="BJ240" s="18" t="s">
        <v>80</v>
      </c>
      <c r="BK240" s="218">
        <f t="shared" si="59"/>
        <v>0</v>
      </c>
      <c r="BL240" s="18" t="s">
        <v>151</v>
      </c>
      <c r="BM240" s="217" t="s">
        <v>813</v>
      </c>
    </row>
    <row r="241" spans="1:65" s="2" customFormat="1" ht="16.5" customHeight="1">
      <c r="A241" s="35"/>
      <c r="B241" s="36"/>
      <c r="C241" s="205" t="s">
        <v>498</v>
      </c>
      <c r="D241" s="205" t="s">
        <v>147</v>
      </c>
      <c r="E241" s="206" t="s">
        <v>1721</v>
      </c>
      <c r="F241" s="207" t="s">
        <v>1722</v>
      </c>
      <c r="G241" s="208" t="s">
        <v>831</v>
      </c>
      <c r="H241" s="209">
        <v>3</v>
      </c>
      <c r="I241" s="210"/>
      <c r="J241" s="211">
        <f t="shared" si="50"/>
        <v>0</v>
      </c>
      <c r="K241" s="212"/>
      <c r="L241" s="40"/>
      <c r="M241" s="213" t="s">
        <v>1</v>
      </c>
      <c r="N241" s="214" t="s">
        <v>37</v>
      </c>
      <c r="O241" s="72"/>
      <c r="P241" s="215">
        <f t="shared" si="51"/>
        <v>0</v>
      </c>
      <c r="Q241" s="215">
        <v>0</v>
      </c>
      <c r="R241" s="215">
        <f t="shared" si="52"/>
        <v>0</v>
      </c>
      <c r="S241" s="215">
        <v>0</v>
      </c>
      <c r="T241" s="216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151</v>
      </c>
      <c r="AT241" s="217" t="s">
        <v>147</v>
      </c>
      <c r="AU241" s="217" t="s">
        <v>80</v>
      </c>
      <c r="AY241" s="18" t="s">
        <v>145</v>
      </c>
      <c r="BE241" s="218">
        <f t="shared" si="54"/>
        <v>0</v>
      </c>
      <c r="BF241" s="218">
        <f t="shared" si="55"/>
        <v>0</v>
      </c>
      <c r="BG241" s="218">
        <f t="shared" si="56"/>
        <v>0</v>
      </c>
      <c r="BH241" s="218">
        <f t="shared" si="57"/>
        <v>0</v>
      </c>
      <c r="BI241" s="218">
        <f t="shared" si="58"/>
        <v>0</v>
      </c>
      <c r="BJ241" s="18" t="s">
        <v>80</v>
      </c>
      <c r="BK241" s="218">
        <f t="shared" si="59"/>
        <v>0</v>
      </c>
      <c r="BL241" s="18" t="s">
        <v>151</v>
      </c>
      <c r="BM241" s="217" t="s">
        <v>826</v>
      </c>
    </row>
    <row r="242" spans="1:65" s="2" customFormat="1" ht="16.5" customHeight="1">
      <c r="A242" s="35"/>
      <c r="B242" s="36"/>
      <c r="C242" s="205" t="s">
        <v>731</v>
      </c>
      <c r="D242" s="205" t="s">
        <v>147</v>
      </c>
      <c r="E242" s="206" t="s">
        <v>1723</v>
      </c>
      <c r="F242" s="207" t="s">
        <v>1724</v>
      </c>
      <c r="G242" s="208" t="s">
        <v>831</v>
      </c>
      <c r="H242" s="209">
        <v>1</v>
      </c>
      <c r="I242" s="210"/>
      <c r="J242" s="211">
        <f t="shared" si="50"/>
        <v>0</v>
      </c>
      <c r="K242" s="212"/>
      <c r="L242" s="40"/>
      <c r="M242" s="213" t="s">
        <v>1</v>
      </c>
      <c r="N242" s="214" t="s">
        <v>37</v>
      </c>
      <c r="O242" s="72"/>
      <c r="P242" s="215">
        <f t="shared" si="51"/>
        <v>0</v>
      </c>
      <c r="Q242" s="215">
        <v>0</v>
      </c>
      <c r="R242" s="215">
        <f t="shared" si="52"/>
        <v>0</v>
      </c>
      <c r="S242" s="215">
        <v>0</v>
      </c>
      <c r="T242" s="216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151</v>
      </c>
      <c r="AT242" s="217" t="s">
        <v>147</v>
      </c>
      <c r="AU242" s="217" t="s">
        <v>80</v>
      </c>
      <c r="AY242" s="18" t="s">
        <v>145</v>
      </c>
      <c r="BE242" s="218">
        <f t="shared" si="54"/>
        <v>0</v>
      </c>
      <c r="BF242" s="218">
        <f t="shared" si="55"/>
        <v>0</v>
      </c>
      <c r="BG242" s="218">
        <f t="shared" si="56"/>
        <v>0</v>
      </c>
      <c r="BH242" s="218">
        <f t="shared" si="57"/>
        <v>0</v>
      </c>
      <c r="BI242" s="218">
        <f t="shared" si="58"/>
        <v>0</v>
      </c>
      <c r="BJ242" s="18" t="s">
        <v>80</v>
      </c>
      <c r="BK242" s="218">
        <f t="shared" si="59"/>
        <v>0</v>
      </c>
      <c r="BL242" s="18" t="s">
        <v>151</v>
      </c>
      <c r="BM242" s="217" t="s">
        <v>832</v>
      </c>
    </row>
    <row r="243" spans="1:65" s="2" customFormat="1" ht="21.75" customHeight="1">
      <c r="A243" s="35"/>
      <c r="B243" s="36"/>
      <c r="C243" s="205" t="s">
        <v>502</v>
      </c>
      <c r="D243" s="205" t="s">
        <v>147</v>
      </c>
      <c r="E243" s="206" t="s">
        <v>1725</v>
      </c>
      <c r="F243" s="207" t="s">
        <v>1726</v>
      </c>
      <c r="G243" s="208" t="s">
        <v>831</v>
      </c>
      <c r="H243" s="209">
        <v>3</v>
      </c>
      <c r="I243" s="210"/>
      <c r="J243" s="211">
        <f t="shared" si="50"/>
        <v>0</v>
      </c>
      <c r="K243" s="212"/>
      <c r="L243" s="40"/>
      <c r="M243" s="213" t="s">
        <v>1</v>
      </c>
      <c r="N243" s="214" t="s">
        <v>37</v>
      </c>
      <c r="O243" s="72"/>
      <c r="P243" s="215">
        <f t="shared" si="51"/>
        <v>0</v>
      </c>
      <c r="Q243" s="215">
        <v>0</v>
      </c>
      <c r="R243" s="215">
        <f t="shared" si="52"/>
        <v>0</v>
      </c>
      <c r="S243" s="215">
        <v>0</v>
      </c>
      <c r="T243" s="216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151</v>
      </c>
      <c r="AT243" s="217" t="s">
        <v>147</v>
      </c>
      <c r="AU243" s="217" t="s">
        <v>80</v>
      </c>
      <c r="AY243" s="18" t="s">
        <v>145</v>
      </c>
      <c r="BE243" s="218">
        <f t="shared" si="54"/>
        <v>0</v>
      </c>
      <c r="BF243" s="218">
        <f t="shared" si="55"/>
        <v>0</v>
      </c>
      <c r="BG243" s="218">
        <f t="shared" si="56"/>
        <v>0</v>
      </c>
      <c r="BH243" s="218">
        <f t="shared" si="57"/>
        <v>0</v>
      </c>
      <c r="BI243" s="218">
        <f t="shared" si="58"/>
        <v>0</v>
      </c>
      <c r="BJ243" s="18" t="s">
        <v>80</v>
      </c>
      <c r="BK243" s="218">
        <f t="shared" si="59"/>
        <v>0</v>
      </c>
      <c r="BL243" s="18" t="s">
        <v>151</v>
      </c>
      <c r="BM243" s="217" t="s">
        <v>837</v>
      </c>
    </row>
    <row r="244" spans="1:65" s="2" customFormat="1" ht="21.75" customHeight="1">
      <c r="A244" s="35"/>
      <c r="B244" s="36"/>
      <c r="C244" s="205" t="s">
        <v>740</v>
      </c>
      <c r="D244" s="205" t="s">
        <v>147</v>
      </c>
      <c r="E244" s="206" t="s">
        <v>1727</v>
      </c>
      <c r="F244" s="207" t="s">
        <v>1728</v>
      </c>
      <c r="G244" s="208" t="s">
        <v>181</v>
      </c>
      <c r="H244" s="209">
        <v>8</v>
      </c>
      <c r="I244" s="210"/>
      <c r="J244" s="211">
        <f t="shared" si="50"/>
        <v>0</v>
      </c>
      <c r="K244" s="212"/>
      <c r="L244" s="40"/>
      <c r="M244" s="213" t="s">
        <v>1</v>
      </c>
      <c r="N244" s="214" t="s">
        <v>37</v>
      </c>
      <c r="O244" s="72"/>
      <c r="P244" s="215">
        <f t="shared" si="51"/>
        <v>0</v>
      </c>
      <c r="Q244" s="215">
        <v>0</v>
      </c>
      <c r="R244" s="215">
        <f t="shared" si="52"/>
        <v>0</v>
      </c>
      <c r="S244" s="215">
        <v>0</v>
      </c>
      <c r="T244" s="216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151</v>
      </c>
      <c r="AT244" s="217" t="s">
        <v>147</v>
      </c>
      <c r="AU244" s="217" t="s">
        <v>80</v>
      </c>
      <c r="AY244" s="18" t="s">
        <v>145</v>
      </c>
      <c r="BE244" s="218">
        <f t="shared" si="54"/>
        <v>0</v>
      </c>
      <c r="BF244" s="218">
        <f t="shared" si="55"/>
        <v>0</v>
      </c>
      <c r="BG244" s="218">
        <f t="shared" si="56"/>
        <v>0</v>
      </c>
      <c r="BH244" s="218">
        <f t="shared" si="57"/>
        <v>0</v>
      </c>
      <c r="BI244" s="218">
        <f t="shared" si="58"/>
        <v>0</v>
      </c>
      <c r="BJ244" s="18" t="s">
        <v>80</v>
      </c>
      <c r="BK244" s="218">
        <f t="shared" si="59"/>
        <v>0</v>
      </c>
      <c r="BL244" s="18" t="s">
        <v>151</v>
      </c>
      <c r="BM244" s="217" t="s">
        <v>841</v>
      </c>
    </row>
    <row r="245" spans="1:65" s="2" customFormat="1" ht="21.75" customHeight="1">
      <c r="A245" s="35"/>
      <c r="B245" s="36"/>
      <c r="C245" s="205" t="s">
        <v>507</v>
      </c>
      <c r="D245" s="205" t="s">
        <v>147</v>
      </c>
      <c r="E245" s="206" t="s">
        <v>1729</v>
      </c>
      <c r="F245" s="207" t="s">
        <v>1730</v>
      </c>
      <c r="G245" s="208" t="s">
        <v>181</v>
      </c>
      <c r="H245" s="209">
        <v>5</v>
      </c>
      <c r="I245" s="210"/>
      <c r="J245" s="211">
        <f t="shared" si="50"/>
        <v>0</v>
      </c>
      <c r="K245" s="212"/>
      <c r="L245" s="40"/>
      <c r="M245" s="213" t="s">
        <v>1</v>
      </c>
      <c r="N245" s="214" t="s">
        <v>37</v>
      </c>
      <c r="O245" s="72"/>
      <c r="P245" s="215">
        <f t="shared" si="51"/>
        <v>0</v>
      </c>
      <c r="Q245" s="215">
        <v>0</v>
      </c>
      <c r="R245" s="215">
        <f t="shared" si="52"/>
        <v>0</v>
      </c>
      <c r="S245" s="215">
        <v>0</v>
      </c>
      <c r="T245" s="216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151</v>
      </c>
      <c r="AT245" s="217" t="s">
        <v>147</v>
      </c>
      <c r="AU245" s="217" t="s">
        <v>80</v>
      </c>
      <c r="AY245" s="18" t="s">
        <v>145</v>
      </c>
      <c r="BE245" s="218">
        <f t="shared" si="54"/>
        <v>0</v>
      </c>
      <c r="BF245" s="218">
        <f t="shared" si="55"/>
        <v>0</v>
      </c>
      <c r="BG245" s="218">
        <f t="shared" si="56"/>
        <v>0</v>
      </c>
      <c r="BH245" s="218">
        <f t="shared" si="57"/>
        <v>0</v>
      </c>
      <c r="BI245" s="218">
        <f t="shared" si="58"/>
        <v>0</v>
      </c>
      <c r="BJ245" s="18" t="s">
        <v>80</v>
      </c>
      <c r="BK245" s="218">
        <f t="shared" si="59"/>
        <v>0</v>
      </c>
      <c r="BL245" s="18" t="s">
        <v>151</v>
      </c>
      <c r="BM245" s="217" t="s">
        <v>850</v>
      </c>
    </row>
    <row r="246" spans="1:65" s="2" customFormat="1" ht="21.75" customHeight="1">
      <c r="A246" s="35"/>
      <c r="B246" s="36"/>
      <c r="C246" s="205" t="s">
        <v>749</v>
      </c>
      <c r="D246" s="205" t="s">
        <v>147</v>
      </c>
      <c r="E246" s="206" t="s">
        <v>1731</v>
      </c>
      <c r="F246" s="207" t="s">
        <v>1732</v>
      </c>
      <c r="G246" s="208" t="s">
        <v>181</v>
      </c>
      <c r="H246" s="209">
        <v>7</v>
      </c>
      <c r="I246" s="210"/>
      <c r="J246" s="211">
        <f t="shared" si="50"/>
        <v>0</v>
      </c>
      <c r="K246" s="212"/>
      <c r="L246" s="40"/>
      <c r="M246" s="213" t="s">
        <v>1</v>
      </c>
      <c r="N246" s="214" t="s">
        <v>37</v>
      </c>
      <c r="O246" s="72"/>
      <c r="P246" s="215">
        <f t="shared" si="51"/>
        <v>0</v>
      </c>
      <c r="Q246" s="215">
        <v>0</v>
      </c>
      <c r="R246" s="215">
        <f t="shared" si="52"/>
        <v>0</v>
      </c>
      <c r="S246" s="215">
        <v>0</v>
      </c>
      <c r="T246" s="216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151</v>
      </c>
      <c r="AT246" s="217" t="s">
        <v>147</v>
      </c>
      <c r="AU246" s="217" t="s">
        <v>80</v>
      </c>
      <c r="AY246" s="18" t="s">
        <v>145</v>
      </c>
      <c r="BE246" s="218">
        <f t="shared" si="54"/>
        <v>0</v>
      </c>
      <c r="BF246" s="218">
        <f t="shared" si="55"/>
        <v>0</v>
      </c>
      <c r="BG246" s="218">
        <f t="shared" si="56"/>
        <v>0</v>
      </c>
      <c r="BH246" s="218">
        <f t="shared" si="57"/>
        <v>0</v>
      </c>
      <c r="BI246" s="218">
        <f t="shared" si="58"/>
        <v>0</v>
      </c>
      <c r="BJ246" s="18" t="s">
        <v>80</v>
      </c>
      <c r="BK246" s="218">
        <f t="shared" si="59"/>
        <v>0</v>
      </c>
      <c r="BL246" s="18" t="s">
        <v>151</v>
      </c>
      <c r="BM246" s="217" t="s">
        <v>854</v>
      </c>
    </row>
    <row r="247" spans="1:65" s="2" customFormat="1" ht="21.75" customHeight="1">
      <c r="A247" s="35"/>
      <c r="B247" s="36"/>
      <c r="C247" s="205" t="s">
        <v>511</v>
      </c>
      <c r="D247" s="205" t="s">
        <v>147</v>
      </c>
      <c r="E247" s="206" t="s">
        <v>1733</v>
      </c>
      <c r="F247" s="207" t="s">
        <v>1734</v>
      </c>
      <c r="G247" s="208" t="s">
        <v>181</v>
      </c>
      <c r="H247" s="209">
        <v>2</v>
      </c>
      <c r="I247" s="210"/>
      <c r="J247" s="211">
        <f t="shared" si="50"/>
        <v>0</v>
      </c>
      <c r="K247" s="212"/>
      <c r="L247" s="40"/>
      <c r="M247" s="213" t="s">
        <v>1</v>
      </c>
      <c r="N247" s="214" t="s">
        <v>37</v>
      </c>
      <c r="O247" s="72"/>
      <c r="P247" s="215">
        <f t="shared" si="51"/>
        <v>0</v>
      </c>
      <c r="Q247" s="215">
        <v>0</v>
      </c>
      <c r="R247" s="215">
        <f t="shared" si="52"/>
        <v>0</v>
      </c>
      <c r="S247" s="215">
        <v>0</v>
      </c>
      <c r="T247" s="216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151</v>
      </c>
      <c r="AT247" s="217" t="s">
        <v>147</v>
      </c>
      <c r="AU247" s="217" t="s">
        <v>80</v>
      </c>
      <c r="AY247" s="18" t="s">
        <v>145</v>
      </c>
      <c r="BE247" s="218">
        <f t="shared" si="54"/>
        <v>0</v>
      </c>
      <c r="BF247" s="218">
        <f t="shared" si="55"/>
        <v>0</v>
      </c>
      <c r="BG247" s="218">
        <f t="shared" si="56"/>
        <v>0</v>
      </c>
      <c r="BH247" s="218">
        <f t="shared" si="57"/>
        <v>0</v>
      </c>
      <c r="BI247" s="218">
        <f t="shared" si="58"/>
        <v>0</v>
      </c>
      <c r="BJ247" s="18" t="s">
        <v>80</v>
      </c>
      <c r="BK247" s="218">
        <f t="shared" si="59"/>
        <v>0</v>
      </c>
      <c r="BL247" s="18" t="s">
        <v>151</v>
      </c>
      <c r="BM247" s="217" t="s">
        <v>860</v>
      </c>
    </row>
    <row r="248" spans="1:65" s="2" customFormat="1" ht="21.75" customHeight="1">
      <c r="A248" s="35"/>
      <c r="B248" s="36"/>
      <c r="C248" s="205" t="s">
        <v>764</v>
      </c>
      <c r="D248" s="205" t="s">
        <v>147</v>
      </c>
      <c r="E248" s="206" t="s">
        <v>1735</v>
      </c>
      <c r="F248" s="207" t="s">
        <v>1736</v>
      </c>
      <c r="G248" s="208" t="s">
        <v>831</v>
      </c>
      <c r="H248" s="209">
        <v>8</v>
      </c>
      <c r="I248" s="210"/>
      <c r="J248" s="211">
        <f t="shared" si="50"/>
        <v>0</v>
      </c>
      <c r="K248" s="212"/>
      <c r="L248" s="40"/>
      <c r="M248" s="213" t="s">
        <v>1</v>
      </c>
      <c r="N248" s="214" t="s">
        <v>37</v>
      </c>
      <c r="O248" s="72"/>
      <c r="P248" s="215">
        <f t="shared" si="51"/>
        <v>0</v>
      </c>
      <c r="Q248" s="215">
        <v>0</v>
      </c>
      <c r="R248" s="215">
        <f t="shared" si="52"/>
        <v>0</v>
      </c>
      <c r="S248" s="215">
        <v>0</v>
      </c>
      <c r="T248" s="216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151</v>
      </c>
      <c r="AT248" s="217" t="s">
        <v>147</v>
      </c>
      <c r="AU248" s="217" t="s">
        <v>80</v>
      </c>
      <c r="AY248" s="18" t="s">
        <v>145</v>
      </c>
      <c r="BE248" s="218">
        <f t="shared" si="54"/>
        <v>0</v>
      </c>
      <c r="BF248" s="218">
        <f t="shared" si="55"/>
        <v>0</v>
      </c>
      <c r="BG248" s="218">
        <f t="shared" si="56"/>
        <v>0</v>
      </c>
      <c r="BH248" s="218">
        <f t="shared" si="57"/>
        <v>0</v>
      </c>
      <c r="BI248" s="218">
        <f t="shared" si="58"/>
        <v>0</v>
      </c>
      <c r="BJ248" s="18" t="s">
        <v>80</v>
      </c>
      <c r="BK248" s="218">
        <f t="shared" si="59"/>
        <v>0</v>
      </c>
      <c r="BL248" s="18" t="s">
        <v>151</v>
      </c>
      <c r="BM248" s="217" t="s">
        <v>863</v>
      </c>
    </row>
    <row r="249" spans="1:65" s="2" customFormat="1" ht="21.75" customHeight="1">
      <c r="A249" s="35"/>
      <c r="B249" s="36"/>
      <c r="C249" s="205" t="s">
        <v>516</v>
      </c>
      <c r="D249" s="205" t="s">
        <v>147</v>
      </c>
      <c r="E249" s="206" t="s">
        <v>1737</v>
      </c>
      <c r="F249" s="207" t="s">
        <v>1738</v>
      </c>
      <c r="G249" s="208" t="s">
        <v>831</v>
      </c>
      <c r="H249" s="209">
        <v>3</v>
      </c>
      <c r="I249" s="210"/>
      <c r="J249" s="211">
        <f t="shared" si="50"/>
        <v>0</v>
      </c>
      <c r="K249" s="212"/>
      <c r="L249" s="40"/>
      <c r="M249" s="213" t="s">
        <v>1</v>
      </c>
      <c r="N249" s="214" t="s">
        <v>37</v>
      </c>
      <c r="O249" s="72"/>
      <c r="P249" s="215">
        <f t="shared" si="51"/>
        <v>0</v>
      </c>
      <c r="Q249" s="215">
        <v>0</v>
      </c>
      <c r="R249" s="215">
        <f t="shared" si="52"/>
        <v>0</v>
      </c>
      <c r="S249" s="215">
        <v>0</v>
      </c>
      <c r="T249" s="216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151</v>
      </c>
      <c r="AT249" s="217" t="s">
        <v>147</v>
      </c>
      <c r="AU249" s="217" t="s">
        <v>80</v>
      </c>
      <c r="AY249" s="18" t="s">
        <v>145</v>
      </c>
      <c r="BE249" s="218">
        <f t="shared" si="54"/>
        <v>0</v>
      </c>
      <c r="BF249" s="218">
        <f t="shared" si="55"/>
        <v>0</v>
      </c>
      <c r="BG249" s="218">
        <f t="shared" si="56"/>
        <v>0</v>
      </c>
      <c r="BH249" s="218">
        <f t="shared" si="57"/>
        <v>0</v>
      </c>
      <c r="BI249" s="218">
        <f t="shared" si="58"/>
        <v>0</v>
      </c>
      <c r="BJ249" s="18" t="s">
        <v>80</v>
      </c>
      <c r="BK249" s="218">
        <f t="shared" si="59"/>
        <v>0</v>
      </c>
      <c r="BL249" s="18" t="s">
        <v>151</v>
      </c>
      <c r="BM249" s="217" t="s">
        <v>867</v>
      </c>
    </row>
    <row r="250" spans="1:65" s="2" customFormat="1" ht="21.75" customHeight="1">
      <c r="A250" s="35"/>
      <c r="B250" s="36"/>
      <c r="C250" s="205" t="s">
        <v>775</v>
      </c>
      <c r="D250" s="205" t="s">
        <v>147</v>
      </c>
      <c r="E250" s="206" t="s">
        <v>1739</v>
      </c>
      <c r="F250" s="207" t="s">
        <v>1740</v>
      </c>
      <c r="G250" s="208" t="s">
        <v>831</v>
      </c>
      <c r="H250" s="209">
        <v>5</v>
      </c>
      <c r="I250" s="210"/>
      <c r="J250" s="211">
        <f t="shared" si="50"/>
        <v>0</v>
      </c>
      <c r="K250" s="212"/>
      <c r="L250" s="40"/>
      <c r="M250" s="213" t="s">
        <v>1</v>
      </c>
      <c r="N250" s="214" t="s">
        <v>37</v>
      </c>
      <c r="O250" s="72"/>
      <c r="P250" s="215">
        <f t="shared" si="51"/>
        <v>0</v>
      </c>
      <c r="Q250" s="215">
        <v>0</v>
      </c>
      <c r="R250" s="215">
        <f t="shared" si="52"/>
        <v>0</v>
      </c>
      <c r="S250" s="215">
        <v>0</v>
      </c>
      <c r="T250" s="216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151</v>
      </c>
      <c r="AT250" s="217" t="s">
        <v>147</v>
      </c>
      <c r="AU250" s="217" t="s">
        <v>80</v>
      </c>
      <c r="AY250" s="18" t="s">
        <v>145</v>
      </c>
      <c r="BE250" s="218">
        <f t="shared" si="54"/>
        <v>0</v>
      </c>
      <c r="BF250" s="218">
        <f t="shared" si="55"/>
        <v>0</v>
      </c>
      <c r="BG250" s="218">
        <f t="shared" si="56"/>
        <v>0</v>
      </c>
      <c r="BH250" s="218">
        <f t="shared" si="57"/>
        <v>0</v>
      </c>
      <c r="BI250" s="218">
        <f t="shared" si="58"/>
        <v>0</v>
      </c>
      <c r="BJ250" s="18" t="s">
        <v>80</v>
      </c>
      <c r="BK250" s="218">
        <f t="shared" si="59"/>
        <v>0</v>
      </c>
      <c r="BL250" s="18" t="s">
        <v>151</v>
      </c>
      <c r="BM250" s="217" t="s">
        <v>871</v>
      </c>
    </row>
    <row r="251" spans="1:65" s="2" customFormat="1" ht="21.75" customHeight="1">
      <c r="A251" s="35"/>
      <c r="B251" s="36"/>
      <c r="C251" s="205" t="s">
        <v>520</v>
      </c>
      <c r="D251" s="205" t="s">
        <v>147</v>
      </c>
      <c r="E251" s="206" t="s">
        <v>1741</v>
      </c>
      <c r="F251" s="207" t="s">
        <v>1742</v>
      </c>
      <c r="G251" s="208" t="s">
        <v>831</v>
      </c>
      <c r="H251" s="209">
        <v>2</v>
      </c>
      <c r="I251" s="210"/>
      <c r="J251" s="211">
        <f t="shared" si="50"/>
        <v>0</v>
      </c>
      <c r="K251" s="212"/>
      <c r="L251" s="40"/>
      <c r="M251" s="213" t="s">
        <v>1</v>
      </c>
      <c r="N251" s="214" t="s">
        <v>37</v>
      </c>
      <c r="O251" s="72"/>
      <c r="P251" s="215">
        <f t="shared" si="51"/>
        <v>0</v>
      </c>
      <c r="Q251" s="215">
        <v>0</v>
      </c>
      <c r="R251" s="215">
        <f t="shared" si="52"/>
        <v>0</v>
      </c>
      <c r="S251" s="215">
        <v>0</v>
      </c>
      <c r="T251" s="216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151</v>
      </c>
      <c r="AT251" s="217" t="s">
        <v>147</v>
      </c>
      <c r="AU251" s="217" t="s">
        <v>80</v>
      </c>
      <c r="AY251" s="18" t="s">
        <v>145</v>
      </c>
      <c r="BE251" s="218">
        <f t="shared" si="54"/>
        <v>0</v>
      </c>
      <c r="BF251" s="218">
        <f t="shared" si="55"/>
        <v>0</v>
      </c>
      <c r="BG251" s="218">
        <f t="shared" si="56"/>
        <v>0</v>
      </c>
      <c r="BH251" s="218">
        <f t="shared" si="57"/>
        <v>0</v>
      </c>
      <c r="BI251" s="218">
        <f t="shared" si="58"/>
        <v>0</v>
      </c>
      <c r="BJ251" s="18" t="s">
        <v>80</v>
      </c>
      <c r="BK251" s="218">
        <f t="shared" si="59"/>
        <v>0</v>
      </c>
      <c r="BL251" s="18" t="s">
        <v>151</v>
      </c>
      <c r="BM251" s="217" t="s">
        <v>876</v>
      </c>
    </row>
    <row r="252" spans="1:65" s="2" customFormat="1" ht="21.75" customHeight="1">
      <c r="A252" s="35"/>
      <c r="B252" s="36"/>
      <c r="C252" s="205" t="s">
        <v>784</v>
      </c>
      <c r="D252" s="205" t="s">
        <v>147</v>
      </c>
      <c r="E252" s="206" t="s">
        <v>1743</v>
      </c>
      <c r="F252" s="207" t="s">
        <v>1744</v>
      </c>
      <c r="G252" s="208" t="s">
        <v>181</v>
      </c>
      <c r="H252" s="209">
        <v>3</v>
      </c>
      <c r="I252" s="210"/>
      <c r="J252" s="211">
        <f t="shared" si="50"/>
        <v>0</v>
      </c>
      <c r="K252" s="212"/>
      <c r="L252" s="40"/>
      <c r="M252" s="213" t="s">
        <v>1</v>
      </c>
      <c r="N252" s="214" t="s">
        <v>37</v>
      </c>
      <c r="O252" s="72"/>
      <c r="P252" s="215">
        <f t="shared" si="51"/>
        <v>0</v>
      </c>
      <c r="Q252" s="215">
        <v>0</v>
      </c>
      <c r="R252" s="215">
        <f t="shared" si="52"/>
        <v>0</v>
      </c>
      <c r="S252" s="215">
        <v>0</v>
      </c>
      <c r="T252" s="216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151</v>
      </c>
      <c r="AT252" s="217" t="s">
        <v>147</v>
      </c>
      <c r="AU252" s="217" t="s">
        <v>80</v>
      </c>
      <c r="AY252" s="18" t="s">
        <v>145</v>
      </c>
      <c r="BE252" s="218">
        <f t="shared" si="54"/>
        <v>0</v>
      </c>
      <c r="BF252" s="218">
        <f t="shared" si="55"/>
        <v>0</v>
      </c>
      <c r="BG252" s="218">
        <f t="shared" si="56"/>
        <v>0</v>
      </c>
      <c r="BH252" s="218">
        <f t="shared" si="57"/>
        <v>0</v>
      </c>
      <c r="BI252" s="218">
        <f t="shared" si="58"/>
        <v>0</v>
      </c>
      <c r="BJ252" s="18" t="s">
        <v>80</v>
      </c>
      <c r="BK252" s="218">
        <f t="shared" si="59"/>
        <v>0</v>
      </c>
      <c r="BL252" s="18" t="s">
        <v>151</v>
      </c>
      <c r="BM252" s="217" t="s">
        <v>880</v>
      </c>
    </row>
    <row r="253" spans="1:65" s="2" customFormat="1" ht="16.5" customHeight="1">
      <c r="A253" s="35"/>
      <c r="B253" s="36"/>
      <c r="C253" s="263" t="s">
        <v>584</v>
      </c>
      <c r="D253" s="263" t="s">
        <v>222</v>
      </c>
      <c r="E253" s="264" t="s">
        <v>1745</v>
      </c>
      <c r="F253" s="265" t="s">
        <v>1746</v>
      </c>
      <c r="G253" s="266" t="s">
        <v>831</v>
      </c>
      <c r="H253" s="267">
        <v>1</v>
      </c>
      <c r="I253" s="268"/>
      <c r="J253" s="269">
        <f t="shared" si="50"/>
        <v>0</v>
      </c>
      <c r="K253" s="270"/>
      <c r="L253" s="271"/>
      <c r="M253" s="272" t="s">
        <v>1</v>
      </c>
      <c r="N253" s="273" t="s">
        <v>37</v>
      </c>
      <c r="O253" s="72"/>
      <c r="P253" s="215">
        <f t="shared" si="51"/>
        <v>0</v>
      </c>
      <c r="Q253" s="215">
        <v>0</v>
      </c>
      <c r="R253" s="215">
        <f t="shared" si="52"/>
        <v>0</v>
      </c>
      <c r="S253" s="215">
        <v>0</v>
      </c>
      <c r="T253" s="216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163</v>
      </c>
      <c r="AT253" s="217" t="s">
        <v>222</v>
      </c>
      <c r="AU253" s="217" t="s">
        <v>80</v>
      </c>
      <c r="AY253" s="18" t="s">
        <v>145</v>
      </c>
      <c r="BE253" s="218">
        <f t="shared" si="54"/>
        <v>0</v>
      </c>
      <c r="BF253" s="218">
        <f t="shared" si="55"/>
        <v>0</v>
      </c>
      <c r="BG253" s="218">
        <f t="shared" si="56"/>
        <v>0</v>
      </c>
      <c r="BH253" s="218">
        <f t="shared" si="57"/>
        <v>0</v>
      </c>
      <c r="BI253" s="218">
        <f t="shared" si="58"/>
        <v>0</v>
      </c>
      <c r="BJ253" s="18" t="s">
        <v>80</v>
      </c>
      <c r="BK253" s="218">
        <f t="shared" si="59"/>
        <v>0</v>
      </c>
      <c r="BL253" s="18" t="s">
        <v>151</v>
      </c>
      <c r="BM253" s="217" t="s">
        <v>885</v>
      </c>
    </row>
    <row r="254" spans="1:65" s="2" customFormat="1" ht="16.5" customHeight="1">
      <c r="A254" s="35"/>
      <c r="B254" s="36"/>
      <c r="C254" s="263" t="s">
        <v>793</v>
      </c>
      <c r="D254" s="263" t="s">
        <v>222</v>
      </c>
      <c r="E254" s="264" t="s">
        <v>1747</v>
      </c>
      <c r="F254" s="265" t="s">
        <v>1748</v>
      </c>
      <c r="G254" s="266" t="s">
        <v>831</v>
      </c>
      <c r="H254" s="267">
        <v>1</v>
      </c>
      <c r="I254" s="268"/>
      <c r="J254" s="269">
        <f t="shared" si="50"/>
        <v>0</v>
      </c>
      <c r="K254" s="270"/>
      <c r="L254" s="271"/>
      <c r="M254" s="272" t="s">
        <v>1</v>
      </c>
      <c r="N254" s="273" t="s">
        <v>37</v>
      </c>
      <c r="O254" s="72"/>
      <c r="P254" s="215">
        <f t="shared" si="51"/>
        <v>0</v>
      </c>
      <c r="Q254" s="215">
        <v>0</v>
      </c>
      <c r="R254" s="215">
        <f t="shared" si="52"/>
        <v>0</v>
      </c>
      <c r="S254" s="215">
        <v>0</v>
      </c>
      <c r="T254" s="216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163</v>
      </c>
      <c r="AT254" s="217" t="s">
        <v>222</v>
      </c>
      <c r="AU254" s="217" t="s">
        <v>80</v>
      </c>
      <c r="AY254" s="18" t="s">
        <v>145</v>
      </c>
      <c r="BE254" s="218">
        <f t="shared" si="54"/>
        <v>0</v>
      </c>
      <c r="BF254" s="218">
        <f t="shared" si="55"/>
        <v>0</v>
      </c>
      <c r="BG254" s="218">
        <f t="shared" si="56"/>
        <v>0</v>
      </c>
      <c r="BH254" s="218">
        <f t="shared" si="57"/>
        <v>0</v>
      </c>
      <c r="BI254" s="218">
        <f t="shared" si="58"/>
        <v>0</v>
      </c>
      <c r="BJ254" s="18" t="s">
        <v>80</v>
      </c>
      <c r="BK254" s="218">
        <f t="shared" si="59"/>
        <v>0</v>
      </c>
      <c r="BL254" s="18" t="s">
        <v>151</v>
      </c>
      <c r="BM254" s="217" t="s">
        <v>934</v>
      </c>
    </row>
    <row r="255" spans="1:65" s="2" customFormat="1" ht="16.5" customHeight="1">
      <c r="A255" s="35"/>
      <c r="B255" s="36"/>
      <c r="C255" s="263" t="s">
        <v>587</v>
      </c>
      <c r="D255" s="263" t="s">
        <v>222</v>
      </c>
      <c r="E255" s="264" t="s">
        <v>1749</v>
      </c>
      <c r="F255" s="265" t="s">
        <v>1750</v>
      </c>
      <c r="G255" s="266" t="s">
        <v>831</v>
      </c>
      <c r="H255" s="267">
        <v>1</v>
      </c>
      <c r="I255" s="268"/>
      <c r="J255" s="269">
        <f t="shared" si="50"/>
        <v>0</v>
      </c>
      <c r="K255" s="270"/>
      <c r="L255" s="271"/>
      <c r="M255" s="272" t="s">
        <v>1</v>
      </c>
      <c r="N255" s="273" t="s">
        <v>37</v>
      </c>
      <c r="O255" s="72"/>
      <c r="P255" s="215">
        <f t="shared" si="51"/>
        <v>0</v>
      </c>
      <c r="Q255" s="215">
        <v>0</v>
      </c>
      <c r="R255" s="215">
        <f t="shared" si="52"/>
        <v>0</v>
      </c>
      <c r="S255" s="215">
        <v>0</v>
      </c>
      <c r="T255" s="216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163</v>
      </c>
      <c r="AT255" s="217" t="s">
        <v>222</v>
      </c>
      <c r="AU255" s="217" t="s">
        <v>80</v>
      </c>
      <c r="AY255" s="18" t="s">
        <v>145</v>
      </c>
      <c r="BE255" s="218">
        <f t="shared" si="54"/>
        <v>0</v>
      </c>
      <c r="BF255" s="218">
        <f t="shared" si="55"/>
        <v>0</v>
      </c>
      <c r="BG255" s="218">
        <f t="shared" si="56"/>
        <v>0</v>
      </c>
      <c r="BH255" s="218">
        <f t="shared" si="57"/>
        <v>0</v>
      </c>
      <c r="BI255" s="218">
        <f t="shared" si="58"/>
        <v>0</v>
      </c>
      <c r="BJ255" s="18" t="s">
        <v>80</v>
      </c>
      <c r="BK255" s="218">
        <f t="shared" si="59"/>
        <v>0</v>
      </c>
      <c r="BL255" s="18" t="s">
        <v>151</v>
      </c>
      <c r="BM255" s="217" t="s">
        <v>940</v>
      </c>
    </row>
    <row r="256" spans="1:65" s="2" customFormat="1" ht="16.5" customHeight="1">
      <c r="A256" s="35"/>
      <c r="B256" s="36"/>
      <c r="C256" s="263" t="s">
        <v>805</v>
      </c>
      <c r="D256" s="263" t="s">
        <v>222</v>
      </c>
      <c r="E256" s="264" t="s">
        <v>1751</v>
      </c>
      <c r="F256" s="265" t="s">
        <v>1752</v>
      </c>
      <c r="G256" s="266" t="s">
        <v>831</v>
      </c>
      <c r="H256" s="267">
        <v>1</v>
      </c>
      <c r="I256" s="268"/>
      <c r="J256" s="269">
        <f t="shared" si="50"/>
        <v>0</v>
      </c>
      <c r="K256" s="270"/>
      <c r="L256" s="271"/>
      <c r="M256" s="272" t="s">
        <v>1</v>
      </c>
      <c r="N256" s="273" t="s">
        <v>37</v>
      </c>
      <c r="O256" s="72"/>
      <c r="P256" s="215">
        <f t="shared" si="51"/>
        <v>0</v>
      </c>
      <c r="Q256" s="215">
        <v>0</v>
      </c>
      <c r="R256" s="215">
        <f t="shared" si="52"/>
        <v>0</v>
      </c>
      <c r="S256" s="215">
        <v>0</v>
      </c>
      <c r="T256" s="216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163</v>
      </c>
      <c r="AT256" s="217" t="s">
        <v>222</v>
      </c>
      <c r="AU256" s="217" t="s">
        <v>80</v>
      </c>
      <c r="AY256" s="18" t="s">
        <v>145</v>
      </c>
      <c r="BE256" s="218">
        <f t="shared" si="54"/>
        <v>0</v>
      </c>
      <c r="BF256" s="218">
        <f t="shared" si="55"/>
        <v>0</v>
      </c>
      <c r="BG256" s="218">
        <f t="shared" si="56"/>
        <v>0</v>
      </c>
      <c r="BH256" s="218">
        <f t="shared" si="57"/>
        <v>0</v>
      </c>
      <c r="BI256" s="218">
        <f t="shared" si="58"/>
        <v>0</v>
      </c>
      <c r="BJ256" s="18" t="s">
        <v>80</v>
      </c>
      <c r="BK256" s="218">
        <f t="shared" si="59"/>
        <v>0</v>
      </c>
      <c r="BL256" s="18" t="s">
        <v>151</v>
      </c>
      <c r="BM256" s="217" t="s">
        <v>943</v>
      </c>
    </row>
    <row r="257" spans="1:65" s="2" customFormat="1" ht="16.5" customHeight="1">
      <c r="A257" s="35"/>
      <c r="B257" s="36"/>
      <c r="C257" s="263" t="s">
        <v>591</v>
      </c>
      <c r="D257" s="263" t="s">
        <v>222</v>
      </c>
      <c r="E257" s="264" t="s">
        <v>1753</v>
      </c>
      <c r="F257" s="265" t="s">
        <v>1754</v>
      </c>
      <c r="G257" s="266" t="s">
        <v>831</v>
      </c>
      <c r="H257" s="267">
        <v>1</v>
      </c>
      <c r="I257" s="268"/>
      <c r="J257" s="269">
        <f t="shared" si="50"/>
        <v>0</v>
      </c>
      <c r="K257" s="270"/>
      <c r="L257" s="271"/>
      <c r="M257" s="272" t="s">
        <v>1</v>
      </c>
      <c r="N257" s="273" t="s">
        <v>37</v>
      </c>
      <c r="O257" s="72"/>
      <c r="P257" s="215">
        <f t="shared" si="51"/>
        <v>0</v>
      </c>
      <c r="Q257" s="215">
        <v>0</v>
      </c>
      <c r="R257" s="215">
        <f t="shared" si="52"/>
        <v>0</v>
      </c>
      <c r="S257" s="215">
        <v>0</v>
      </c>
      <c r="T257" s="216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163</v>
      </c>
      <c r="AT257" s="217" t="s">
        <v>222</v>
      </c>
      <c r="AU257" s="217" t="s">
        <v>80</v>
      </c>
      <c r="AY257" s="18" t="s">
        <v>145</v>
      </c>
      <c r="BE257" s="218">
        <f t="shared" si="54"/>
        <v>0</v>
      </c>
      <c r="BF257" s="218">
        <f t="shared" si="55"/>
        <v>0</v>
      </c>
      <c r="BG257" s="218">
        <f t="shared" si="56"/>
        <v>0</v>
      </c>
      <c r="BH257" s="218">
        <f t="shared" si="57"/>
        <v>0</v>
      </c>
      <c r="BI257" s="218">
        <f t="shared" si="58"/>
        <v>0</v>
      </c>
      <c r="BJ257" s="18" t="s">
        <v>80</v>
      </c>
      <c r="BK257" s="218">
        <f t="shared" si="59"/>
        <v>0</v>
      </c>
      <c r="BL257" s="18" t="s">
        <v>151</v>
      </c>
      <c r="BM257" s="217" t="s">
        <v>980</v>
      </c>
    </row>
    <row r="258" spans="1:65" s="2" customFormat="1" ht="16.5" customHeight="1">
      <c r="A258" s="35"/>
      <c r="B258" s="36"/>
      <c r="C258" s="263" t="s">
        <v>823</v>
      </c>
      <c r="D258" s="263" t="s">
        <v>222</v>
      </c>
      <c r="E258" s="264" t="s">
        <v>1755</v>
      </c>
      <c r="F258" s="265" t="s">
        <v>1756</v>
      </c>
      <c r="G258" s="266" t="s">
        <v>831</v>
      </c>
      <c r="H258" s="267">
        <v>1</v>
      </c>
      <c r="I258" s="268"/>
      <c r="J258" s="269">
        <f t="shared" si="50"/>
        <v>0</v>
      </c>
      <c r="K258" s="270"/>
      <c r="L258" s="271"/>
      <c r="M258" s="272" t="s">
        <v>1</v>
      </c>
      <c r="N258" s="273" t="s">
        <v>37</v>
      </c>
      <c r="O258" s="72"/>
      <c r="P258" s="215">
        <f t="shared" si="51"/>
        <v>0</v>
      </c>
      <c r="Q258" s="215">
        <v>0</v>
      </c>
      <c r="R258" s="215">
        <f t="shared" si="52"/>
        <v>0</v>
      </c>
      <c r="S258" s="215">
        <v>0</v>
      </c>
      <c r="T258" s="216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163</v>
      </c>
      <c r="AT258" s="217" t="s">
        <v>222</v>
      </c>
      <c r="AU258" s="217" t="s">
        <v>80</v>
      </c>
      <c r="AY258" s="18" t="s">
        <v>145</v>
      </c>
      <c r="BE258" s="218">
        <f t="shared" si="54"/>
        <v>0</v>
      </c>
      <c r="BF258" s="218">
        <f t="shared" si="55"/>
        <v>0</v>
      </c>
      <c r="BG258" s="218">
        <f t="shared" si="56"/>
        <v>0</v>
      </c>
      <c r="BH258" s="218">
        <f t="shared" si="57"/>
        <v>0</v>
      </c>
      <c r="BI258" s="218">
        <f t="shared" si="58"/>
        <v>0</v>
      </c>
      <c r="BJ258" s="18" t="s">
        <v>80</v>
      </c>
      <c r="BK258" s="218">
        <f t="shared" si="59"/>
        <v>0</v>
      </c>
      <c r="BL258" s="18" t="s">
        <v>151</v>
      </c>
      <c r="BM258" s="217" t="s">
        <v>984</v>
      </c>
    </row>
    <row r="259" spans="1:65" s="2" customFormat="1" ht="16.5" customHeight="1">
      <c r="A259" s="35"/>
      <c r="B259" s="36"/>
      <c r="C259" s="263" t="s">
        <v>595</v>
      </c>
      <c r="D259" s="263" t="s">
        <v>222</v>
      </c>
      <c r="E259" s="264" t="s">
        <v>1757</v>
      </c>
      <c r="F259" s="265" t="s">
        <v>1758</v>
      </c>
      <c r="G259" s="266" t="s">
        <v>831</v>
      </c>
      <c r="H259" s="267">
        <v>1</v>
      </c>
      <c r="I259" s="268"/>
      <c r="J259" s="269">
        <f t="shared" si="50"/>
        <v>0</v>
      </c>
      <c r="K259" s="270"/>
      <c r="L259" s="271"/>
      <c r="M259" s="272" t="s">
        <v>1</v>
      </c>
      <c r="N259" s="273" t="s">
        <v>37</v>
      </c>
      <c r="O259" s="72"/>
      <c r="P259" s="215">
        <f t="shared" si="51"/>
        <v>0</v>
      </c>
      <c r="Q259" s="215">
        <v>0</v>
      </c>
      <c r="R259" s="215">
        <f t="shared" si="52"/>
        <v>0</v>
      </c>
      <c r="S259" s="215">
        <v>0</v>
      </c>
      <c r="T259" s="216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163</v>
      </c>
      <c r="AT259" s="217" t="s">
        <v>222</v>
      </c>
      <c r="AU259" s="217" t="s">
        <v>80</v>
      </c>
      <c r="AY259" s="18" t="s">
        <v>145</v>
      </c>
      <c r="BE259" s="218">
        <f t="shared" si="54"/>
        <v>0</v>
      </c>
      <c r="BF259" s="218">
        <f t="shared" si="55"/>
        <v>0</v>
      </c>
      <c r="BG259" s="218">
        <f t="shared" si="56"/>
        <v>0</v>
      </c>
      <c r="BH259" s="218">
        <f t="shared" si="57"/>
        <v>0</v>
      </c>
      <c r="BI259" s="218">
        <f t="shared" si="58"/>
        <v>0</v>
      </c>
      <c r="BJ259" s="18" t="s">
        <v>80</v>
      </c>
      <c r="BK259" s="218">
        <f t="shared" si="59"/>
        <v>0</v>
      </c>
      <c r="BL259" s="18" t="s">
        <v>151</v>
      </c>
      <c r="BM259" s="217" t="s">
        <v>1759</v>
      </c>
    </row>
    <row r="260" spans="1:65" s="2" customFormat="1" ht="16.5" customHeight="1">
      <c r="A260" s="35"/>
      <c r="B260" s="36"/>
      <c r="C260" s="263" t="s">
        <v>834</v>
      </c>
      <c r="D260" s="263" t="s">
        <v>222</v>
      </c>
      <c r="E260" s="264" t="s">
        <v>1760</v>
      </c>
      <c r="F260" s="265" t="s">
        <v>1761</v>
      </c>
      <c r="G260" s="266" t="s">
        <v>181</v>
      </c>
      <c r="H260" s="267">
        <v>0.5</v>
      </c>
      <c r="I260" s="268"/>
      <c r="J260" s="269">
        <f t="shared" si="50"/>
        <v>0</v>
      </c>
      <c r="K260" s="270"/>
      <c r="L260" s="271"/>
      <c r="M260" s="272" t="s">
        <v>1</v>
      </c>
      <c r="N260" s="273" t="s">
        <v>37</v>
      </c>
      <c r="O260" s="72"/>
      <c r="P260" s="215">
        <f t="shared" si="51"/>
        <v>0</v>
      </c>
      <c r="Q260" s="215">
        <v>0</v>
      </c>
      <c r="R260" s="215">
        <f t="shared" si="52"/>
        <v>0</v>
      </c>
      <c r="S260" s="215">
        <v>0</v>
      </c>
      <c r="T260" s="216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163</v>
      </c>
      <c r="AT260" s="217" t="s">
        <v>222</v>
      </c>
      <c r="AU260" s="217" t="s">
        <v>80</v>
      </c>
      <c r="AY260" s="18" t="s">
        <v>145</v>
      </c>
      <c r="BE260" s="218">
        <f t="shared" si="54"/>
        <v>0</v>
      </c>
      <c r="BF260" s="218">
        <f t="shared" si="55"/>
        <v>0</v>
      </c>
      <c r="BG260" s="218">
        <f t="shared" si="56"/>
        <v>0</v>
      </c>
      <c r="BH260" s="218">
        <f t="shared" si="57"/>
        <v>0</v>
      </c>
      <c r="BI260" s="218">
        <f t="shared" si="58"/>
        <v>0</v>
      </c>
      <c r="BJ260" s="18" t="s">
        <v>80</v>
      </c>
      <c r="BK260" s="218">
        <f t="shared" si="59"/>
        <v>0</v>
      </c>
      <c r="BL260" s="18" t="s">
        <v>151</v>
      </c>
      <c r="BM260" s="217" t="s">
        <v>990</v>
      </c>
    </row>
    <row r="261" spans="1:65" s="2" customFormat="1" ht="16.5" customHeight="1">
      <c r="A261" s="35"/>
      <c r="B261" s="36"/>
      <c r="C261" s="263" t="s">
        <v>601</v>
      </c>
      <c r="D261" s="263" t="s">
        <v>222</v>
      </c>
      <c r="E261" s="264" t="s">
        <v>1762</v>
      </c>
      <c r="F261" s="265" t="s">
        <v>1763</v>
      </c>
      <c r="G261" s="266" t="s">
        <v>181</v>
      </c>
      <c r="H261" s="267">
        <v>0.5</v>
      </c>
      <c r="I261" s="268"/>
      <c r="J261" s="269">
        <f t="shared" si="50"/>
        <v>0</v>
      </c>
      <c r="K261" s="270"/>
      <c r="L261" s="271"/>
      <c r="M261" s="272" t="s">
        <v>1</v>
      </c>
      <c r="N261" s="273" t="s">
        <v>37</v>
      </c>
      <c r="O261" s="72"/>
      <c r="P261" s="215">
        <f t="shared" si="51"/>
        <v>0</v>
      </c>
      <c r="Q261" s="215">
        <v>0</v>
      </c>
      <c r="R261" s="215">
        <f t="shared" si="52"/>
        <v>0</v>
      </c>
      <c r="S261" s="215">
        <v>0</v>
      </c>
      <c r="T261" s="216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163</v>
      </c>
      <c r="AT261" s="217" t="s">
        <v>222</v>
      </c>
      <c r="AU261" s="217" t="s">
        <v>80</v>
      </c>
      <c r="AY261" s="18" t="s">
        <v>145</v>
      </c>
      <c r="BE261" s="218">
        <f t="shared" si="54"/>
        <v>0</v>
      </c>
      <c r="BF261" s="218">
        <f t="shared" si="55"/>
        <v>0</v>
      </c>
      <c r="BG261" s="218">
        <f t="shared" si="56"/>
        <v>0</v>
      </c>
      <c r="BH261" s="218">
        <f t="shared" si="57"/>
        <v>0</v>
      </c>
      <c r="BI261" s="218">
        <f t="shared" si="58"/>
        <v>0</v>
      </c>
      <c r="BJ261" s="18" t="s">
        <v>80</v>
      </c>
      <c r="BK261" s="218">
        <f t="shared" si="59"/>
        <v>0</v>
      </c>
      <c r="BL261" s="18" t="s">
        <v>151</v>
      </c>
      <c r="BM261" s="217" t="s">
        <v>1764</v>
      </c>
    </row>
    <row r="262" spans="1:65" s="2" customFormat="1" ht="16.5" customHeight="1">
      <c r="A262" s="35"/>
      <c r="B262" s="36"/>
      <c r="C262" s="263" t="s">
        <v>847</v>
      </c>
      <c r="D262" s="263" t="s">
        <v>222</v>
      </c>
      <c r="E262" s="264" t="s">
        <v>1765</v>
      </c>
      <c r="F262" s="265" t="s">
        <v>1766</v>
      </c>
      <c r="G262" s="266" t="s">
        <v>831</v>
      </c>
      <c r="H262" s="267">
        <v>1</v>
      </c>
      <c r="I262" s="268"/>
      <c r="J262" s="269">
        <f t="shared" si="50"/>
        <v>0</v>
      </c>
      <c r="K262" s="270"/>
      <c r="L262" s="271"/>
      <c r="M262" s="272" t="s">
        <v>1</v>
      </c>
      <c r="N262" s="273" t="s">
        <v>37</v>
      </c>
      <c r="O262" s="72"/>
      <c r="P262" s="215">
        <f t="shared" si="51"/>
        <v>0</v>
      </c>
      <c r="Q262" s="215">
        <v>0</v>
      </c>
      <c r="R262" s="215">
        <f t="shared" si="52"/>
        <v>0</v>
      </c>
      <c r="S262" s="215">
        <v>0</v>
      </c>
      <c r="T262" s="216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163</v>
      </c>
      <c r="AT262" s="217" t="s">
        <v>222</v>
      </c>
      <c r="AU262" s="217" t="s">
        <v>80</v>
      </c>
      <c r="AY262" s="18" t="s">
        <v>145</v>
      </c>
      <c r="BE262" s="218">
        <f t="shared" si="54"/>
        <v>0</v>
      </c>
      <c r="BF262" s="218">
        <f t="shared" si="55"/>
        <v>0</v>
      </c>
      <c r="BG262" s="218">
        <f t="shared" si="56"/>
        <v>0</v>
      </c>
      <c r="BH262" s="218">
        <f t="shared" si="57"/>
        <v>0</v>
      </c>
      <c r="BI262" s="218">
        <f t="shared" si="58"/>
        <v>0</v>
      </c>
      <c r="BJ262" s="18" t="s">
        <v>80</v>
      </c>
      <c r="BK262" s="218">
        <f t="shared" si="59"/>
        <v>0</v>
      </c>
      <c r="BL262" s="18" t="s">
        <v>151</v>
      </c>
      <c r="BM262" s="217" t="s">
        <v>1767</v>
      </c>
    </row>
    <row r="263" spans="1:65" s="2" customFormat="1" ht="16.5" customHeight="1">
      <c r="A263" s="35"/>
      <c r="B263" s="36"/>
      <c r="C263" s="263" t="s">
        <v>604</v>
      </c>
      <c r="D263" s="263" t="s">
        <v>222</v>
      </c>
      <c r="E263" s="264" t="s">
        <v>1768</v>
      </c>
      <c r="F263" s="265" t="s">
        <v>1769</v>
      </c>
      <c r="G263" s="266" t="s">
        <v>831</v>
      </c>
      <c r="H263" s="267">
        <v>1</v>
      </c>
      <c r="I263" s="268"/>
      <c r="J263" s="269">
        <f t="shared" si="50"/>
        <v>0</v>
      </c>
      <c r="K263" s="270"/>
      <c r="L263" s="271"/>
      <c r="M263" s="272" t="s">
        <v>1</v>
      </c>
      <c r="N263" s="273" t="s">
        <v>37</v>
      </c>
      <c r="O263" s="72"/>
      <c r="P263" s="215">
        <f t="shared" si="51"/>
        <v>0</v>
      </c>
      <c r="Q263" s="215">
        <v>0</v>
      </c>
      <c r="R263" s="215">
        <f t="shared" si="52"/>
        <v>0</v>
      </c>
      <c r="S263" s="215">
        <v>0</v>
      </c>
      <c r="T263" s="216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163</v>
      </c>
      <c r="AT263" s="217" t="s">
        <v>222</v>
      </c>
      <c r="AU263" s="217" t="s">
        <v>80</v>
      </c>
      <c r="AY263" s="18" t="s">
        <v>145</v>
      </c>
      <c r="BE263" s="218">
        <f t="shared" si="54"/>
        <v>0</v>
      </c>
      <c r="BF263" s="218">
        <f t="shared" si="55"/>
        <v>0</v>
      </c>
      <c r="BG263" s="218">
        <f t="shared" si="56"/>
        <v>0</v>
      </c>
      <c r="BH263" s="218">
        <f t="shared" si="57"/>
        <v>0</v>
      </c>
      <c r="BI263" s="218">
        <f t="shared" si="58"/>
        <v>0</v>
      </c>
      <c r="BJ263" s="18" t="s">
        <v>80</v>
      </c>
      <c r="BK263" s="218">
        <f t="shared" si="59"/>
        <v>0</v>
      </c>
      <c r="BL263" s="18" t="s">
        <v>151</v>
      </c>
      <c r="BM263" s="217" t="s">
        <v>1770</v>
      </c>
    </row>
    <row r="264" spans="1:65" s="2" customFormat="1" ht="16.5" customHeight="1">
      <c r="A264" s="35"/>
      <c r="B264" s="36"/>
      <c r="C264" s="263" t="s">
        <v>857</v>
      </c>
      <c r="D264" s="263" t="s">
        <v>222</v>
      </c>
      <c r="E264" s="264" t="s">
        <v>1771</v>
      </c>
      <c r="F264" s="265" t="s">
        <v>1772</v>
      </c>
      <c r="G264" s="266" t="s">
        <v>181</v>
      </c>
      <c r="H264" s="267">
        <v>8</v>
      </c>
      <c r="I264" s="268"/>
      <c r="J264" s="269">
        <f t="shared" si="50"/>
        <v>0</v>
      </c>
      <c r="K264" s="270"/>
      <c r="L264" s="271"/>
      <c r="M264" s="272" t="s">
        <v>1</v>
      </c>
      <c r="N264" s="273" t="s">
        <v>37</v>
      </c>
      <c r="O264" s="72"/>
      <c r="P264" s="215">
        <f t="shared" si="51"/>
        <v>0</v>
      </c>
      <c r="Q264" s="215">
        <v>0</v>
      </c>
      <c r="R264" s="215">
        <f t="shared" si="52"/>
        <v>0</v>
      </c>
      <c r="S264" s="215">
        <v>0</v>
      </c>
      <c r="T264" s="216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163</v>
      </c>
      <c r="AT264" s="217" t="s">
        <v>222</v>
      </c>
      <c r="AU264" s="217" t="s">
        <v>80</v>
      </c>
      <c r="AY264" s="18" t="s">
        <v>145</v>
      </c>
      <c r="BE264" s="218">
        <f t="shared" si="54"/>
        <v>0</v>
      </c>
      <c r="BF264" s="218">
        <f t="shared" si="55"/>
        <v>0</v>
      </c>
      <c r="BG264" s="218">
        <f t="shared" si="56"/>
        <v>0</v>
      </c>
      <c r="BH264" s="218">
        <f t="shared" si="57"/>
        <v>0</v>
      </c>
      <c r="BI264" s="218">
        <f t="shared" si="58"/>
        <v>0</v>
      </c>
      <c r="BJ264" s="18" t="s">
        <v>80</v>
      </c>
      <c r="BK264" s="218">
        <f t="shared" si="59"/>
        <v>0</v>
      </c>
      <c r="BL264" s="18" t="s">
        <v>151</v>
      </c>
      <c r="BM264" s="217" t="s">
        <v>1029</v>
      </c>
    </row>
    <row r="265" spans="1:65" s="2" customFormat="1" ht="16.5" customHeight="1">
      <c r="A265" s="35"/>
      <c r="B265" s="36"/>
      <c r="C265" s="263" t="s">
        <v>612</v>
      </c>
      <c r="D265" s="263" t="s">
        <v>222</v>
      </c>
      <c r="E265" s="264" t="s">
        <v>1773</v>
      </c>
      <c r="F265" s="265" t="s">
        <v>1774</v>
      </c>
      <c r="G265" s="266" t="s">
        <v>181</v>
      </c>
      <c r="H265" s="267">
        <v>5</v>
      </c>
      <c r="I265" s="268"/>
      <c r="J265" s="269">
        <f t="shared" si="50"/>
        <v>0</v>
      </c>
      <c r="K265" s="270"/>
      <c r="L265" s="271"/>
      <c r="M265" s="272" t="s">
        <v>1</v>
      </c>
      <c r="N265" s="273" t="s">
        <v>37</v>
      </c>
      <c r="O265" s="72"/>
      <c r="P265" s="215">
        <f t="shared" si="51"/>
        <v>0</v>
      </c>
      <c r="Q265" s="215">
        <v>0</v>
      </c>
      <c r="R265" s="215">
        <f t="shared" si="52"/>
        <v>0</v>
      </c>
      <c r="S265" s="215">
        <v>0</v>
      </c>
      <c r="T265" s="216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163</v>
      </c>
      <c r="AT265" s="217" t="s">
        <v>222</v>
      </c>
      <c r="AU265" s="217" t="s">
        <v>80</v>
      </c>
      <c r="AY265" s="18" t="s">
        <v>145</v>
      </c>
      <c r="BE265" s="218">
        <f t="shared" si="54"/>
        <v>0</v>
      </c>
      <c r="BF265" s="218">
        <f t="shared" si="55"/>
        <v>0</v>
      </c>
      <c r="BG265" s="218">
        <f t="shared" si="56"/>
        <v>0</v>
      </c>
      <c r="BH265" s="218">
        <f t="shared" si="57"/>
        <v>0</v>
      </c>
      <c r="BI265" s="218">
        <f t="shared" si="58"/>
        <v>0</v>
      </c>
      <c r="BJ265" s="18" t="s">
        <v>80</v>
      </c>
      <c r="BK265" s="218">
        <f t="shared" si="59"/>
        <v>0</v>
      </c>
      <c r="BL265" s="18" t="s">
        <v>151</v>
      </c>
      <c r="BM265" s="217" t="s">
        <v>1035</v>
      </c>
    </row>
    <row r="266" spans="1:65" s="2" customFormat="1" ht="16.5" customHeight="1">
      <c r="A266" s="35"/>
      <c r="B266" s="36"/>
      <c r="C266" s="263" t="s">
        <v>864</v>
      </c>
      <c r="D266" s="263" t="s">
        <v>222</v>
      </c>
      <c r="E266" s="264" t="s">
        <v>1775</v>
      </c>
      <c r="F266" s="265" t="s">
        <v>1776</v>
      </c>
      <c r="G266" s="266" t="s">
        <v>181</v>
      </c>
      <c r="H266" s="267">
        <v>7</v>
      </c>
      <c r="I266" s="268"/>
      <c r="J266" s="269">
        <f t="shared" si="50"/>
        <v>0</v>
      </c>
      <c r="K266" s="270"/>
      <c r="L266" s="271"/>
      <c r="M266" s="272" t="s">
        <v>1</v>
      </c>
      <c r="N266" s="273" t="s">
        <v>37</v>
      </c>
      <c r="O266" s="72"/>
      <c r="P266" s="215">
        <f t="shared" si="51"/>
        <v>0</v>
      </c>
      <c r="Q266" s="215">
        <v>0</v>
      </c>
      <c r="R266" s="215">
        <f t="shared" si="52"/>
        <v>0</v>
      </c>
      <c r="S266" s="215">
        <v>0</v>
      </c>
      <c r="T266" s="216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163</v>
      </c>
      <c r="AT266" s="217" t="s">
        <v>222</v>
      </c>
      <c r="AU266" s="217" t="s">
        <v>80</v>
      </c>
      <c r="AY266" s="18" t="s">
        <v>145</v>
      </c>
      <c r="BE266" s="218">
        <f t="shared" si="54"/>
        <v>0</v>
      </c>
      <c r="BF266" s="218">
        <f t="shared" si="55"/>
        <v>0</v>
      </c>
      <c r="BG266" s="218">
        <f t="shared" si="56"/>
        <v>0</v>
      </c>
      <c r="BH266" s="218">
        <f t="shared" si="57"/>
        <v>0</v>
      </c>
      <c r="BI266" s="218">
        <f t="shared" si="58"/>
        <v>0</v>
      </c>
      <c r="BJ266" s="18" t="s">
        <v>80</v>
      </c>
      <c r="BK266" s="218">
        <f t="shared" si="59"/>
        <v>0</v>
      </c>
      <c r="BL266" s="18" t="s">
        <v>151</v>
      </c>
      <c r="BM266" s="217" t="s">
        <v>1039</v>
      </c>
    </row>
    <row r="267" spans="1:65" s="2" customFormat="1" ht="16.5" customHeight="1">
      <c r="A267" s="35"/>
      <c r="B267" s="36"/>
      <c r="C267" s="263" t="s">
        <v>619</v>
      </c>
      <c r="D267" s="263" t="s">
        <v>222</v>
      </c>
      <c r="E267" s="264" t="s">
        <v>1777</v>
      </c>
      <c r="F267" s="265" t="s">
        <v>1778</v>
      </c>
      <c r="G267" s="266" t="s">
        <v>181</v>
      </c>
      <c r="H267" s="267">
        <v>2</v>
      </c>
      <c r="I267" s="268"/>
      <c r="J267" s="269">
        <f t="shared" si="50"/>
        <v>0</v>
      </c>
      <c r="K267" s="270"/>
      <c r="L267" s="271"/>
      <c r="M267" s="272" t="s">
        <v>1</v>
      </c>
      <c r="N267" s="273" t="s">
        <v>37</v>
      </c>
      <c r="O267" s="72"/>
      <c r="P267" s="215">
        <f t="shared" si="51"/>
        <v>0</v>
      </c>
      <c r="Q267" s="215">
        <v>0</v>
      </c>
      <c r="R267" s="215">
        <f t="shared" si="52"/>
        <v>0</v>
      </c>
      <c r="S267" s="215">
        <v>0</v>
      </c>
      <c r="T267" s="216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163</v>
      </c>
      <c r="AT267" s="217" t="s">
        <v>222</v>
      </c>
      <c r="AU267" s="217" t="s">
        <v>80</v>
      </c>
      <c r="AY267" s="18" t="s">
        <v>145</v>
      </c>
      <c r="BE267" s="218">
        <f t="shared" si="54"/>
        <v>0</v>
      </c>
      <c r="BF267" s="218">
        <f t="shared" si="55"/>
        <v>0</v>
      </c>
      <c r="BG267" s="218">
        <f t="shared" si="56"/>
        <v>0</v>
      </c>
      <c r="BH267" s="218">
        <f t="shared" si="57"/>
        <v>0</v>
      </c>
      <c r="BI267" s="218">
        <f t="shared" si="58"/>
        <v>0</v>
      </c>
      <c r="BJ267" s="18" t="s">
        <v>80</v>
      </c>
      <c r="BK267" s="218">
        <f t="shared" si="59"/>
        <v>0</v>
      </c>
      <c r="BL267" s="18" t="s">
        <v>151</v>
      </c>
      <c r="BM267" s="217" t="s">
        <v>1056</v>
      </c>
    </row>
    <row r="268" spans="1:65" s="2" customFormat="1" ht="16.5" customHeight="1">
      <c r="A268" s="35"/>
      <c r="B268" s="36"/>
      <c r="C268" s="263" t="s">
        <v>873</v>
      </c>
      <c r="D268" s="263" t="s">
        <v>222</v>
      </c>
      <c r="E268" s="264" t="s">
        <v>1779</v>
      </c>
      <c r="F268" s="265" t="s">
        <v>1780</v>
      </c>
      <c r="G268" s="266" t="s">
        <v>831</v>
      </c>
      <c r="H268" s="267">
        <v>3</v>
      </c>
      <c r="I268" s="268"/>
      <c r="J268" s="269">
        <f t="shared" si="50"/>
        <v>0</v>
      </c>
      <c r="K268" s="270"/>
      <c r="L268" s="271"/>
      <c r="M268" s="272" t="s">
        <v>1</v>
      </c>
      <c r="N268" s="273" t="s">
        <v>37</v>
      </c>
      <c r="O268" s="72"/>
      <c r="P268" s="215">
        <f t="shared" si="51"/>
        <v>0</v>
      </c>
      <c r="Q268" s="215">
        <v>0</v>
      </c>
      <c r="R268" s="215">
        <f t="shared" si="52"/>
        <v>0</v>
      </c>
      <c r="S268" s="215">
        <v>0</v>
      </c>
      <c r="T268" s="216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163</v>
      </c>
      <c r="AT268" s="217" t="s">
        <v>222</v>
      </c>
      <c r="AU268" s="217" t="s">
        <v>80</v>
      </c>
      <c r="AY268" s="18" t="s">
        <v>145</v>
      </c>
      <c r="BE268" s="218">
        <f t="shared" si="54"/>
        <v>0</v>
      </c>
      <c r="BF268" s="218">
        <f t="shared" si="55"/>
        <v>0</v>
      </c>
      <c r="BG268" s="218">
        <f t="shared" si="56"/>
        <v>0</v>
      </c>
      <c r="BH268" s="218">
        <f t="shared" si="57"/>
        <v>0</v>
      </c>
      <c r="BI268" s="218">
        <f t="shared" si="58"/>
        <v>0</v>
      </c>
      <c r="BJ268" s="18" t="s">
        <v>80</v>
      </c>
      <c r="BK268" s="218">
        <f t="shared" si="59"/>
        <v>0</v>
      </c>
      <c r="BL268" s="18" t="s">
        <v>151</v>
      </c>
      <c r="BM268" s="217" t="s">
        <v>1061</v>
      </c>
    </row>
    <row r="269" spans="1:65" s="2" customFormat="1" ht="16.5" customHeight="1">
      <c r="A269" s="35"/>
      <c r="B269" s="36"/>
      <c r="C269" s="263" t="s">
        <v>624</v>
      </c>
      <c r="D269" s="263" t="s">
        <v>222</v>
      </c>
      <c r="E269" s="264" t="s">
        <v>1781</v>
      </c>
      <c r="F269" s="265" t="s">
        <v>1782</v>
      </c>
      <c r="G269" s="266" t="s">
        <v>831</v>
      </c>
      <c r="H269" s="267">
        <v>8</v>
      </c>
      <c r="I269" s="268"/>
      <c r="J269" s="269">
        <f t="shared" si="50"/>
        <v>0</v>
      </c>
      <c r="K269" s="270"/>
      <c r="L269" s="271"/>
      <c r="M269" s="272" t="s">
        <v>1</v>
      </c>
      <c r="N269" s="273" t="s">
        <v>37</v>
      </c>
      <c r="O269" s="72"/>
      <c r="P269" s="215">
        <f t="shared" si="51"/>
        <v>0</v>
      </c>
      <c r="Q269" s="215">
        <v>0</v>
      </c>
      <c r="R269" s="215">
        <f t="shared" si="52"/>
        <v>0</v>
      </c>
      <c r="S269" s="215">
        <v>0</v>
      </c>
      <c r="T269" s="216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163</v>
      </c>
      <c r="AT269" s="217" t="s">
        <v>222</v>
      </c>
      <c r="AU269" s="217" t="s">
        <v>80</v>
      </c>
      <c r="AY269" s="18" t="s">
        <v>145</v>
      </c>
      <c r="BE269" s="218">
        <f t="shared" si="54"/>
        <v>0</v>
      </c>
      <c r="BF269" s="218">
        <f t="shared" si="55"/>
        <v>0</v>
      </c>
      <c r="BG269" s="218">
        <f t="shared" si="56"/>
        <v>0</v>
      </c>
      <c r="BH269" s="218">
        <f t="shared" si="57"/>
        <v>0</v>
      </c>
      <c r="BI269" s="218">
        <f t="shared" si="58"/>
        <v>0</v>
      </c>
      <c r="BJ269" s="18" t="s">
        <v>80</v>
      </c>
      <c r="BK269" s="218">
        <f t="shared" si="59"/>
        <v>0</v>
      </c>
      <c r="BL269" s="18" t="s">
        <v>151</v>
      </c>
      <c r="BM269" s="217" t="s">
        <v>1065</v>
      </c>
    </row>
    <row r="270" spans="1:65" s="2" customFormat="1" ht="16.5" customHeight="1">
      <c r="A270" s="35"/>
      <c r="B270" s="36"/>
      <c r="C270" s="263" t="s">
        <v>882</v>
      </c>
      <c r="D270" s="263" t="s">
        <v>222</v>
      </c>
      <c r="E270" s="264" t="s">
        <v>1783</v>
      </c>
      <c r="F270" s="265" t="s">
        <v>1784</v>
      </c>
      <c r="G270" s="266" t="s">
        <v>831</v>
      </c>
      <c r="H270" s="267">
        <v>5</v>
      </c>
      <c r="I270" s="268"/>
      <c r="J270" s="269">
        <f t="shared" si="50"/>
        <v>0</v>
      </c>
      <c r="K270" s="270"/>
      <c r="L270" s="271"/>
      <c r="M270" s="272" t="s">
        <v>1</v>
      </c>
      <c r="N270" s="273" t="s">
        <v>37</v>
      </c>
      <c r="O270" s="72"/>
      <c r="P270" s="215">
        <f t="shared" si="51"/>
        <v>0</v>
      </c>
      <c r="Q270" s="215">
        <v>0</v>
      </c>
      <c r="R270" s="215">
        <f t="shared" si="52"/>
        <v>0</v>
      </c>
      <c r="S270" s="215">
        <v>0</v>
      </c>
      <c r="T270" s="216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163</v>
      </c>
      <c r="AT270" s="217" t="s">
        <v>222</v>
      </c>
      <c r="AU270" s="217" t="s">
        <v>80</v>
      </c>
      <c r="AY270" s="18" t="s">
        <v>145</v>
      </c>
      <c r="BE270" s="218">
        <f t="shared" si="54"/>
        <v>0</v>
      </c>
      <c r="BF270" s="218">
        <f t="shared" si="55"/>
        <v>0</v>
      </c>
      <c r="BG270" s="218">
        <f t="shared" si="56"/>
        <v>0</v>
      </c>
      <c r="BH270" s="218">
        <f t="shared" si="57"/>
        <v>0</v>
      </c>
      <c r="BI270" s="218">
        <f t="shared" si="58"/>
        <v>0</v>
      </c>
      <c r="BJ270" s="18" t="s">
        <v>80</v>
      </c>
      <c r="BK270" s="218">
        <f t="shared" si="59"/>
        <v>0</v>
      </c>
      <c r="BL270" s="18" t="s">
        <v>151</v>
      </c>
      <c r="BM270" s="217" t="s">
        <v>1069</v>
      </c>
    </row>
    <row r="271" spans="1:65" s="2" customFormat="1" ht="16.5" customHeight="1">
      <c r="A271" s="35"/>
      <c r="B271" s="36"/>
      <c r="C271" s="205" t="s">
        <v>628</v>
      </c>
      <c r="D271" s="205" t="s">
        <v>147</v>
      </c>
      <c r="E271" s="206" t="s">
        <v>1669</v>
      </c>
      <c r="F271" s="207" t="s">
        <v>1670</v>
      </c>
      <c r="G271" s="208" t="s">
        <v>634</v>
      </c>
      <c r="H271" s="274"/>
      <c r="I271" s="210"/>
      <c r="J271" s="211">
        <f t="shared" si="50"/>
        <v>0</v>
      </c>
      <c r="K271" s="212"/>
      <c r="L271" s="40"/>
      <c r="M271" s="213" t="s">
        <v>1</v>
      </c>
      <c r="N271" s="214" t="s">
        <v>37</v>
      </c>
      <c r="O271" s="72"/>
      <c r="P271" s="215">
        <f t="shared" si="51"/>
        <v>0</v>
      </c>
      <c r="Q271" s="215">
        <v>0</v>
      </c>
      <c r="R271" s="215">
        <f t="shared" si="52"/>
        <v>0</v>
      </c>
      <c r="S271" s="215">
        <v>0</v>
      </c>
      <c r="T271" s="216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151</v>
      </c>
      <c r="AT271" s="217" t="s">
        <v>147</v>
      </c>
      <c r="AU271" s="217" t="s">
        <v>80</v>
      </c>
      <c r="AY271" s="18" t="s">
        <v>145</v>
      </c>
      <c r="BE271" s="218">
        <f t="shared" si="54"/>
        <v>0</v>
      </c>
      <c r="BF271" s="218">
        <f t="shared" si="55"/>
        <v>0</v>
      </c>
      <c r="BG271" s="218">
        <f t="shared" si="56"/>
        <v>0</v>
      </c>
      <c r="BH271" s="218">
        <f t="shared" si="57"/>
        <v>0</v>
      </c>
      <c r="BI271" s="218">
        <f t="shared" si="58"/>
        <v>0</v>
      </c>
      <c r="BJ271" s="18" t="s">
        <v>80</v>
      </c>
      <c r="BK271" s="218">
        <f t="shared" si="59"/>
        <v>0</v>
      </c>
      <c r="BL271" s="18" t="s">
        <v>151</v>
      </c>
      <c r="BM271" s="217" t="s">
        <v>1073</v>
      </c>
    </row>
    <row r="272" spans="1:65" s="2" customFormat="1" ht="16.5" customHeight="1">
      <c r="A272" s="35"/>
      <c r="B272" s="36"/>
      <c r="C272" s="205" t="s">
        <v>891</v>
      </c>
      <c r="D272" s="205" t="s">
        <v>147</v>
      </c>
      <c r="E272" s="206" t="s">
        <v>1671</v>
      </c>
      <c r="F272" s="207" t="s">
        <v>1672</v>
      </c>
      <c r="G272" s="208" t="s">
        <v>634</v>
      </c>
      <c r="H272" s="274"/>
      <c r="I272" s="210"/>
      <c r="J272" s="211">
        <f t="shared" si="50"/>
        <v>0</v>
      </c>
      <c r="K272" s="212"/>
      <c r="L272" s="40"/>
      <c r="M272" s="213" t="s">
        <v>1</v>
      </c>
      <c r="N272" s="214" t="s">
        <v>37</v>
      </c>
      <c r="O272" s="72"/>
      <c r="P272" s="215">
        <f t="shared" si="51"/>
        <v>0</v>
      </c>
      <c r="Q272" s="215">
        <v>0</v>
      </c>
      <c r="R272" s="215">
        <f t="shared" si="52"/>
        <v>0</v>
      </c>
      <c r="S272" s="215">
        <v>0</v>
      </c>
      <c r="T272" s="216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151</v>
      </c>
      <c r="AT272" s="217" t="s">
        <v>147</v>
      </c>
      <c r="AU272" s="217" t="s">
        <v>80</v>
      </c>
      <c r="AY272" s="18" t="s">
        <v>145</v>
      </c>
      <c r="BE272" s="218">
        <f t="shared" si="54"/>
        <v>0</v>
      </c>
      <c r="BF272" s="218">
        <f t="shared" si="55"/>
        <v>0</v>
      </c>
      <c r="BG272" s="218">
        <f t="shared" si="56"/>
        <v>0</v>
      </c>
      <c r="BH272" s="218">
        <f t="shared" si="57"/>
        <v>0</v>
      </c>
      <c r="BI272" s="218">
        <f t="shared" si="58"/>
        <v>0</v>
      </c>
      <c r="BJ272" s="18" t="s">
        <v>80</v>
      </c>
      <c r="BK272" s="218">
        <f t="shared" si="59"/>
        <v>0</v>
      </c>
      <c r="BL272" s="18" t="s">
        <v>151</v>
      </c>
      <c r="BM272" s="217" t="s">
        <v>1078</v>
      </c>
    </row>
    <row r="273" spans="1:65" s="2" customFormat="1" ht="16.5" customHeight="1">
      <c r="A273" s="35"/>
      <c r="B273" s="36"/>
      <c r="C273" s="205" t="s">
        <v>635</v>
      </c>
      <c r="D273" s="205" t="s">
        <v>147</v>
      </c>
      <c r="E273" s="206" t="s">
        <v>1673</v>
      </c>
      <c r="F273" s="207" t="s">
        <v>1674</v>
      </c>
      <c r="G273" s="208" t="s">
        <v>634</v>
      </c>
      <c r="H273" s="274"/>
      <c r="I273" s="210"/>
      <c r="J273" s="211">
        <f t="shared" si="50"/>
        <v>0</v>
      </c>
      <c r="K273" s="212"/>
      <c r="L273" s="40"/>
      <c r="M273" s="213" t="s">
        <v>1</v>
      </c>
      <c r="N273" s="214" t="s">
        <v>37</v>
      </c>
      <c r="O273" s="72"/>
      <c r="P273" s="215">
        <f t="shared" si="51"/>
        <v>0</v>
      </c>
      <c r="Q273" s="215">
        <v>0</v>
      </c>
      <c r="R273" s="215">
        <f t="shared" si="52"/>
        <v>0</v>
      </c>
      <c r="S273" s="215">
        <v>0</v>
      </c>
      <c r="T273" s="216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151</v>
      </c>
      <c r="AT273" s="217" t="s">
        <v>147</v>
      </c>
      <c r="AU273" s="217" t="s">
        <v>80</v>
      </c>
      <c r="AY273" s="18" t="s">
        <v>145</v>
      </c>
      <c r="BE273" s="218">
        <f t="shared" si="54"/>
        <v>0</v>
      </c>
      <c r="BF273" s="218">
        <f t="shared" si="55"/>
        <v>0</v>
      </c>
      <c r="BG273" s="218">
        <f t="shared" si="56"/>
        <v>0</v>
      </c>
      <c r="BH273" s="218">
        <f t="shared" si="57"/>
        <v>0</v>
      </c>
      <c r="BI273" s="218">
        <f t="shared" si="58"/>
        <v>0</v>
      </c>
      <c r="BJ273" s="18" t="s">
        <v>80</v>
      </c>
      <c r="BK273" s="218">
        <f t="shared" si="59"/>
        <v>0</v>
      </c>
      <c r="BL273" s="18" t="s">
        <v>151</v>
      </c>
      <c r="BM273" s="217" t="s">
        <v>1087</v>
      </c>
    </row>
    <row r="274" spans="2:63" s="12" customFormat="1" ht="25.9" customHeight="1">
      <c r="B274" s="189"/>
      <c r="C274" s="190"/>
      <c r="D274" s="191" t="s">
        <v>71</v>
      </c>
      <c r="E274" s="192" t="s">
        <v>1785</v>
      </c>
      <c r="F274" s="192" t="s">
        <v>1786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SUM(P275:P309)</f>
        <v>0</v>
      </c>
      <c r="Q274" s="197"/>
      <c r="R274" s="198">
        <f>SUM(R275:R309)</f>
        <v>0</v>
      </c>
      <c r="S274" s="197"/>
      <c r="T274" s="199">
        <f>SUM(T275:T309)</f>
        <v>0</v>
      </c>
      <c r="AR274" s="200" t="s">
        <v>80</v>
      </c>
      <c r="AT274" s="201" t="s">
        <v>71</v>
      </c>
      <c r="AU274" s="201" t="s">
        <v>72</v>
      </c>
      <c r="AY274" s="200" t="s">
        <v>145</v>
      </c>
      <c r="BK274" s="202">
        <f>SUM(BK275:BK309)</f>
        <v>0</v>
      </c>
    </row>
    <row r="275" spans="1:65" s="2" customFormat="1" ht="21.75" customHeight="1">
      <c r="A275" s="35"/>
      <c r="B275" s="36"/>
      <c r="C275" s="205" t="s">
        <v>900</v>
      </c>
      <c r="D275" s="205" t="s">
        <v>147</v>
      </c>
      <c r="E275" s="206" t="s">
        <v>1787</v>
      </c>
      <c r="F275" s="207" t="s">
        <v>1788</v>
      </c>
      <c r="G275" s="208" t="s">
        <v>831</v>
      </c>
      <c r="H275" s="209">
        <v>1</v>
      </c>
      <c r="I275" s="210"/>
      <c r="J275" s="211">
        <f aca="true" t="shared" si="60" ref="J275:J309">ROUND(I275*H275,2)</f>
        <v>0</v>
      </c>
      <c r="K275" s="212"/>
      <c r="L275" s="40"/>
      <c r="M275" s="213" t="s">
        <v>1</v>
      </c>
      <c r="N275" s="214" t="s">
        <v>37</v>
      </c>
      <c r="O275" s="72"/>
      <c r="P275" s="215">
        <f aca="true" t="shared" si="61" ref="P275:P309">O275*H275</f>
        <v>0</v>
      </c>
      <c r="Q275" s="215">
        <v>0</v>
      </c>
      <c r="R275" s="215">
        <f aca="true" t="shared" si="62" ref="R275:R309">Q275*H275</f>
        <v>0</v>
      </c>
      <c r="S275" s="215">
        <v>0</v>
      </c>
      <c r="T275" s="216">
        <f aca="true" t="shared" si="63" ref="T275:T309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151</v>
      </c>
      <c r="AT275" s="217" t="s">
        <v>147</v>
      </c>
      <c r="AU275" s="217" t="s">
        <v>80</v>
      </c>
      <c r="AY275" s="18" t="s">
        <v>145</v>
      </c>
      <c r="BE275" s="218">
        <f aca="true" t="shared" si="64" ref="BE275:BE309">IF(N275="základní",J275,0)</f>
        <v>0</v>
      </c>
      <c r="BF275" s="218">
        <f aca="true" t="shared" si="65" ref="BF275:BF309">IF(N275="snížená",J275,0)</f>
        <v>0</v>
      </c>
      <c r="BG275" s="218">
        <f aca="true" t="shared" si="66" ref="BG275:BG309">IF(N275="zákl. přenesená",J275,0)</f>
        <v>0</v>
      </c>
      <c r="BH275" s="218">
        <f aca="true" t="shared" si="67" ref="BH275:BH309">IF(N275="sníž. přenesená",J275,0)</f>
        <v>0</v>
      </c>
      <c r="BI275" s="218">
        <f aca="true" t="shared" si="68" ref="BI275:BI309">IF(N275="nulová",J275,0)</f>
        <v>0</v>
      </c>
      <c r="BJ275" s="18" t="s">
        <v>80</v>
      </c>
      <c r="BK275" s="218">
        <f aca="true" t="shared" si="69" ref="BK275:BK309">ROUND(I275*H275,2)</f>
        <v>0</v>
      </c>
      <c r="BL275" s="18" t="s">
        <v>151</v>
      </c>
      <c r="BM275" s="217" t="s">
        <v>1110</v>
      </c>
    </row>
    <row r="276" spans="1:65" s="2" customFormat="1" ht="21.75" customHeight="1">
      <c r="A276" s="35"/>
      <c r="B276" s="36"/>
      <c r="C276" s="205" t="s">
        <v>640</v>
      </c>
      <c r="D276" s="205" t="s">
        <v>147</v>
      </c>
      <c r="E276" s="206" t="s">
        <v>1789</v>
      </c>
      <c r="F276" s="207" t="s">
        <v>1790</v>
      </c>
      <c r="G276" s="208" t="s">
        <v>831</v>
      </c>
      <c r="H276" s="209">
        <v>1</v>
      </c>
      <c r="I276" s="210"/>
      <c r="J276" s="211">
        <f t="shared" si="60"/>
        <v>0</v>
      </c>
      <c r="K276" s="212"/>
      <c r="L276" s="40"/>
      <c r="M276" s="213" t="s">
        <v>1</v>
      </c>
      <c r="N276" s="214" t="s">
        <v>37</v>
      </c>
      <c r="O276" s="72"/>
      <c r="P276" s="215">
        <f t="shared" si="61"/>
        <v>0</v>
      </c>
      <c r="Q276" s="215">
        <v>0</v>
      </c>
      <c r="R276" s="215">
        <f t="shared" si="62"/>
        <v>0</v>
      </c>
      <c r="S276" s="215">
        <v>0</v>
      </c>
      <c r="T276" s="216">
        <f t="shared" si="6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151</v>
      </c>
      <c r="AT276" s="217" t="s">
        <v>147</v>
      </c>
      <c r="AU276" s="217" t="s">
        <v>80</v>
      </c>
      <c r="AY276" s="18" t="s">
        <v>145</v>
      </c>
      <c r="BE276" s="218">
        <f t="shared" si="64"/>
        <v>0</v>
      </c>
      <c r="BF276" s="218">
        <f t="shared" si="65"/>
        <v>0</v>
      </c>
      <c r="BG276" s="218">
        <f t="shared" si="66"/>
        <v>0</v>
      </c>
      <c r="BH276" s="218">
        <f t="shared" si="67"/>
        <v>0</v>
      </c>
      <c r="BI276" s="218">
        <f t="shared" si="68"/>
        <v>0</v>
      </c>
      <c r="BJ276" s="18" t="s">
        <v>80</v>
      </c>
      <c r="BK276" s="218">
        <f t="shared" si="69"/>
        <v>0</v>
      </c>
      <c r="BL276" s="18" t="s">
        <v>151</v>
      </c>
      <c r="BM276" s="217" t="s">
        <v>1115</v>
      </c>
    </row>
    <row r="277" spans="1:65" s="2" customFormat="1" ht="21.75" customHeight="1">
      <c r="A277" s="35"/>
      <c r="B277" s="36"/>
      <c r="C277" s="205" t="s">
        <v>909</v>
      </c>
      <c r="D277" s="205" t="s">
        <v>147</v>
      </c>
      <c r="E277" s="206" t="s">
        <v>1791</v>
      </c>
      <c r="F277" s="207" t="s">
        <v>1792</v>
      </c>
      <c r="G277" s="208" t="s">
        <v>831</v>
      </c>
      <c r="H277" s="209">
        <v>3</v>
      </c>
      <c r="I277" s="210"/>
      <c r="J277" s="211">
        <f t="shared" si="60"/>
        <v>0</v>
      </c>
      <c r="K277" s="212"/>
      <c r="L277" s="40"/>
      <c r="M277" s="213" t="s">
        <v>1</v>
      </c>
      <c r="N277" s="214" t="s">
        <v>37</v>
      </c>
      <c r="O277" s="72"/>
      <c r="P277" s="215">
        <f t="shared" si="61"/>
        <v>0</v>
      </c>
      <c r="Q277" s="215">
        <v>0</v>
      </c>
      <c r="R277" s="215">
        <f t="shared" si="62"/>
        <v>0</v>
      </c>
      <c r="S277" s="215">
        <v>0</v>
      </c>
      <c r="T277" s="216">
        <f t="shared" si="6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151</v>
      </c>
      <c r="AT277" s="217" t="s">
        <v>147</v>
      </c>
      <c r="AU277" s="217" t="s">
        <v>80</v>
      </c>
      <c r="AY277" s="18" t="s">
        <v>145</v>
      </c>
      <c r="BE277" s="218">
        <f t="shared" si="64"/>
        <v>0</v>
      </c>
      <c r="BF277" s="218">
        <f t="shared" si="65"/>
        <v>0</v>
      </c>
      <c r="BG277" s="218">
        <f t="shared" si="66"/>
        <v>0</v>
      </c>
      <c r="BH277" s="218">
        <f t="shared" si="67"/>
        <v>0</v>
      </c>
      <c r="BI277" s="218">
        <f t="shared" si="68"/>
        <v>0</v>
      </c>
      <c r="BJ277" s="18" t="s">
        <v>80</v>
      </c>
      <c r="BK277" s="218">
        <f t="shared" si="69"/>
        <v>0</v>
      </c>
      <c r="BL277" s="18" t="s">
        <v>151</v>
      </c>
      <c r="BM277" s="217" t="s">
        <v>1119</v>
      </c>
    </row>
    <row r="278" spans="1:65" s="2" customFormat="1" ht="16.5" customHeight="1">
      <c r="A278" s="35"/>
      <c r="B278" s="36"/>
      <c r="C278" s="205" t="s">
        <v>645</v>
      </c>
      <c r="D278" s="205" t="s">
        <v>147</v>
      </c>
      <c r="E278" s="206" t="s">
        <v>1721</v>
      </c>
      <c r="F278" s="207" t="s">
        <v>1722</v>
      </c>
      <c r="G278" s="208" t="s">
        <v>831</v>
      </c>
      <c r="H278" s="209">
        <v>8</v>
      </c>
      <c r="I278" s="210"/>
      <c r="J278" s="211">
        <f t="shared" si="60"/>
        <v>0</v>
      </c>
      <c r="K278" s="212"/>
      <c r="L278" s="40"/>
      <c r="M278" s="213" t="s">
        <v>1</v>
      </c>
      <c r="N278" s="214" t="s">
        <v>37</v>
      </c>
      <c r="O278" s="72"/>
      <c r="P278" s="215">
        <f t="shared" si="61"/>
        <v>0</v>
      </c>
      <c r="Q278" s="215">
        <v>0</v>
      </c>
      <c r="R278" s="215">
        <f t="shared" si="62"/>
        <v>0</v>
      </c>
      <c r="S278" s="215">
        <v>0</v>
      </c>
      <c r="T278" s="216">
        <f t="shared" si="6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151</v>
      </c>
      <c r="AT278" s="217" t="s">
        <v>147</v>
      </c>
      <c r="AU278" s="217" t="s">
        <v>80</v>
      </c>
      <c r="AY278" s="18" t="s">
        <v>145</v>
      </c>
      <c r="BE278" s="218">
        <f t="shared" si="64"/>
        <v>0</v>
      </c>
      <c r="BF278" s="218">
        <f t="shared" si="65"/>
        <v>0</v>
      </c>
      <c r="BG278" s="218">
        <f t="shared" si="66"/>
        <v>0</v>
      </c>
      <c r="BH278" s="218">
        <f t="shared" si="67"/>
        <v>0</v>
      </c>
      <c r="BI278" s="218">
        <f t="shared" si="68"/>
        <v>0</v>
      </c>
      <c r="BJ278" s="18" t="s">
        <v>80</v>
      </c>
      <c r="BK278" s="218">
        <f t="shared" si="69"/>
        <v>0</v>
      </c>
      <c r="BL278" s="18" t="s">
        <v>151</v>
      </c>
      <c r="BM278" s="217" t="s">
        <v>1124</v>
      </c>
    </row>
    <row r="279" spans="1:65" s="2" customFormat="1" ht="21.75" customHeight="1">
      <c r="A279" s="35"/>
      <c r="B279" s="36"/>
      <c r="C279" s="205" t="s">
        <v>918</v>
      </c>
      <c r="D279" s="205" t="s">
        <v>147</v>
      </c>
      <c r="E279" s="206" t="s">
        <v>1725</v>
      </c>
      <c r="F279" s="207" t="s">
        <v>1726</v>
      </c>
      <c r="G279" s="208" t="s">
        <v>831</v>
      </c>
      <c r="H279" s="209">
        <v>2</v>
      </c>
      <c r="I279" s="210"/>
      <c r="J279" s="211">
        <f t="shared" si="60"/>
        <v>0</v>
      </c>
      <c r="K279" s="212"/>
      <c r="L279" s="40"/>
      <c r="M279" s="213" t="s">
        <v>1</v>
      </c>
      <c r="N279" s="214" t="s">
        <v>37</v>
      </c>
      <c r="O279" s="72"/>
      <c r="P279" s="215">
        <f t="shared" si="61"/>
        <v>0</v>
      </c>
      <c r="Q279" s="215">
        <v>0</v>
      </c>
      <c r="R279" s="215">
        <f t="shared" si="62"/>
        <v>0</v>
      </c>
      <c r="S279" s="215">
        <v>0</v>
      </c>
      <c r="T279" s="216">
        <f t="shared" si="6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151</v>
      </c>
      <c r="AT279" s="217" t="s">
        <v>147</v>
      </c>
      <c r="AU279" s="217" t="s">
        <v>80</v>
      </c>
      <c r="AY279" s="18" t="s">
        <v>145</v>
      </c>
      <c r="BE279" s="218">
        <f t="shared" si="64"/>
        <v>0</v>
      </c>
      <c r="BF279" s="218">
        <f t="shared" si="65"/>
        <v>0</v>
      </c>
      <c r="BG279" s="218">
        <f t="shared" si="66"/>
        <v>0</v>
      </c>
      <c r="BH279" s="218">
        <f t="shared" si="67"/>
        <v>0</v>
      </c>
      <c r="BI279" s="218">
        <f t="shared" si="68"/>
        <v>0</v>
      </c>
      <c r="BJ279" s="18" t="s">
        <v>80</v>
      </c>
      <c r="BK279" s="218">
        <f t="shared" si="69"/>
        <v>0</v>
      </c>
      <c r="BL279" s="18" t="s">
        <v>151</v>
      </c>
      <c r="BM279" s="217" t="s">
        <v>1128</v>
      </c>
    </row>
    <row r="280" spans="1:65" s="2" customFormat="1" ht="21.75" customHeight="1">
      <c r="A280" s="35"/>
      <c r="B280" s="36"/>
      <c r="C280" s="205" t="s">
        <v>649</v>
      </c>
      <c r="D280" s="205" t="s">
        <v>147</v>
      </c>
      <c r="E280" s="206" t="s">
        <v>1793</v>
      </c>
      <c r="F280" s="207" t="s">
        <v>1794</v>
      </c>
      <c r="G280" s="208" t="s">
        <v>831</v>
      </c>
      <c r="H280" s="209">
        <v>1</v>
      </c>
      <c r="I280" s="210"/>
      <c r="J280" s="211">
        <f t="shared" si="60"/>
        <v>0</v>
      </c>
      <c r="K280" s="212"/>
      <c r="L280" s="40"/>
      <c r="M280" s="213" t="s">
        <v>1</v>
      </c>
      <c r="N280" s="214" t="s">
        <v>37</v>
      </c>
      <c r="O280" s="72"/>
      <c r="P280" s="215">
        <f t="shared" si="61"/>
        <v>0</v>
      </c>
      <c r="Q280" s="215">
        <v>0</v>
      </c>
      <c r="R280" s="215">
        <f t="shared" si="62"/>
        <v>0</v>
      </c>
      <c r="S280" s="215">
        <v>0</v>
      </c>
      <c r="T280" s="216">
        <f t="shared" si="6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151</v>
      </c>
      <c r="AT280" s="217" t="s">
        <v>147</v>
      </c>
      <c r="AU280" s="217" t="s">
        <v>80</v>
      </c>
      <c r="AY280" s="18" t="s">
        <v>145</v>
      </c>
      <c r="BE280" s="218">
        <f t="shared" si="64"/>
        <v>0</v>
      </c>
      <c r="BF280" s="218">
        <f t="shared" si="65"/>
        <v>0</v>
      </c>
      <c r="BG280" s="218">
        <f t="shared" si="66"/>
        <v>0</v>
      </c>
      <c r="BH280" s="218">
        <f t="shared" si="67"/>
        <v>0</v>
      </c>
      <c r="BI280" s="218">
        <f t="shared" si="68"/>
        <v>0</v>
      </c>
      <c r="BJ280" s="18" t="s">
        <v>80</v>
      </c>
      <c r="BK280" s="218">
        <f t="shared" si="69"/>
        <v>0</v>
      </c>
      <c r="BL280" s="18" t="s">
        <v>151</v>
      </c>
      <c r="BM280" s="217" t="s">
        <v>1132</v>
      </c>
    </row>
    <row r="281" spans="1:65" s="2" customFormat="1" ht="21.75" customHeight="1">
      <c r="A281" s="35"/>
      <c r="B281" s="36"/>
      <c r="C281" s="205" t="s">
        <v>927</v>
      </c>
      <c r="D281" s="205" t="s">
        <v>147</v>
      </c>
      <c r="E281" s="206" t="s">
        <v>1735</v>
      </c>
      <c r="F281" s="207" t="s">
        <v>1736</v>
      </c>
      <c r="G281" s="208" t="s">
        <v>831</v>
      </c>
      <c r="H281" s="209">
        <v>15</v>
      </c>
      <c r="I281" s="210"/>
      <c r="J281" s="211">
        <f t="shared" si="60"/>
        <v>0</v>
      </c>
      <c r="K281" s="212"/>
      <c r="L281" s="40"/>
      <c r="M281" s="213" t="s">
        <v>1</v>
      </c>
      <c r="N281" s="214" t="s">
        <v>37</v>
      </c>
      <c r="O281" s="72"/>
      <c r="P281" s="215">
        <f t="shared" si="61"/>
        <v>0</v>
      </c>
      <c r="Q281" s="215">
        <v>0</v>
      </c>
      <c r="R281" s="215">
        <f t="shared" si="62"/>
        <v>0</v>
      </c>
      <c r="S281" s="215">
        <v>0</v>
      </c>
      <c r="T281" s="216">
        <f t="shared" si="6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151</v>
      </c>
      <c r="AT281" s="217" t="s">
        <v>147</v>
      </c>
      <c r="AU281" s="217" t="s">
        <v>80</v>
      </c>
      <c r="AY281" s="18" t="s">
        <v>145</v>
      </c>
      <c r="BE281" s="218">
        <f t="shared" si="64"/>
        <v>0</v>
      </c>
      <c r="BF281" s="218">
        <f t="shared" si="65"/>
        <v>0</v>
      </c>
      <c r="BG281" s="218">
        <f t="shared" si="66"/>
        <v>0</v>
      </c>
      <c r="BH281" s="218">
        <f t="shared" si="67"/>
        <v>0</v>
      </c>
      <c r="BI281" s="218">
        <f t="shared" si="68"/>
        <v>0</v>
      </c>
      <c r="BJ281" s="18" t="s">
        <v>80</v>
      </c>
      <c r="BK281" s="218">
        <f t="shared" si="69"/>
        <v>0</v>
      </c>
      <c r="BL281" s="18" t="s">
        <v>151</v>
      </c>
      <c r="BM281" s="217" t="s">
        <v>1136</v>
      </c>
    </row>
    <row r="282" spans="1:65" s="2" customFormat="1" ht="21.75" customHeight="1">
      <c r="A282" s="35"/>
      <c r="B282" s="36"/>
      <c r="C282" s="205" t="s">
        <v>653</v>
      </c>
      <c r="D282" s="205" t="s">
        <v>147</v>
      </c>
      <c r="E282" s="206" t="s">
        <v>1737</v>
      </c>
      <c r="F282" s="207" t="s">
        <v>1738</v>
      </c>
      <c r="G282" s="208" t="s">
        <v>831</v>
      </c>
      <c r="H282" s="209">
        <v>5</v>
      </c>
      <c r="I282" s="210"/>
      <c r="J282" s="211">
        <f t="shared" si="60"/>
        <v>0</v>
      </c>
      <c r="K282" s="212"/>
      <c r="L282" s="40"/>
      <c r="M282" s="213" t="s">
        <v>1</v>
      </c>
      <c r="N282" s="214" t="s">
        <v>37</v>
      </c>
      <c r="O282" s="72"/>
      <c r="P282" s="215">
        <f t="shared" si="61"/>
        <v>0</v>
      </c>
      <c r="Q282" s="215">
        <v>0</v>
      </c>
      <c r="R282" s="215">
        <f t="shared" si="62"/>
        <v>0</v>
      </c>
      <c r="S282" s="215">
        <v>0</v>
      </c>
      <c r="T282" s="216">
        <f t="shared" si="6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151</v>
      </c>
      <c r="AT282" s="217" t="s">
        <v>147</v>
      </c>
      <c r="AU282" s="217" t="s">
        <v>80</v>
      </c>
      <c r="AY282" s="18" t="s">
        <v>145</v>
      </c>
      <c r="BE282" s="218">
        <f t="shared" si="64"/>
        <v>0</v>
      </c>
      <c r="BF282" s="218">
        <f t="shared" si="65"/>
        <v>0</v>
      </c>
      <c r="BG282" s="218">
        <f t="shared" si="66"/>
        <v>0</v>
      </c>
      <c r="BH282" s="218">
        <f t="shared" si="67"/>
        <v>0</v>
      </c>
      <c r="BI282" s="218">
        <f t="shared" si="68"/>
        <v>0</v>
      </c>
      <c r="BJ282" s="18" t="s">
        <v>80</v>
      </c>
      <c r="BK282" s="218">
        <f t="shared" si="69"/>
        <v>0</v>
      </c>
      <c r="BL282" s="18" t="s">
        <v>151</v>
      </c>
      <c r="BM282" s="217" t="s">
        <v>1141</v>
      </c>
    </row>
    <row r="283" spans="1:65" s="2" customFormat="1" ht="21.75" customHeight="1">
      <c r="A283" s="35"/>
      <c r="B283" s="36"/>
      <c r="C283" s="205" t="s">
        <v>937</v>
      </c>
      <c r="D283" s="205" t="s">
        <v>147</v>
      </c>
      <c r="E283" s="206" t="s">
        <v>1739</v>
      </c>
      <c r="F283" s="207" t="s">
        <v>1740</v>
      </c>
      <c r="G283" s="208" t="s">
        <v>831</v>
      </c>
      <c r="H283" s="209">
        <v>8</v>
      </c>
      <c r="I283" s="210"/>
      <c r="J283" s="211">
        <f t="shared" si="60"/>
        <v>0</v>
      </c>
      <c r="K283" s="212"/>
      <c r="L283" s="40"/>
      <c r="M283" s="213" t="s">
        <v>1</v>
      </c>
      <c r="N283" s="214" t="s">
        <v>37</v>
      </c>
      <c r="O283" s="72"/>
      <c r="P283" s="215">
        <f t="shared" si="61"/>
        <v>0</v>
      </c>
      <c r="Q283" s="215">
        <v>0</v>
      </c>
      <c r="R283" s="215">
        <f t="shared" si="62"/>
        <v>0</v>
      </c>
      <c r="S283" s="215">
        <v>0</v>
      </c>
      <c r="T283" s="216">
        <f t="shared" si="6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151</v>
      </c>
      <c r="AT283" s="217" t="s">
        <v>147</v>
      </c>
      <c r="AU283" s="217" t="s">
        <v>80</v>
      </c>
      <c r="AY283" s="18" t="s">
        <v>145</v>
      </c>
      <c r="BE283" s="218">
        <f t="shared" si="64"/>
        <v>0</v>
      </c>
      <c r="BF283" s="218">
        <f t="shared" si="65"/>
        <v>0</v>
      </c>
      <c r="BG283" s="218">
        <f t="shared" si="66"/>
        <v>0</v>
      </c>
      <c r="BH283" s="218">
        <f t="shared" si="67"/>
        <v>0</v>
      </c>
      <c r="BI283" s="218">
        <f t="shared" si="68"/>
        <v>0</v>
      </c>
      <c r="BJ283" s="18" t="s">
        <v>80</v>
      </c>
      <c r="BK283" s="218">
        <f t="shared" si="69"/>
        <v>0</v>
      </c>
      <c r="BL283" s="18" t="s">
        <v>151</v>
      </c>
      <c r="BM283" s="217" t="s">
        <v>1145</v>
      </c>
    </row>
    <row r="284" spans="1:65" s="2" customFormat="1" ht="21.75" customHeight="1">
      <c r="A284" s="35"/>
      <c r="B284" s="36"/>
      <c r="C284" s="205" t="s">
        <v>657</v>
      </c>
      <c r="D284" s="205" t="s">
        <v>147</v>
      </c>
      <c r="E284" s="206" t="s">
        <v>1727</v>
      </c>
      <c r="F284" s="207" t="s">
        <v>1728</v>
      </c>
      <c r="G284" s="208" t="s">
        <v>181</v>
      </c>
      <c r="H284" s="209">
        <v>15</v>
      </c>
      <c r="I284" s="210"/>
      <c r="J284" s="211">
        <f t="shared" si="60"/>
        <v>0</v>
      </c>
      <c r="K284" s="212"/>
      <c r="L284" s="40"/>
      <c r="M284" s="213" t="s">
        <v>1</v>
      </c>
      <c r="N284" s="214" t="s">
        <v>37</v>
      </c>
      <c r="O284" s="72"/>
      <c r="P284" s="215">
        <f t="shared" si="61"/>
        <v>0</v>
      </c>
      <c r="Q284" s="215">
        <v>0</v>
      </c>
      <c r="R284" s="215">
        <f t="shared" si="62"/>
        <v>0</v>
      </c>
      <c r="S284" s="215">
        <v>0</v>
      </c>
      <c r="T284" s="216">
        <f t="shared" si="6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151</v>
      </c>
      <c r="AT284" s="217" t="s">
        <v>147</v>
      </c>
      <c r="AU284" s="217" t="s">
        <v>80</v>
      </c>
      <c r="AY284" s="18" t="s">
        <v>145</v>
      </c>
      <c r="BE284" s="218">
        <f t="shared" si="64"/>
        <v>0</v>
      </c>
      <c r="BF284" s="218">
        <f t="shared" si="65"/>
        <v>0</v>
      </c>
      <c r="BG284" s="218">
        <f t="shared" si="66"/>
        <v>0</v>
      </c>
      <c r="BH284" s="218">
        <f t="shared" si="67"/>
        <v>0</v>
      </c>
      <c r="BI284" s="218">
        <f t="shared" si="68"/>
        <v>0</v>
      </c>
      <c r="BJ284" s="18" t="s">
        <v>80</v>
      </c>
      <c r="BK284" s="218">
        <f t="shared" si="69"/>
        <v>0</v>
      </c>
      <c r="BL284" s="18" t="s">
        <v>151</v>
      </c>
      <c r="BM284" s="217" t="s">
        <v>1150</v>
      </c>
    </row>
    <row r="285" spans="1:65" s="2" customFormat="1" ht="21.75" customHeight="1">
      <c r="A285" s="35"/>
      <c r="B285" s="36"/>
      <c r="C285" s="205" t="s">
        <v>977</v>
      </c>
      <c r="D285" s="205" t="s">
        <v>147</v>
      </c>
      <c r="E285" s="206" t="s">
        <v>1729</v>
      </c>
      <c r="F285" s="207" t="s">
        <v>1730</v>
      </c>
      <c r="G285" s="208" t="s">
        <v>181</v>
      </c>
      <c r="H285" s="209">
        <v>3</v>
      </c>
      <c r="I285" s="210"/>
      <c r="J285" s="211">
        <f t="shared" si="60"/>
        <v>0</v>
      </c>
      <c r="K285" s="212"/>
      <c r="L285" s="40"/>
      <c r="M285" s="213" t="s">
        <v>1</v>
      </c>
      <c r="N285" s="214" t="s">
        <v>37</v>
      </c>
      <c r="O285" s="72"/>
      <c r="P285" s="215">
        <f t="shared" si="61"/>
        <v>0</v>
      </c>
      <c r="Q285" s="215">
        <v>0</v>
      </c>
      <c r="R285" s="215">
        <f t="shared" si="62"/>
        <v>0</v>
      </c>
      <c r="S285" s="215">
        <v>0</v>
      </c>
      <c r="T285" s="216">
        <f t="shared" si="6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151</v>
      </c>
      <c r="AT285" s="217" t="s">
        <v>147</v>
      </c>
      <c r="AU285" s="217" t="s">
        <v>80</v>
      </c>
      <c r="AY285" s="18" t="s">
        <v>145</v>
      </c>
      <c r="BE285" s="218">
        <f t="shared" si="64"/>
        <v>0</v>
      </c>
      <c r="BF285" s="218">
        <f t="shared" si="65"/>
        <v>0</v>
      </c>
      <c r="BG285" s="218">
        <f t="shared" si="66"/>
        <v>0</v>
      </c>
      <c r="BH285" s="218">
        <f t="shared" si="67"/>
        <v>0</v>
      </c>
      <c r="BI285" s="218">
        <f t="shared" si="68"/>
        <v>0</v>
      </c>
      <c r="BJ285" s="18" t="s">
        <v>80</v>
      </c>
      <c r="BK285" s="218">
        <f t="shared" si="69"/>
        <v>0</v>
      </c>
      <c r="BL285" s="18" t="s">
        <v>151</v>
      </c>
      <c r="BM285" s="217" t="s">
        <v>1153</v>
      </c>
    </row>
    <row r="286" spans="1:65" s="2" customFormat="1" ht="21.75" customHeight="1">
      <c r="A286" s="35"/>
      <c r="B286" s="36"/>
      <c r="C286" s="205" t="s">
        <v>661</v>
      </c>
      <c r="D286" s="205" t="s">
        <v>147</v>
      </c>
      <c r="E286" s="206" t="s">
        <v>1731</v>
      </c>
      <c r="F286" s="207" t="s">
        <v>1732</v>
      </c>
      <c r="G286" s="208" t="s">
        <v>181</v>
      </c>
      <c r="H286" s="209">
        <v>2</v>
      </c>
      <c r="I286" s="210"/>
      <c r="J286" s="211">
        <f t="shared" si="60"/>
        <v>0</v>
      </c>
      <c r="K286" s="212"/>
      <c r="L286" s="40"/>
      <c r="M286" s="213" t="s">
        <v>1</v>
      </c>
      <c r="N286" s="214" t="s">
        <v>37</v>
      </c>
      <c r="O286" s="72"/>
      <c r="P286" s="215">
        <f t="shared" si="61"/>
        <v>0</v>
      </c>
      <c r="Q286" s="215">
        <v>0</v>
      </c>
      <c r="R286" s="215">
        <f t="shared" si="62"/>
        <v>0</v>
      </c>
      <c r="S286" s="215">
        <v>0</v>
      </c>
      <c r="T286" s="216">
        <f t="shared" si="6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151</v>
      </c>
      <c r="AT286" s="217" t="s">
        <v>147</v>
      </c>
      <c r="AU286" s="217" t="s">
        <v>80</v>
      </c>
      <c r="AY286" s="18" t="s">
        <v>145</v>
      </c>
      <c r="BE286" s="218">
        <f t="shared" si="64"/>
        <v>0</v>
      </c>
      <c r="BF286" s="218">
        <f t="shared" si="65"/>
        <v>0</v>
      </c>
      <c r="BG286" s="218">
        <f t="shared" si="66"/>
        <v>0</v>
      </c>
      <c r="BH286" s="218">
        <f t="shared" si="67"/>
        <v>0</v>
      </c>
      <c r="BI286" s="218">
        <f t="shared" si="68"/>
        <v>0</v>
      </c>
      <c r="BJ286" s="18" t="s">
        <v>80</v>
      </c>
      <c r="BK286" s="218">
        <f t="shared" si="69"/>
        <v>0</v>
      </c>
      <c r="BL286" s="18" t="s">
        <v>151</v>
      </c>
      <c r="BM286" s="217" t="s">
        <v>1159</v>
      </c>
    </row>
    <row r="287" spans="1:65" s="2" customFormat="1" ht="21.75" customHeight="1">
      <c r="A287" s="35"/>
      <c r="B287" s="36"/>
      <c r="C287" s="205" t="s">
        <v>987</v>
      </c>
      <c r="D287" s="205" t="s">
        <v>147</v>
      </c>
      <c r="E287" s="206" t="s">
        <v>1795</v>
      </c>
      <c r="F287" s="207" t="s">
        <v>1796</v>
      </c>
      <c r="G287" s="208" t="s">
        <v>831</v>
      </c>
      <c r="H287" s="209">
        <v>2</v>
      </c>
      <c r="I287" s="210"/>
      <c r="J287" s="211">
        <f t="shared" si="60"/>
        <v>0</v>
      </c>
      <c r="K287" s="212"/>
      <c r="L287" s="40"/>
      <c r="M287" s="213" t="s">
        <v>1</v>
      </c>
      <c r="N287" s="214" t="s">
        <v>37</v>
      </c>
      <c r="O287" s="72"/>
      <c r="P287" s="215">
        <f t="shared" si="61"/>
        <v>0</v>
      </c>
      <c r="Q287" s="215">
        <v>0</v>
      </c>
      <c r="R287" s="215">
        <f t="shared" si="62"/>
        <v>0</v>
      </c>
      <c r="S287" s="215">
        <v>0</v>
      </c>
      <c r="T287" s="216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151</v>
      </c>
      <c r="AT287" s="217" t="s">
        <v>147</v>
      </c>
      <c r="AU287" s="217" t="s">
        <v>80</v>
      </c>
      <c r="AY287" s="18" t="s">
        <v>145</v>
      </c>
      <c r="BE287" s="218">
        <f t="shared" si="64"/>
        <v>0</v>
      </c>
      <c r="BF287" s="218">
        <f t="shared" si="65"/>
        <v>0</v>
      </c>
      <c r="BG287" s="218">
        <f t="shared" si="66"/>
        <v>0</v>
      </c>
      <c r="BH287" s="218">
        <f t="shared" si="67"/>
        <v>0</v>
      </c>
      <c r="BI287" s="218">
        <f t="shared" si="68"/>
        <v>0</v>
      </c>
      <c r="BJ287" s="18" t="s">
        <v>80</v>
      </c>
      <c r="BK287" s="218">
        <f t="shared" si="69"/>
        <v>0</v>
      </c>
      <c r="BL287" s="18" t="s">
        <v>151</v>
      </c>
      <c r="BM287" s="217" t="s">
        <v>1163</v>
      </c>
    </row>
    <row r="288" spans="1:65" s="2" customFormat="1" ht="16.5" customHeight="1">
      <c r="A288" s="35"/>
      <c r="B288" s="36"/>
      <c r="C288" s="263" t="s">
        <v>664</v>
      </c>
      <c r="D288" s="263" t="s">
        <v>222</v>
      </c>
      <c r="E288" s="264" t="s">
        <v>1797</v>
      </c>
      <c r="F288" s="265" t="s">
        <v>1798</v>
      </c>
      <c r="G288" s="266" t="s">
        <v>831</v>
      </c>
      <c r="H288" s="267">
        <v>1</v>
      </c>
      <c r="I288" s="268"/>
      <c r="J288" s="269">
        <f t="shared" si="60"/>
        <v>0</v>
      </c>
      <c r="K288" s="270"/>
      <c r="L288" s="271"/>
      <c r="M288" s="272" t="s">
        <v>1</v>
      </c>
      <c r="N288" s="273" t="s">
        <v>37</v>
      </c>
      <c r="O288" s="72"/>
      <c r="P288" s="215">
        <f t="shared" si="61"/>
        <v>0</v>
      </c>
      <c r="Q288" s="215">
        <v>0</v>
      </c>
      <c r="R288" s="215">
        <f t="shared" si="62"/>
        <v>0</v>
      </c>
      <c r="S288" s="215">
        <v>0</v>
      </c>
      <c r="T288" s="216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163</v>
      </c>
      <c r="AT288" s="217" t="s">
        <v>222</v>
      </c>
      <c r="AU288" s="217" t="s">
        <v>80</v>
      </c>
      <c r="AY288" s="18" t="s">
        <v>145</v>
      </c>
      <c r="BE288" s="218">
        <f t="shared" si="64"/>
        <v>0</v>
      </c>
      <c r="BF288" s="218">
        <f t="shared" si="65"/>
        <v>0</v>
      </c>
      <c r="BG288" s="218">
        <f t="shared" si="66"/>
        <v>0</v>
      </c>
      <c r="BH288" s="218">
        <f t="shared" si="67"/>
        <v>0</v>
      </c>
      <c r="BI288" s="218">
        <f t="shared" si="68"/>
        <v>0</v>
      </c>
      <c r="BJ288" s="18" t="s">
        <v>80</v>
      </c>
      <c r="BK288" s="218">
        <f t="shared" si="69"/>
        <v>0</v>
      </c>
      <c r="BL288" s="18" t="s">
        <v>151</v>
      </c>
      <c r="BM288" s="217" t="s">
        <v>1169</v>
      </c>
    </row>
    <row r="289" spans="1:65" s="2" customFormat="1" ht="16.5" customHeight="1">
      <c r="A289" s="35"/>
      <c r="B289" s="36"/>
      <c r="C289" s="263" t="s">
        <v>1032</v>
      </c>
      <c r="D289" s="263" t="s">
        <v>222</v>
      </c>
      <c r="E289" s="264" t="s">
        <v>1799</v>
      </c>
      <c r="F289" s="265" t="s">
        <v>1800</v>
      </c>
      <c r="G289" s="266" t="s">
        <v>831</v>
      </c>
      <c r="H289" s="267">
        <v>1</v>
      </c>
      <c r="I289" s="268"/>
      <c r="J289" s="269">
        <f t="shared" si="60"/>
        <v>0</v>
      </c>
      <c r="K289" s="270"/>
      <c r="L289" s="271"/>
      <c r="M289" s="272" t="s">
        <v>1</v>
      </c>
      <c r="N289" s="273" t="s">
        <v>37</v>
      </c>
      <c r="O289" s="72"/>
      <c r="P289" s="215">
        <f t="shared" si="61"/>
        <v>0</v>
      </c>
      <c r="Q289" s="215">
        <v>0</v>
      </c>
      <c r="R289" s="215">
        <f t="shared" si="62"/>
        <v>0</v>
      </c>
      <c r="S289" s="215">
        <v>0</v>
      </c>
      <c r="T289" s="216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163</v>
      </c>
      <c r="AT289" s="217" t="s">
        <v>222</v>
      </c>
      <c r="AU289" s="217" t="s">
        <v>80</v>
      </c>
      <c r="AY289" s="18" t="s">
        <v>145</v>
      </c>
      <c r="BE289" s="218">
        <f t="shared" si="64"/>
        <v>0</v>
      </c>
      <c r="BF289" s="218">
        <f t="shared" si="65"/>
        <v>0</v>
      </c>
      <c r="BG289" s="218">
        <f t="shared" si="66"/>
        <v>0</v>
      </c>
      <c r="BH289" s="218">
        <f t="shared" si="67"/>
        <v>0</v>
      </c>
      <c r="BI289" s="218">
        <f t="shared" si="68"/>
        <v>0</v>
      </c>
      <c r="BJ289" s="18" t="s">
        <v>80</v>
      </c>
      <c r="BK289" s="218">
        <f t="shared" si="69"/>
        <v>0</v>
      </c>
      <c r="BL289" s="18" t="s">
        <v>151</v>
      </c>
      <c r="BM289" s="217" t="s">
        <v>1173</v>
      </c>
    </row>
    <row r="290" spans="1:65" s="2" customFormat="1" ht="16.5" customHeight="1">
      <c r="A290" s="35"/>
      <c r="B290" s="36"/>
      <c r="C290" s="263" t="s">
        <v>671</v>
      </c>
      <c r="D290" s="263" t="s">
        <v>222</v>
      </c>
      <c r="E290" s="264" t="s">
        <v>1801</v>
      </c>
      <c r="F290" s="265" t="s">
        <v>1802</v>
      </c>
      <c r="G290" s="266" t="s">
        <v>831</v>
      </c>
      <c r="H290" s="267">
        <v>1</v>
      </c>
      <c r="I290" s="268"/>
      <c r="J290" s="269">
        <f t="shared" si="60"/>
        <v>0</v>
      </c>
      <c r="K290" s="270"/>
      <c r="L290" s="271"/>
      <c r="M290" s="272" t="s">
        <v>1</v>
      </c>
      <c r="N290" s="273" t="s">
        <v>37</v>
      </c>
      <c r="O290" s="72"/>
      <c r="P290" s="215">
        <f t="shared" si="61"/>
        <v>0</v>
      </c>
      <c r="Q290" s="215">
        <v>0</v>
      </c>
      <c r="R290" s="215">
        <f t="shared" si="62"/>
        <v>0</v>
      </c>
      <c r="S290" s="215">
        <v>0</v>
      </c>
      <c r="T290" s="216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163</v>
      </c>
      <c r="AT290" s="217" t="s">
        <v>222</v>
      </c>
      <c r="AU290" s="217" t="s">
        <v>80</v>
      </c>
      <c r="AY290" s="18" t="s">
        <v>145</v>
      </c>
      <c r="BE290" s="218">
        <f t="shared" si="64"/>
        <v>0</v>
      </c>
      <c r="BF290" s="218">
        <f t="shared" si="65"/>
        <v>0</v>
      </c>
      <c r="BG290" s="218">
        <f t="shared" si="66"/>
        <v>0</v>
      </c>
      <c r="BH290" s="218">
        <f t="shared" si="67"/>
        <v>0</v>
      </c>
      <c r="BI290" s="218">
        <f t="shared" si="68"/>
        <v>0</v>
      </c>
      <c r="BJ290" s="18" t="s">
        <v>80</v>
      </c>
      <c r="BK290" s="218">
        <f t="shared" si="69"/>
        <v>0</v>
      </c>
      <c r="BL290" s="18" t="s">
        <v>151</v>
      </c>
      <c r="BM290" s="217" t="s">
        <v>1178</v>
      </c>
    </row>
    <row r="291" spans="1:65" s="2" customFormat="1" ht="16.5" customHeight="1">
      <c r="A291" s="35"/>
      <c r="B291" s="36"/>
      <c r="C291" s="263" t="s">
        <v>1041</v>
      </c>
      <c r="D291" s="263" t="s">
        <v>222</v>
      </c>
      <c r="E291" s="264" t="s">
        <v>1749</v>
      </c>
      <c r="F291" s="265" t="s">
        <v>1750</v>
      </c>
      <c r="G291" s="266" t="s">
        <v>831</v>
      </c>
      <c r="H291" s="267">
        <v>2</v>
      </c>
      <c r="I291" s="268"/>
      <c r="J291" s="269">
        <f t="shared" si="60"/>
        <v>0</v>
      </c>
      <c r="K291" s="270"/>
      <c r="L291" s="271"/>
      <c r="M291" s="272" t="s">
        <v>1</v>
      </c>
      <c r="N291" s="273" t="s">
        <v>37</v>
      </c>
      <c r="O291" s="72"/>
      <c r="P291" s="215">
        <f t="shared" si="61"/>
        <v>0</v>
      </c>
      <c r="Q291" s="215">
        <v>0</v>
      </c>
      <c r="R291" s="215">
        <f t="shared" si="62"/>
        <v>0</v>
      </c>
      <c r="S291" s="215">
        <v>0</v>
      </c>
      <c r="T291" s="216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163</v>
      </c>
      <c r="AT291" s="217" t="s">
        <v>222</v>
      </c>
      <c r="AU291" s="217" t="s">
        <v>80</v>
      </c>
      <c r="AY291" s="18" t="s">
        <v>145</v>
      </c>
      <c r="BE291" s="218">
        <f t="shared" si="64"/>
        <v>0</v>
      </c>
      <c r="BF291" s="218">
        <f t="shared" si="65"/>
        <v>0</v>
      </c>
      <c r="BG291" s="218">
        <f t="shared" si="66"/>
        <v>0</v>
      </c>
      <c r="BH291" s="218">
        <f t="shared" si="67"/>
        <v>0</v>
      </c>
      <c r="BI291" s="218">
        <f t="shared" si="68"/>
        <v>0</v>
      </c>
      <c r="BJ291" s="18" t="s">
        <v>80</v>
      </c>
      <c r="BK291" s="218">
        <f t="shared" si="69"/>
        <v>0</v>
      </c>
      <c r="BL291" s="18" t="s">
        <v>151</v>
      </c>
      <c r="BM291" s="217" t="s">
        <v>1189</v>
      </c>
    </row>
    <row r="292" spans="1:65" s="2" customFormat="1" ht="16.5" customHeight="1">
      <c r="A292" s="35"/>
      <c r="B292" s="36"/>
      <c r="C292" s="263" t="s">
        <v>676</v>
      </c>
      <c r="D292" s="263" t="s">
        <v>222</v>
      </c>
      <c r="E292" s="264" t="s">
        <v>1803</v>
      </c>
      <c r="F292" s="265" t="s">
        <v>1804</v>
      </c>
      <c r="G292" s="266" t="s">
        <v>831</v>
      </c>
      <c r="H292" s="267">
        <v>1</v>
      </c>
      <c r="I292" s="268"/>
      <c r="J292" s="269">
        <f t="shared" si="60"/>
        <v>0</v>
      </c>
      <c r="K292" s="270"/>
      <c r="L292" s="271"/>
      <c r="M292" s="272" t="s">
        <v>1</v>
      </c>
      <c r="N292" s="273" t="s">
        <v>37</v>
      </c>
      <c r="O292" s="72"/>
      <c r="P292" s="215">
        <f t="shared" si="61"/>
        <v>0</v>
      </c>
      <c r="Q292" s="215">
        <v>0</v>
      </c>
      <c r="R292" s="215">
        <f t="shared" si="62"/>
        <v>0</v>
      </c>
      <c r="S292" s="215">
        <v>0</v>
      </c>
      <c r="T292" s="216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163</v>
      </c>
      <c r="AT292" s="217" t="s">
        <v>222</v>
      </c>
      <c r="AU292" s="217" t="s">
        <v>80</v>
      </c>
      <c r="AY292" s="18" t="s">
        <v>145</v>
      </c>
      <c r="BE292" s="218">
        <f t="shared" si="64"/>
        <v>0</v>
      </c>
      <c r="BF292" s="218">
        <f t="shared" si="65"/>
        <v>0</v>
      </c>
      <c r="BG292" s="218">
        <f t="shared" si="66"/>
        <v>0</v>
      </c>
      <c r="BH292" s="218">
        <f t="shared" si="67"/>
        <v>0</v>
      </c>
      <c r="BI292" s="218">
        <f t="shared" si="68"/>
        <v>0</v>
      </c>
      <c r="BJ292" s="18" t="s">
        <v>80</v>
      </c>
      <c r="BK292" s="218">
        <f t="shared" si="69"/>
        <v>0</v>
      </c>
      <c r="BL292" s="18" t="s">
        <v>151</v>
      </c>
      <c r="BM292" s="217" t="s">
        <v>1193</v>
      </c>
    </row>
    <row r="293" spans="1:65" s="2" customFormat="1" ht="16.5" customHeight="1">
      <c r="A293" s="35"/>
      <c r="B293" s="36"/>
      <c r="C293" s="263" t="s">
        <v>1049</v>
      </c>
      <c r="D293" s="263" t="s">
        <v>222</v>
      </c>
      <c r="E293" s="264" t="s">
        <v>1751</v>
      </c>
      <c r="F293" s="265" t="s">
        <v>1752</v>
      </c>
      <c r="G293" s="266" t="s">
        <v>831</v>
      </c>
      <c r="H293" s="267">
        <v>5</v>
      </c>
      <c r="I293" s="268"/>
      <c r="J293" s="269">
        <f t="shared" si="60"/>
        <v>0</v>
      </c>
      <c r="K293" s="270"/>
      <c r="L293" s="271"/>
      <c r="M293" s="272" t="s">
        <v>1</v>
      </c>
      <c r="N293" s="273" t="s">
        <v>37</v>
      </c>
      <c r="O293" s="72"/>
      <c r="P293" s="215">
        <f t="shared" si="61"/>
        <v>0</v>
      </c>
      <c r="Q293" s="215">
        <v>0</v>
      </c>
      <c r="R293" s="215">
        <f t="shared" si="62"/>
        <v>0</v>
      </c>
      <c r="S293" s="215">
        <v>0</v>
      </c>
      <c r="T293" s="216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163</v>
      </c>
      <c r="AT293" s="217" t="s">
        <v>222</v>
      </c>
      <c r="AU293" s="217" t="s">
        <v>80</v>
      </c>
      <c r="AY293" s="18" t="s">
        <v>145</v>
      </c>
      <c r="BE293" s="218">
        <f t="shared" si="64"/>
        <v>0</v>
      </c>
      <c r="BF293" s="218">
        <f t="shared" si="65"/>
        <v>0</v>
      </c>
      <c r="BG293" s="218">
        <f t="shared" si="66"/>
        <v>0</v>
      </c>
      <c r="BH293" s="218">
        <f t="shared" si="67"/>
        <v>0</v>
      </c>
      <c r="BI293" s="218">
        <f t="shared" si="68"/>
        <v>0</v>
      </c>
      <c r="BJ293" s="18" t="s">
        <v>80</v>
      </c>
      <c r="BK293" s="218">
        <f t="shared" si="69"/>
        <v>0</v>
      </c>
      <c r="BL293" s="18" t="s">
        <v>151</v>
      </c>
      <c r="BM293" s="217" t="s">
        <v>1201</v>
      </c>
    </row>
    <row r="294" spans="1:65" s="2" customFormat="1" ht="16.5" customHeight="1">
      <c r="A294" s="35"/>
      <c r="B294" s="36"/>
      <c r="C294" s="263" t="s">
        <v>680</v>
      </c>
      <c r="D294" s="263" t="s">
        <v>222</v>
      </c>
      <c r="E294" s="264" t="s">
        <v>1757</v>
      </c>
      <c r="F294" s="265" t="s">
        <v>1758</v>
      </c>
      <c r="G294" s="266" t="s">
        <v>831</v>
      </c>
      <c r="H294" s="267">
        <v>1</v>
      </c>
      <c r="I294" s="268"/>
      <c r="J294" s="269">
        <f t="shared" si="60"/>
        <v>0</v>
      </c>
      <c r="K294" s="270"/>
      <c r="L294" s="271"/>
      <c r="M294" s="272" t="s">
        <v>1</v>
      </c>
      <c r="N294" s="273" t="s">
        <v>37</v>
      </c>
      <c r="O294" s="72"/>
      <c r="P294" s="215">
        <f t="shared" si="61"/>
        <v>0</v>
      </c>
      <c r="Q294" s="215">
        <v>0</v>
      </c>
      <c r="R294" s="215">
        <f t="shared" si="62"/>
        <v>0</v>
      </c>
      <c r="S294" s="215">
        <v>0</v>
      </c>
      <c r="T294" s="216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163</v>
      </c>
      <c r="AT294" s="217" t="s">
        <v>222</v>
      </c>
      <c r="AU294" s="217" t="s">
        <v>80</v>
      </c>
      <c r="AY294" s="18" t="s">
        <v>145</v>
      </c>
      <c r="BE294" s="218">
        <f t="shared" si="64"/>
        <v>0</v>
      </c>
      <c r="BF294" s="218">
        <f t="shared" si="65"/>
        <v>0</v>
      </c>
      <c r="BG294" s="218">
        <f t="shared" si="66"/>
        <v>0</v>
      </c>
      <c r="BH294" s="218">
        <f t="shared" si="67"/>
        <v>0</v>
      </c>
      <c r="BI294" s="218">
        <f t="shared" si="68"/>
        <v>0</v>
      </c>
      <c r="BJ294" s="18" t="s">
        <v>80</v>
      </c>
      <c r="BK294" s="218">
        <f t="shared" si="69"/>
        <v>0</v>
      </c>
      <c r="BL294" s="18" t="s">
        <v>151</v>
      </c>
      <c r="BM294" s="217" t="s">
        <v>1205</v>
      </c>
    </row>
    <row r="295" spans="1:65" s="2" customFormat="1" ht="16.5" customHeight="1">
      <c r="A295" s="35"/>
      <c r="B295" s="36"/>
      <c r="C295" s="263" t="s">
        <v>1058</v>
      </c>
      <c r="D295" s="263" t="s">
        <v>222</v>
      </c>
      <c r="E295" s="264" t="s">
        <v>1760</v>
      </c>
      <c r="F295" s="265" t="s">
        <v>1761</v>
      </c>
      <c r="G295" s="266" t="s">
        <v>181</v>
      </c>
      <c r="H295" s="267">
        <v>0.5</v>
      </c>
      <c r="I295" s="268"/>
      <c r="J295" s="269">
        <f t="shared" si="60"/>
        <v>0</v>
      </c>
      <c r="K295" s="270"/>
      <c r="L295" s="271"/>
      <c r="M295" s="272" t="s">
        <v>1</v>
      </c>
      <c r="N295" s="273" t="s">
        <v>37</v>
      </c>
      <c r="O295" s="72"/>
      <c r="P295" s="215">
        <f t="shared" si="61"/>
        <v>0</v>
      </c>
      <c r="Q295" s="215">
        <v>0</v>
      </c>
      <c r="R295" s="215">
        <f t="shared" si="62"/>
        <v>0</v>
      </c>
      <c r="S295" s="215">
        <v>0</v>
      </c>
      <c r="T295" s="216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163</v>
      </c>
      <c r="AT295" s="217" t="s">
        <v>222</v>
      </c>
      <c r="AU295" s="217" t="s">
        <v>80</v>
      </c>
      <c r="AY295" s="18" t="s">
        <v>145</v>
      </c>
      <c r="BE295" s="218">
        <f t="shared" si="64"/>
        <v>0</v>
      </c>
      <c r="BF295" s="218">
        <f t="shared" si="65"/>
        <v>0</v>
      </c>
      <c r="BG295" s="218">
        <f t="shared" si="66"/>
        <v>0</v>
      </c>
      <c r="BH295" s="218">
        <f t="shared" si="67"/>
        <v>0</v>
      </c>
      <c r="BI295" s="218">
        <f t="shared" si="68"/>
        <v>0</v>
      </c>
      <c r="BJ295" s="18" t="s">
        <v>80</v>
      </c>
      <c r="BK295" s="218">
        <f t="shared" si="69"/>
        <v>0</v>
      </c>
      <c r="BL295" s="18" t="s">
        <v>151</v>
      </c>
      <c r="BM295" s="217" t="s">
        <v>1209</v>
      </c>
    </row>
    <row r="296" spans="1:65" s="2" customFormat="1" ht="16.5" customHeight="1">
      <c r="A296" s="35"/>
      <c r="B296" s="36"/>
      <c r="C296" s="263" t="s">
        <v>683</v>
      </c>
      <c r="D296" s="263" t="s">
        <v>222</v>
      </c>
      <c r="E296" s="264" t="s">
        <v>1765</v>
      </c>
      <c r="F296" s="265" t="s">
        <v>1766</v>
      </c>
      <c r="G296" s="266" t="s">
        <v>831</v>
      </c>
      <c r="H296" s="267">
        <v>1</v>
      </c>
      <c r="I296" s="268"/>
      <c r="J296" s="269">
        <f t="shared" si="60"/>
        <v>0</v>
      </c>
      <c r="K296" s="270"/>
      <c r="L296" s="271"/>
      <c r="M296" s="272" t="s">
        <v>1</v>
      </c>
      <c r="N296" s="273" t="s">
        <v>37</v>
      </c>
      <c r="O296" s="72"/>
      <c r="P296" s="215">
        <f t="shared" si="61"/>
        <v>0</v>
      </c>
      <c r="Q296" s="215">
        <v>0</v>
      </c>
      <c r="R296" s="215">
        <f t="shared" si="62"/>
        <v>0</v>
      </c>
      <c r="S296" s="215">
        <v>0</v>
      </c>
      <c r="T296" s="216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80</v>
      </c>
      <c r="AY296" s="18" t="s">
        <v>145</v>
      </c>
      <c r="BE296" s="218">
        <f t="shared" si="64"/>
        <v>0</v>
      </c>
      <c r="BF296" s="218">
        <f t="shared" si="65"/>
        <v>0</v>
      </c>
      <c r="BG296" s="218">
        <f t="shared" si="66"/>
        <v>0</v>
      </c>
      <c r="BH296" s="218">
        <f t="shared" si="67"/>
        <v>0</v>
      </c>
      <c r="BI296" s="218">
        <f t="shared" si="68"/>
        <v>0</v>
      </c>
      <c r="BJ296" s="18" t="s">
        <v>80</v>
      </c>
      <c r="BK296" s="218">
        <f t="shared" si="69"/>
        <v>0</v>
      </c>
      <c r="BL296" s="18" t="s">
        <v>151</v>
      </c>
      <c r="BM296" s="217" t="s">
        <v>1214</v>
      </c>
    </row>
    <row r="297" spans="1:65" s="2" customFormat="1" ht="16.5" customHeight="1">
      <c r="A297" s="35"/>
      <c r="B297" s="36"/>
      <c r="C297" s="263" t="s">
        <v>1066</v>
      </c>
      <c r="D297" s="263" t="s">
        <v>222</v>
      </c>
      <c r="E297" s="264" t="s">
        <v>1805</v>
      </c>
      <c r="F297" s="265" t="s">
        <v>1806</v>
      </c>
      <c r="G297" s="266" t="s">
        <v>831</v>
      </c>
      <c r="H297" s="267">
        <v>1</v>
      </c>
      <c r="I297" s="268"/>
      <c r="J297" s="269">
        <f t="shared" si="60"/>
        <v>0</v>
      </c>
      <c r="K297" s="270"/>
      <c r="L297" s="271"/>
      <c r="M297" s="272" t="s">
        <v>1</v>
      </c>
      <c r="N297" s="273" t="s">
        <v>37</v>
      </c>
      <c r="O297" s="72"/>
      <c r="P297" s="215">
        <f t="shared" si="61"/>
        <v>0</v>
      </c>
      <c r="Q297" s="215">
        <v>0</v>
      </c>
      <c r="R297" s="215">
        <f t="shared" si="62"/>
        <v>0</v>
      </c>
      <c r="S297" s="215">
        <v>0</v>
      </c>
      <c r="T297" s="216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163</v>
      </c>
      <c r="AT297" s="217" t="s">
        <v>222</v>
      </c>
      <c r="AU297" s="217" t="s">
        <v>80</v>
      </c>
      <c r="AY297" s="18" t="s">
        <v>145</v>
      </c>
      <c r="BE297" s="218">
        <f t="shared" si="64"/>
        <v>0</v>
      </c>
      <c r="BF297" s="218">
        <f t="shared" si="65"/>
        <v>0</v>
      </c>
      <c r="BG297" s="218">
        <f t="shared" si="66"/>
        <v>0</v>
      </c>
      <c r="BH297" s="218">
        <f t="shared" si="67"/>
        <v>0</v>
      </c>
      <c r="BI297" s="218">
        <f t="shared" si="68"/>
        <v>0</v>
      </c>
      <c r="BJ297" s="18" t="s">
        <v>80</v>
      </c>
      <c r="BK297" s="218">
        <f t="shared" si="69"/>
        <v>0</v>
      </c>
      <c r="BL297" s="18" t="s">
        <v>151</v>
      </c>
      <c r="BM297" s="217" t="s">
        <v>1242</v>
      </c>
    </row>
    <row r="298" spans="1:65" s="2" customFormat="1" ht="16.5" customHeight="1">
      <c r="A298" s="35"/>
      <c r="B298" s="36"/>
      <c r="C298" s="263" t="s">
        <v>688</v>
      </c>
      <c r="D298" s="263" t="s">
        <v>222</v>
      </c>
      <c r="E298" s="264" t="s">
        <v>1781</v>
      </c>
      <c r="F298" s="265" t="s">
        <v>1782</v>
      </c>
      <c r="G298" s="266" t="s">
        <v>831</v>
      </c>
      <c r="H298" s="267">
        <v>15</v>
      </c>
      <c r="I298" s="268"/>
      <c r="J298" s="269">
        <f t="shared" si="60"/>
        <v>0</v>
      </c>
      <c r="K298" s="270"/>
      <c r="L298" s="271"/>
      <c r="M298" s="272" t="s">
        <v>1</v>
      </c>
      <c r="N298" s="273" t="s">
        <v>37</v>
      </c>
      <c r="O298" s="72"/>
      <c r="P298" s="215">
        <f t="shared" si="61"/>
        <v>0</v>
      </c>
      <c r="Q298" s="215">
        <v>0</v>
      </c>
      <c r="R298" s="215">
        <f t="shared" si="62"/>
        <v>0</v>
      </c>
      <c r="S298" s="215">
        <v>0</v>
      </c>
      <c r="T298" s="216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163</v>
      </c>
      <c r="AT298" s="217" t="s">
        <v>222</v>
      </c>
      <c r="AU298" s="217" t="s">
        <v>80</v>
      </c>
      <c r="AY298" s="18" t="s">
        <v>145</v>
      </c>
      <c r="BE298" s="218">
        <f t="shared" si="64"/>
        <v>0</v>
      </c>
      <c r="BF298" s="218">
        <f t="shared" si="65"/>
        <v>0</v>
      </c>
      <c r="BG298" s="218">
        <f t="shared" si="66"/>
        <v>0</v>
      </c>
      <c r="BH298" s="218">
        <f t="shared" si="67"/>
        <v>0</v>
      </c>
      <c r="BI298" s="218">
        <f t="shared" si="68"/>
        <v>0</v>
      </c>
      <c r="BJ298" s="18" t="s">
        <v>80</v>
      </c>
      <c r="BK298" s="218">
        <f t="shared" si="69"/>
        <v>0</v>
      </c>
      <c r="BL298" s="18" t="s">
        <v>151</v>
      </c>
      <c r="BM298" s="217" t="s">
        <v>1248</v>
      </c>
    </row>
    <row r="299" spans="1:65" s="2" customFormat="1" ht="16.5" customHeight="1">
      <c r="A299" s="35"/>
      <c r="B299" s="36"/>
      <c r="C299" s="263" t="s">
        <v>1075</v>
      </c>
      <c r="D299" s="263" t="s">
        <v>222</v>
      </c>
      <c r="E299" s="264" t="s">
        <v>1779</v>
      </c>
      <c r="F299" s="265" t="s">
        <v>1780</v>
      </c>
      <c r="G299" s="266" t="s">
        <v>831</v>
      </c>
      <c r="H299" s="267">
        <v>5</v>
      </c>
      <c r="I299" s="268"/>
      <c r="J299" s="269">
        <f t="shared" si="60"/>
        <v>0</v>
      </c>
      <c r="K299" s="270"/>
      <c r="L299" s="271"/>
      <c r="M299" s="272" t="s">
        <v>1</v>
      </c>
      <c r="N299" s="273" t="s">
        <v>37</v>
      </c>
      <c r="O299" s="72"/>
      <c r="P299" s="215">
        <f t="shared" si="61"/>
        <v>0</v>
      </c>
      <c r="Q299" s="215">
        <v>0</v>
      </c>
      <c r="R299" s="215">
        <f t="shared" si="62"/>
        <v>0</v>
      </c>
      <c r="S299" s="215">
        <v>0</v>
      </c>
      <c r="T299" s="216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163</v>
      </c>
      <c r="AT299" s="217" t="s">
        <v>222</v>
      </c>
      <c r="AU299" s="217" t="s">
        <v>80</v>
      </c>
      <c r="AY299" s="18" t="s">
        <v>145</v>
      </c>
      <c r="BE299" s="218">
        <f t="shared" si="64"/>
        <v>0</v>
      </c>
      <c r="BF299" s="218">
        <f t="shared" si="65"/>
        <v>0</v>
      </c>
      <c r="BG299" s="218">
        <f t="shared" si="66"/>
        <v>0</v>
      </c>
      <c r="BH299" s="218">
        <f t="shared" si="67"/>
        <v>0</v>
      </c>
      <c r="BI299" s="218">
        <f t="shared" si="68"/>
        <v>0</v>
      </c>
      <c r="BJ299" s="18" t="s">
        <v>80</v>
      </c>
      <c r="BK299" s="218">
        <f t="shared" si="69"/>
        <v>0</v>
      </c>
      <c r="BL299" s="18" t="s">
        <v>151</v>
      </c>
      <c r="BM299" s="217" t="s">
        <v>1253</v>
      </c>
    </row>
    <row r="300" spans="1:65" s="2" customFormat="1" ht="16.5" customHeight="1">
      <c r="A300" s="35"/>
      <c r="B300" s="36"/>
      <c r="C300" s="263" t="s">
        <v>691</v>
      </c>
      <c r="D300" s="263" t="s">
        <v>222</v>
      </c>
      <c r="E300" s="264" t="s">
        <v>1783</v>
      </c>
      <c r="F300" s="265" t="s">
        <v>1784</v>
      </c>
      <c r="G300" s="266" t="s">
        <v>831</v>
      </c>
      <c r="H300" s="267">
        <v>8</v>
      </c>
      <c r="I300" s="268"/>
      <c r="J300" s="269">
        <f t="shared" si="60"/>
        <v>0</v>
      </c>
      <c r="K300" s="270"/>
      <c r="L300" s="271"/>
      <c r="M300" s="272" t="s">
        <v>1</v>
      </c>
      <c r="N300" s="273" t="s">
        <v>37</v>
      </c>
      <c r="O300" s="72"/>
      <c r="P300" s="215">
        <f t="shared" si="61"/>
        <v>0</v>
      </c>
      <c r="Q300" s="215">
        <v>0</v>
      </c>
      <c r="R300" s="215">
        <f t="shared" si="62"/>
        <v>0</v>
      </c>
      <c r="S300" s="215">
        <v>0</v>
      </c>
      <c r="T300" s="216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163</v>
      </c>
      <c r="AT300" s="217" t="s">
        <v>222</v>
      </c>
      <c r="AU300" s="217" t="s">
        <v>80</v>
      </c>
      <c r="AY300" s="18" t="s">
        <v>145</v>
      </c>
      <c r="BE300" s="218">
        <f t="shared" si="64"/>
        <v>0</v>
      </c>
      <c r="BF300" s="218">
        <f t="shared" si="65"/>
        <v>0</v>
      </c>
      <c r="BG300" s="218">
        <f t="shared" si="66"/>
        <v>0</v>
      </c>
      <c r="BH300" s="218">
        <f t="shared" si="67"/>
        <v>0</v>
      </c>
      <c r="BI300" s="218">
        <f t="shared" si="68"/>
        <v>0</v>
      </c>
      <c r="BJ300" s="18" t="s">
        <v>80</v>
      </c>
      <c r="BK300" s="218">
        <f t="shared" si="69"/>
        <v>0</v>
      </c>
      <c r="BL300" s="18" t="s">
        <v>151</v>
      </c>
      <c r="BM300" s="217" t="s">
        <v>1260</v>
      </c>
    </row>
    <row r="301" spans="1:65" s="2" customFormat="1" ht="16.5" customHeight="1">
      <c r="A301" s="35"/>
      <c r="B301" s="36"/>
      <c r="C301" s="263" t="s">
        <v>1084</v>
      </c>
      <c r="D301" s="263" t="s">
        <v>222</v>
      </c>
      <c r="E301" s="264" t="s">
        <v>1771</v>
      </c>
      <c r="F301" s="265" t="s">
        <v>1772</v>
      </c>
      <c r="G301" s="266" t="s">
        <v>181</v>
      </c>
      <c r="H301" s="267">
        <v>15</v>
      </c>
      <c r="I301" s="268"/>
      <c r="J301" s="269">
        <f t="shared" si="60"/>
        <v>0</v>
      </c>
      <c r="K301" s="270"/>
      <c r="L301" s="271"/>
      <c r="M301" s="272" t="s">
        <v>1</v>
      </c>
      <c r="N301" s="273" t="s">
        <v>37</v>
      </c>
      <c r="O301" s="72"/>
      <c r="P301" s="215">
        <f t="shared" si="61"/>
        <v>0</v>
      </c>
      <c r="Q301" s="215">
        <v>0</v>
      </c>
      <c r="R301" s="215">
        <f t="shared" si="62"/>
        <v>0</v>
      </c>
      <c r="S301" s="215">
        <v>0</v>
      </c>
      <c r="T301" s="216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163</v>
      </c>
      <c r="AT301" s="217" t="s">
        <v>222</v>
      </c>
      <c r="AU301" s="217" t="s">
        <v>80</v>
      </c>
      <c r="AY301" s="18" t="s">
        <v>145</v>
      </c>
      <c r="BE301" s="218">
        <f t="shared" si="64"/>
        <v>0</v>
      </c>
      <c r="BF301" s="218">
        <f t="shared" si="65"/>
        <v>0</v>
      </c>
      <c r="BG301" s="218">
        <f t="shared" si="66"/>
        <v>0</v>
      </c>
      <c r="BH301" s="218">
        <f t="shared" si="67"/>
        <v>0</v>
      </c>
      <c r="BI301" s="218">
        <f t="shared" si="68"/>
        <v>0</v>
      </c>
      <c r="BJ301" s="18" t="s">
        <v>80</v>
      </c>
      <c r="BK301" s="218">
        <f t="shared" si="69"/>
        <v>0</v>
      </c>
      <c r="BL301" s="18" t="s">
        <v>151</v>
      </c>
      <c r="BM301" s="217" t="s">
        <v>1265</v>
      </c>
    </row>
    <row r="302" spans="1:65" s="2" customFormat="1" ht="16.5" customHeight="1">
      <c r="A302" s="35"/>
      <c r="B302" s="36"/>
      <c r="C302" s="263" t="s">
        <v>695</v>
      </c>
      <c r="D302" s="263" t="s">
        <v>222</v>
      </c>
      <c r="E302" s="264" t="s">
        <v>1773</v>
      </c>
      <c r="F302" s="265" t="s">
        <v>1774</v>
      </c>
      <c r="G302" s="266" t="s">
        <v>181</v>
      </c>
      <c r="H302" s="267">
        <v>3</v>
      </c>
      <c r="I302" s="268"/>
      <c r="J302" s="269">
        <f t="shared" si="60"/>
        <v>0</v>
      </c>
      <c r="K302" s="270"/>
      <c r="L302" s="271"/>
      <c r="M302" s="272" t="s">
        <v>1</v>
      </c>
      <c r="N302" s="273" t="s">
        <v>37</v>
      </c>
      <c r="O302" s="72"/>
      <c r="P302" s="215">
        <f t="shared" si="61"/>
        <v>0</v>
      </c>
      <c r="Q302" s="215">
        <v>0</v>
      </c>
      <c r="R302" s="215">
        <f t="shared" si="62"/>
        <v>0</v>
      </c>
      <c r="S302" s="215">
        <v>0</v>
      </c>
      <c r="T302" s="216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163</v>
      </c>
      <c r="AT302" s="217" t="s">
        <v>222</v>
      </c>
      <c r="AU302" s="217" t="s">
        <v>80</v>
      </c>
      <c r="AY302" s="18" t="s">
        <v>145</v>
      </c>
      <c r="BE302" s="218">
        <f t="shared" si="64"/>
        <v>0</v>
      </c>
      <c r="BF302" s="218">
        <f t="shared" si="65"/>
        <v>0</v>
      </c>
      <c r="BG302" s="218">
        <f t="shared" si="66"/>
        <v>0</v>
      </c>
      <c r="BH302" s="218">
        <f t="shared" si="67"/>
        <v>0</v>
      </c>
      <c r="BI302" s="218">
        <f t="shared" si="68"/>
        <v>0</v>
      </c>
      <c r="BJ302" s="18" t="s">
        <v>80</v>
      </c>
      <c r="BK302" s="218">
        <f t="shared" si="69"/>
        <v>0</v>
      </c>
      <c r="BL302" s="18" t="s">
        <v>151</v>
      </c>
      <c r="BM302" s="217" t="s">
        <v>1275</v>
      </c>
    </row>
    <row r="303" spans="1:65" s="2" customFormat="1" ht="16.5" customHeight="1">
      <c r="A303" s="35"/>
      <c r="B303" s="36"/>
      <c r="C303" s="263" t="s">
        <v>1094</v>
      </c>
      <c r="D303" s="263" t="s">
        <v>222</v>
      </c>
      <c r="E303" s="264" t="s">
        <v>1775</v>
      </c>
      <c r="F303" s="265" t="s">
        <v>1776</v>
      </c>
      <c r="G303" s="266" t="s">
        <v>181</v>
      </c>
      <c r="H303" s="267">
        <v>2</v>
      </c>
      <c r="I303" s="268"/>
      <c r="J303" s="269">
        <f t="shared" si="60"/>
        <v>0</v>
      </c>
      <c r="K303" s="270"/>
      <c r="L303" s="271"/>
      <c r="M303" s="272" t="s">
        <v>1</v>
      </c>
      <c r="N303" s="273" t="s">
        <v>37</v>
      </c>
      <c r="O303" s="72"/>
      <c r="P303" s="215">
        <f t="shared" si="61"/>
        <v>0</v>
      </c>
      <c r="Q303" s="215">
        <v>0</v>
      </c>
      <c r="R303" s="215">
        <f t="shared" si="62"/>
        <v>0</v>
      </c>
      <c r="S303" s="215">
        <v>0</v>
      </c>
      <c r="T303" s="216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163</v>
      </c>
      <c r="AT303" s="217" t="s">
        <v>222</v>
      </c>
      <c r="AU303" s="217" t="s">
        <v>80</v>
      </c>
      <c r="AY303" s="18" t="s">
        <v>145</v>
      </c>
      <c r="BE303" s="218">
        <f t="shared" si="64"/>
        <v>0</v>
      </c>
      <c r="BF303" s="218">
        <f t="shared" si="65"/>
        <v>0</v>
      </c>
      <c r="BG303" s="218">
        <f t="shared" si="66"/>
        <v>0</v>
      </c>
      <c r="BH303" s="218">
        <f t="shared" si="67"/>
        <v>0</v>
      </c>
      <c r="BI303" s="218">
        <f t="shared" si="68"/>
        <v>0</v>
      </c>
      <c r="BJ303" s="18" t="s">
        <v>80</v>
      </c>
      <c r="BK303" s="218">
        <f t="shared" si="69"/>
        <v>0</v>
      </c>
      <c r="BL303" s="18" t="s">
        <v>151</v>
      </c>
      <c r="BM303" s="217" t="s">
        <v>1283</v>
      </c>
    </row>
    <row r="304" spans="1:65" s="2" customFormat="1" ht="16.5" customHeight="1">
      <c r="A304" s="35"/>
      <c r="B304" s="36"/>
      <c r="C304" s="263" t="s">
        <v>703</v>
      </c>
      <c r="D304" s="263" t="s">
        <v>222</v>
      </c>
      <c r="E304" s="264" t="s">
        <v>1807</v>
      </c>
      <c r="F304" s="265" t="s">
        <v>1808</v>
      </c>
      <c r="G304" s="266" t="s">
        <v>831</v>
      </c>
      <c r="H304" s="267">
        <v>1</v>
      </c>
      <c r="I304" s="268"/>
      <c r="J304" s="269">
        <f t="shared" si="60"/>
        <v>0</v>
      </c>
      <c r="K304" s="270"/>
      <c r="L304" s="271"/>
      <c r="M304" s="272" t="s">
        <v>1</v>
      </c>
      <c r="N304" s="273" t="s">
        <v>37</v>
      </c>
      <c r="O304" s="72"/>
      <c r="P304" s="215">
        <f t="shared" si="61"/>
        <v>0</v>
      </c>
      <c r="Q304" s="215">
        <v>0</v>
      </c>
      <c r="R304" s="215">
        <f t="shared" si="62"/>
        <v>0</v>
      </c>
      <c r="S304" s="215">
        <v>0</v>
      </c>
      <c r="T304" s="216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163</v>
      </c>
      <c r="AT304" s="217" t="s">
        <v>222</v>
      </c>
      <c r="AU304" s="217" t="s">
        <v>80</v>
      </c>
      <c r="AY304" s="18" t="s">
        <v>145</v>
      </c>
      <c r="BE304" s="218">
        <f t="shared" si="64"/>
        <v>0</v>
      </c>
      <c r="BF304" s="218">
        <f t="shared" si="65"/>
        <v>0</v>
      </c>
      <c r="BG304" s="218">
        <f t="shared" si="66"/>
        <v>0</v>
      </c>
      <c r="BH304" s="218">
        <f t="shared" si="67"/>
        <v>0</v>
      </c>
      <c r="BI304" s="218">
        <f t="shared" si="68"/>
        <v>0</v>
      </c>
      <c r="BJ304" s="18" t="s">
        <v>80</v>
      </c>
      <c r="BK304" s="218">
        <f t="shared" si="69"/>
        <v>0</v>
      </c>
      <c r="BL304" s="18" t="s">
        <v>151</v>
      </c>
      <c r="BM304" s="217" t="s">
        <v>1286</v>
      </c>
    </row>
    <row r="305" spans="1:65" s="2" customFormat="1" ht="21.75" customHeight="1">
      <c r="A305" s="35"/>
      <c r="B305" s="36"/>
      <c r="C305" s="263" t="s">
        <v>1103</v>
      </c>
      <c r="D305" s="263" t="s">
        <v>222</v>
      </c>
      <c r="E305" s="264" t="s">
        <v>1809</v>
      </c>
      <c r="F305" s="265" t="s">
        <v>1810</v>
      </c>
      <c r="G305" s="266" t="s">
        <v>831</v>
      </c>
      <c r="H305" s="267">
        <v>1</v>
      </c>
      <c r="I305" s="268"/>
      <c r="J305" s="269">
        <f t="shared" si="60"/>
        <v>0</v>
      </c>
      <c r="K305" s="270"/>
      <c r="L305" s="271"/>
      <c r="M305" s="272" t="s">
        <v>1</v>
      </c>
      <c r="N305" s="273" t="s">
        <v>37</v>
      </c>
      <c r="O305" s="72"/>
      <c r="P305" s="215">
        <f t="shared" si="61"/>
        <v>0</v>
      </c>
      <c r="Q305" s="215">
        <v>0</v>
      </c>
      <c r="R305" s="215">
        <f t="shared" si="62"/>
        <v>0</v>
      </c>
      <c r="S305" s="215">
        <v>0</v>
      </c>
      <c r="T305" s="216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163</v>
      </c>
      <c r="AT305" s="217" t="s">
        <v>222</v>
      </c>
      <c r="AU305" s="217" t="s">
        <v>80</v>
      </c>
      <c r="AY305" s="18" t="s">
        <v>145</v>
      </c>
      <c r="BE305" s="218">
        <f t="shared" si="64"/>
        <v>0</v>
      </c>
      <c r="BF305" s="218">
        <f t="shared" si="65"/>
        <v>0</v>
      </c>
      <c r="BG305" s="218">
        <f t="shared" si="66"/>
        <v>0</v>
      </c>
      <c r="BH305" s="218">
        <f t="shared" si="67"/>
        <v>0</v>
      </c>
      <c r="BI305" s="218">
        <f t="shared" si="68"/>
        <v>0</v>
      </c>
      <c r="BJ305" s="18" t="s">
        <v>80</v>
      </c>
      <c r="BK305" s="218">
        <f t="shared" si="69"/>
        <v>0</v>
      </c>
      <c r="BL305" s="18" t="s">
        <v>151</v>
      </c>
      <c r="BM305" s="217" t="s">
        <v>1290</v>
      </c>
    </row>
    <row r="306" spans="1:65" s="2" customFormat="1" ht="16.5" customHeight="1">
      <c r="A306" s="35"/>
      <c r="B306" s="36"/>
      <c r="C306" s="263" t="s">
        <v>707</v>
      </c>
      <c r="D306" s="263" t="s">
        <v>222</v>
      </c>
      <c r="E306" s="264" t="s">
        <v>1811</v>
      </c>
      <c r="F306" s="265" t="s">
        <v>1812</v>
      </c>
      <c r="G306" s="266" t="s">
        <v>831</v>
      </c>
      <c r="H306" s="267">
        <v>4</v>
      </c>
      <c r="I306" s="268"/>
      <c r="J306" s="269">
        <f t="shared" si="60"/>
        <v>0</v>
      </c>
      <c r="K306" s="270"/>
      <c r="L306" s="271"/>
      <c r="M306" s="272" t="s">
        <v>1</v>
      </c>
      <c r="N306" s="273" t="s">
        <v>37</v>
      </c>
      <c r="O306" s="72"/>
      <c r="P306" s="215">
        <f t="shared" si="61"/>
        <v>0</v>
      </c>
      <c r="Q306" s="215">
        <v>0</v>
      </c>
      <c r="R306" s="215">
        <f t="shared" si="62"/>
        <v>0</v>
      </c>
      <c r="S306" s="215">
        <v>0</v>
      </c>
      <c r="T306" s="216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163</v>
      </c>
      <c r="AT306" s="217" t="s">
        <v>222</v>
      </c>
      <c r="AU306" s="217" t="s">
        <v>80</v>
      </c>
      <c r="AY306" s="18" t="s">
        <v>145</v>
      </c>
      <c r="BE306" s="218">
        <f t="shared" si="64"/>
        <v>0</v>
      </c>
      <c r="BF306" s="218">
        <f t="shared" si="65"/>
        <v>0</v>
      </c>
      <c r="BG306" s="218">
        <f t="shared" si="66"/>
        <v>0</v>
      </c>
      <c r="BH306" s="218">
        <f t="shared" si="67"/>
        <v>0</v>
      </c>
      <c r="BI306" s="218">
        <f t="shared" si="68"/>
        <v>0</v>
      </c>
      <c r="BJ306" s="18" t="s">
        <v>80</v>
      </c>
      <c r="BK306" s="218">
        <f t="shared" si="69"/>
        <v>0</v>
      </c>
      <c r="BL306" s="18" t="s">
        <v>151</v>
      </c>
      <c r="BM306" s="217" t="s">
        <v>1293</v>
      </c>
    </row>
    <row r="307" spans="1:65" s="2" customFormat="1" ht="16.5" customHeight="1">
      <c r="A307" s="35"/>
      <c r="B307" s="36"/>
      <c r="C307" s="205" t="s">
        <v>1112</v>
      </c>
      <c r="D307" s="205" t="s">
        <v>147</v>
      </c>
      <c r="E307" s="206" t="s">
        <v>1669</v>
      </c>
      <c r="F307" s="207" t="s">
        <v>1670</v>
      </c>
      <c r="G307" s="208" t="s">
        <v>634</v>
      </c>
      <c r="H307" s="274"/>
      <c r="I307" s="210"/>
      <c r="J307" s="211">
        <f t="shared" si="60"/>
        <v>0</v>
      </c>
      <c r="K307" s="212"/>
      <c r="L307" s="40"/>
      <c r="M307" s="213" t="s">
        <v>1</v>
      </c>
      <c r="N307" s="214" t="s">
        <v>37</v>
      </c>
      <c r="O307" s="72"/>
      <c r="P307" s="215">
        <f t="shared" si="61"/>
        <v>0</v>
      </c>
      <c r="Q307" s="215">
        <v>0</v>
      </c>
      <c r="R307" s="215">
        <f t="shared" si="62"/>
        <v>0</v>
      </c>
      <c r="S307" s="215">
        <v>0</v>
      </c>
      <c r="T307" s="216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80</v>
      </c>
      <c r="AY307" s="18" t="s">
        <v>145</v>
      </c>
      <c r="BE307" s="218">
        <f t="shared" si="64"/>
        <v>0</v>
      </c>
      <c r="BF307" s="218">
        <f t="shared" si="65"/>
        <v>0</v>
      </c>
      <c r="BG307" s="218">
        <f t="shared" si="66"/>
        <v>0</v>
      </c>
      <c r="BH307" s="218">
        <f t="shared" si="67"/>
        <v>0</v>
      </c>
      <c r="BI307" s="218">
        <f t="shared" si="68"/>
        <v>0</v>
      </c>
      <c r="BJ307" s="18" t="s">
        <v>80</v>
      </c>
      <c r="BK307" s="218">
        <f t="shared" si="69"/>
        <v>0</v>
      </c>
      <c r="BL307" s="18" t="s">
        <v>151</v>
      </c>
      <c r="BM307" s="217" t="s">
        <v>1298</v>
      </c>
    </row>
    <row r="308" spans="1:65" s="2" customFormat="1" ht="16.5" customHeight="1">
      <c r="A308" s="35"/>
      <c r="B308" s="36"/>
      <c r="C308" s="205" t="s">
        <v>710</v>
      </c>
      <c r="D308" s="205" t="s">
        <v>147</v>
      </c>
      <c r="E308" s="206" t="s">
        <v>1671</v>
      </c>
      <c r="F308" s="207" t="s">
        <v>1672</v>
      </c>
      <c r="G308" s="208" t="s">
        <v>634</v>
      </c>
      <c r="H308" s="274"/>
      <c r="I308" s="210"/>
      <c r="J308" s="211">
        <f t="shared" si="60"/>
        <v>0</v>
      </c>
      <c r="K308" s="212"/>
      <c r="L308" s="40"/>
      <c r="M308" s="213" t="s">
        <v>1</v>
      </c>
      <c r="N308" s="214" t="s">
        <v>37</v>
      </c>
      <c r="O308" s="72"/>
      <c r="P308" s="215">
        <f t="shared" si="61"/>
        <v>0</v>
      </c>
      <c r="Q308" s="215">
        <v>0</v>
      </c>
      <c r="R308" s="215">
        <f t="shared" si="62"/>
        <v>0</v>
      </c>
      <c r="S308" s="215">
        <v>0</v>
      </c>
      <c r="T308" s="216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151</v>
      </c>
      <c r="AT308" s="217" t="s">
        <v>147</v>
      </c>
      <c r="AU308" s="217" t="s">
        <v>80</v>
      </c>
      <c r="AY308" s="18" t="s">
        <v>145</v>
      </c>
      <c r="BE308" s="218">
        <f t="shared" si="64"/>
        <v>0</v>
      </c>
      <c r="BF308" s="218">
        <f t="shared" si="65"/>
        <v>0</v>
      </c>
      <c r="BG308" s="218">
        <f t="shared" si="66"/>
        <v>0</v>
      </c>
      <c r="BH308" s="218">
        <f t="shared" si="67"/>
        <v>0</v>
      </c>
      <c r="BI308" s="218">
        <f t="shared" si="68"/>
        <v>0</v>
      </c>
      <c r="BJ308" s="18" t="s">
        <v>80</v>
      </c>
      <c r="BK308" s="218">
        <f t="shared" si="69"/>
        <v>0</v>
      </c>
      <c r="BL308" s="18" t="s">
        <v>151</v>
      </c>
      <c r="BM308" s="217" t="s">
        <v>1301</v>
      </c>
    </row>
    <row r="309" spans="1:65" s="2" customFormat="1" ht="16.5" customHeight="1">
      <c r="A309" s="35"/>
      <c r="B309" s="36"/>
      <c r="C309" s="205" t="s">
        <v>1121</v>
      </c>
      <c r="D309" s="205" t="s">
        <v>147</v>
      </c>
      <c r="E309" s="206" t="s">
        <v>1673</v>
      </c>
      <c r="F309" s="207" t="s">
        <v>1674</v>
      </c>
      <c r="G309" s="208" t="s">
        <v>634</v>
      </c>
      <c r="H309" s="274"/>
      <c r="I309" s="210"/>
      <c r="J309" s="211">
        <f t="shared" si="60"/>
        <v>0</v>
      </c>
      <c r="K309" s="212"/>
      <c r="L309" s="40"/>
      <c r="M309" s="213" t="s">
        <v>1</v>
      </c>
      <c r="N309" s="214" t="s">
        <v>37</v>
      </c>
      <c r="O309" s="72"/>
      <c r="P309" s="215">
        <f t="shared" si="61"/>
        <v>0</v>
      </c>
      <c r="Q309" s="215">
        <v>0</v>
      </c>
      <c r="R309" s="215">
        <f t="shared" si="62"/>
        <v>0</v>
      </c>
      <c r="S309" s="215">
        <v>0</v>
      </c>
      <c r="T309" s="216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151</v>
      </c>
      <c r="AT309" s="217" t="s">
        <v>147</v>
      </c>
      <c r="AU309" s="217" t="s">
        <v>80</v>
      </c>
      <c r="AY309" s="18" t="s">
        <v>145</v>
      </c>
      <c r="BE309" s="218">
        <f t="shared" si="64"/>
        <v>0</v>
      </c>
      <c r="BF309" s="218">
        <f t="shared" si="65"/>
        <v>0</v>
      </c>
      <c r="BG309" s="218">
        <f t="shared" si="66"/>
        <v>0</v>
      </c>
      <c r="BH309" s="218">
        <f t="shared" si="67"/>
        <v>0</v>
      </c>
      <c r="BI309" s="218">
        <f t="shared" si="68"/>
        <v>0</v>
      </c>
      <c r="BJ309" s="18" t="s">
        <v>80</v>
      </c>
      <c r="BK309" s="218">
        <f t="shared" si="69"/>
        <v>0</v>
      </c>
      <c r="BL309" s="18" t="s">
        <v>151</v>
      </c>
      <c r="BM309" s="217" t="s">
        <v>1305</v>
      </c>
    </row>
    <row r="310" spans="2:63" s="12" customFormat="1" ht="25.9" customHeight="1">
      <c r="B310" s="189"/>
      <c r="C310" s="190"/>
      <c r="D310" s="191" t="s">
        <v>71</v>
      </c>
      <c r="E310" s="192" t="s">
        <v>71</v>
      </c>
      <c r="F310" s="192" t="s">
        <v>1813</v>
      </c>
      <c r="G310" s="190"/>
      <c r="H310" s="190"/>
      <c r="I310" s="193"/>
      <c r="J310" s="194">
        <f>BK310</f>
        <v>0</v>
      </c>
      <c r="K310" s="190"/>
      <c r="L310" s="195"/>
      <c r="M310" s="196"/>
      <c r="N310" s="197"/>
      <c r="O310" s="197"/>
      <c r="P310" s="198">
        <f>SUM(P311:P334)</f>
        <v>0</v>
      </c>
      <c r="Q310" s="197"/>
      <c r="R310" s="198">
        <f>SUM(R311:R334)</f>
        <v>0</v>
      </c>
      <c r="S310" s="197"/>
      <c r="T310" s="199">
        <f>SUM(T311:T334)</f>
        <v>0</v>
      </c>
      <c r="AR310" s="200" t="s">
        <v>80</v>
      </c>
      <c r="AT310" s="201" t="s">
        <v>71</v>
      </c>
      <c r="AU310" s="201" t="s">
        <v>72</v>
      </c>
      <c r="AY310" s="200" t="s">
        <v>145</v>
      </c>
      <c r="BK310" s="202">
        <f>SUM(BK311:BK334)</f>
        <v>0</v>
      </c>
    </row>
    <row r="311" spans="1:65" s="2" customFormat="1" ht="21.75" customHeight="1">
      <c r="A311" s="35"/>
      <c r="B311" s="36"/>
      <c r="C311" s="205" t="s">
        <v>714</v>
      </c>
      <c r="D311" s="205" t="s">
        <v>147</v>
      </c>
      <c r="E311" s="206" t="s">
        <v>1787</v>
      </c>
      <c r="F311" s="207" t="s">
        <v>1788</v>
      </c>
      <c r="G311" s="208" t="s">
        <v>831</v>
      </c>
      <c r="H311" s="209">
        <v>1</v>
      </c>
      <c r="I311" s="210"/>
      <c r="J311" s="211">
        <f aca="true" t="shared" si="70" ref="J311:J334">ROUND(I311*H311,2)</f>
        <v>0</v>
      </c>
      <c r="K311" s="212"/>
      <c r="L311" s="40"/>
      <c r="M311" s="213" t="s">
        <v>1</v>
      </c>
      <c r="N311" s="214" t="s">
        <v>37</v>
      </c>
      <c r="O311" s="72"/>
      <c r="P311" s="215">
        <f aca="true" t="shared" si="71" ref="P311:P334">O311*H311</f>
        <v>0</v>
      </c>
      <c r="Q311" s="215">
        <v>0</v>
      </c>
      <c r="R311" s="215">
        <f aca="true" t="shared" si="72" ref="R311:R334">Q311*H311</f>
        <v>0</v>
      </c>
      <c r="S311" s="215">
        <v>0</v>
      </c>
      <c r="T311" s="216">
        <f aca="true" t="shared" si="73" ref="T311:T334"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151</v>
      </c>
      <c r="AT311" s="217" t="s">
        <v>147</v>
      </c>
      <c r="AU311" s="217" t="s">
        <v>80</v>
      </c>
      <c r="AY311" s="18" t="s">
        <v>145</v>
      </c>
      <c r="BE311" s="218">
        <f aca="true" t="shared" si="74" ref="BE311:BE334">IF(N311="základní",J311,0)</f>
        <v>0</v>
      </c>
      <c r="BF311" s="218">
        <f aca="true" t="shared" si="75" ref="BF311:BF334">IF(N311="snížená",J311,0)</f>
        <v>0</v>
      </c>
      <c r="BG311" s="218">
        <f aca="true" t="shared" si="76" ref="BG311:BG334">IF(N311="zákl. přenesená",J311,0)</f>
        <v>0</v>
      </c>
      <c r="BH311" s="218">
        <f aca="true" t="shared" si="77" ref="BH311:BH334">IF(N311="sníž. přenesená",J311,0)</f>
        <v>0</v>
      </c>
      <c r="BI311" s="218">
        <f aca="true" t="shared" si="78" ref="BI311:BI334">IF(N311="nulová",J311,0)</f>
        <v>0</v>
      </c>
      <c r="BJ311" s="18" t="s">
        <v>80</v>
      </c>
      <c r="BK311" s="218">
        <f aca="true" t="shared" si="79" ref="BK311:BK334">ROUND(I311*H311,2)</f>
        <v>0</v>
      </c>
      <c r="BL311" s="18" t="s">
        <v>151</v>
      </c>
      <c r="BM311" s="217" t="s">
        <v>1308</v>
      </c>
    </row>
    <row r="312" spans="1:65" s="2" customFormat="1" ht="21.75" customHeight="1">
      <c r="A312" s="35"/>
      <c r="B312" s="36"/>
      <c r="C312" s="205" t="s">
        <v>1129</v>
      </c>
      <c r="D312" s="205" t="s">
        <v>147</v>
      </c>
      <c r="E312" s="206" t="s">
        <v>1789</v>
      </c>
      <c r="F312" s="207" t="s">
        <v>1790</v>
      </c>
      <c r="G312" s="208" t="s">
        <v>831</v>
      </c>
      <c r="H312" s="209">
        <v>1</v>
      </c>
      <c r="I312" s="210"/>
      <c r="J312" s="211">
        <f t="shared" si="70"/>
        <v>0</v>
      </c>
      <c r="K312" s="212"/>
      <c r="L312" s="40"/>
      <c r="M312" s="213" t="s">
        <v>1</v>
      </c>
      <c r="N312" s="214" t="s">
        <v>37</v>
      </c>
      <c r="O312" s="72"/>
      <c r="P312" s="215">
        <f t="shared" si="71"/>
        <v>0</v>
      </c>
      <c r="Q312" s="215">
        <v>0</v>
      </c>
      <c r="R312" s="215">
        <f t="shared" si="72"/>
        <v>0</v>
      </c>
      <c r="S312" s="215">
        <v>0</v>
      </c>
      <c r="T312" s="216">
        <f t="shared" si="7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80</v>
      </c>
      <c r="AY312" s="18" t="s">
        <v>145</v>
      </c>
      <c r="BE312" s="218">
        <f t="shared" si="74"/>
        <v>0</v>
      </c>
      <c r="BF312" s="218">
        <f t="shared" si="75"/>
        <v>0</v>
      </c>
      <c r="BG312" s="218">
        <f t="shared" si="76"/>
        <v>0</v>
      </c>
      <c r="BH312" s="218">
        <f t="shared" si="77"/>
        <v>0</v>
      </c>
      <c r="BI312" s="218">
        <f t="shared" si="78"/>
        <v>0</v>
      </c>
      <c r="BJ312" s="18" t="s">
        <v>80</v>
      </c>
      <c r="BK312" s="218">
        <f t="shared" si="79"/>
        <v>0</v>
      </c>
      <c r="BL312" s="18" t="s">
        <v>151</v>
      </c>
      <c r="BM312" s="217" t="s">
        <v>1314</v>
      </c>
    </row>
    <row r="313" spans="1:65" s="2" customFormat="1" ht="21.75" customHeight="1">
      <c r="A313" s="35"/>
      <c r="B313" s="36"/>
      <c r="C313" s="205" t="s">
        <v>719</v>
      </c>
      <c r="D313" s="205" t="s">
        <v>147</v>
      </c>
      <c r="E313" s="206" t="s">
        <v>1791</v>
      </c>
      <c r="F313" s="207" t="s">
        <v>1792</v>
      </c>
      <c r="G313" s="208" t="s">
        <v>831</v>
      </c>
      <c r="H313" s="209">
        <v>3</v>
      </c>
      <c r="I313" s="210"/>
      <c r="J313" s="211">
        <f t="shared" si="70"/>
        <v>0</v>
      </c>
      <c r="K313" s="212"/>
      <c r="L313" s="40"/>
      <c r="M313" s="213" t="s">
        <v>1</v>
      </c>
      <c r="N313" s="214" t="s">
        <v>37</v>
      </c>
      <c r="O313" s="72"/>
      <c r="P313" s="215">
        <f t="shared" si="71"/>
        <v>0</v>
      </c>
      <c r="Q313" s="215">
        <v>0</v>
      </c>
      <c r="R313" s="215">
        <f t="shared" si="72"/>
        <v>0</v>
      </c>
      <c r="S313" s="215">
        <v>0</v>
      </c>
      <c r="T313" s="216">
        <f t="shared" si="7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151</v>
      </c>
      <c r="AT313" s="217" t="s">
        <v>147</v>
      </c>
      <c r="AU313" s="217" t="s">
        <v>80</v>
      </c>
      <c r="AY313" s="18" t="s">
        <v>145</v>
      </c>
      <c r="BE313" s="218">
        <f t="shared" si="74"/>
        <v>0</v>
      </c>
      <c r="BF313" s="218">
        <f t="shared" si="75"/>
        <v>0</v>
      </c>
      <c r="BG313" s="218">
        <f t="shared" si="76"/>
        <v>0</v>
      </c>
      <c r="BH313" s="218">
        <f t="shared" si="77"/>
        <v>0</v>
      </c>
      <c r="BI313" s="218">
        <f t="shared" si="78"/>
        <v>0</v>
      </c>
      <c r="BJ313" s="18" t="s">
        <v>80</v>
      </c>
      <c r="BK313" s="218">
        <f t="shared" si="79"/>
        <v>0</v>
      </c>
      <c r="BL313" s="18" t="s">
        <v>151</v>
      </c>
      <c r="BM313" s="217" t="s">
        <v>1318</v>
      </c>
    </row>
    <row r="314" spans="1:65" s="2" customFormat="1" ht="16.5" customHeight="1">
      <c r="A314" s="35"/>
      <c r="B314" s="36"/>
      <c r="C314" s="205" t="s">
        <v>1138</v>
      </c>
      <c r="D314" s="205" t="s">
        <v>147</v>
      </c>
      <c r="E314" s="206" t="s">
        <v>1721</v>
      </c>
      <c r="F314" s="207" t="s">
        <v>1722</v>
      </c>
      <c r="G314" s="208" t="s">
        <v>831</v>
      </c>
      <c r="H314" s="209">
        <v>9</v>
      </c>
      <c r="I314" s="210"/>
      <c r="J314" s="211">
        <f t="shared" si="70"/>
        <v>0</v>
      </c>
      <c r="K314" s="212"/>
      <c r="L314" s="40"/>
      <c r="M314" s="213" t="s">
        <v>1</v>
      </c>
      <c r="N314" s="214" t="s">
        <v>37</v>
      </c>
      <c r="O314" s="72"/>
      <c r="P314" s="215">
        <f t="shared" si="71"/>
        <v>0</v>
      </c>
      <c r="Q314" s="215">
        <v>0</v>
      </c>
      <c r="R314" s="215">
        <f t="shared" si="72"/>
        <v>0</v>
      </c>
      <c r="S314" s="215">
        <v>0</v>
      </c>
      <c r="T314" s="216">
        <f t="shared" si="7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151</v>
      </c>
      <c r="AT314" s="217" t="s">
        <v>147</v>
      </c>
      <c r="AU314" s="217" t="s">
        <v>80</v>
      </c>
      <c r="AY314" s="18" t="s">
        <v>145</v>
      </c>
      <c r="BE314" s="218">
        <f t="shared" si="74"/>
        <v>0</v>
      </c>
      <c r="BF314" s="218">
        <f t="shared" si="75"/>
        <v>0</v>
      </c>
      <c r="BG314" s="218">
        <f t="shared" si="76"/>
        <v>0</v>
      </c>
      <c r="BH314" s="218">
        <f t="shared" si="77"/>
        <v>0</v>
      </c>
      <c r="BI314" s="218">
        <f t="shared" si="78"/>
        <v>0</v>
      </c>
      <c r="BJ314" s="18" t="s">
        <v>80</v>
      </c>
      <c r="BK314" s="218">
        <f t="shared" si="79"/>
        <v>0</v>
      </c>
      <c r="BL314" s="18" t="s">
        <v>151</v>
      </c>
      <c r="BM314" s="217" t="s">
        <v>1323</v>
      </c>
    </row>
    <row r="315" spans="1:65" s="2" customFormat="1" ht="21.75" customHeight="1">
      <c r="A315" s="35"/>
      <c r="B315" s="36"/>
      <c r="C315" s="205" t="s">
        <v>726</v>
      </c>
      <c r="D315" s="205" t="s">
        <v>147</v>
      </c>
      <c r="E315" s="206" t="s">
        <v>1725</v>
      </c>
      <c r="F315" s="207" t="s">
        <v>1726</v>
      </c>
      <c r="G315" s="208" t="s">
        <v>831</v>
      </c>
      <c r="H315" s="209">
        <v>2</v>
      </c>
      <c r="I315" s="210"/>
      <c r="J315" s="211">
        <f t="shared" si="70"/>
        <v>0</v>
      </c>
      <c r="K315" s="212"/>
      <c r="L315" s="40"/>
      <c r="M315" s="213" t="s">
        <v>1</v>
      </c>
      <c r="N315" s="214" t="s">
        <v>37</v>
      </c>
      <c r="O315" s="72"/>
      <c r="P315" s="215">
        <f t="shared" si="71"/>
        <v>0</v>
      </c>
      <c r="Q315" s="215">
        <v>0</v>
      </c>
      <c r="R315" s="215">
        <f t="shared" si="72"/>
        <v>0</v>
      </c>
      <c r="S315" s="215">
        <v>0</v>
      </c>
      <c r="T315" s="216">
        <f t="shared" si="7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151</v>
      </c>
      <c r="AT315" s="217" t="s">
        <v>147</v>
      </c>
      <c r="AU315" s="217" t="s">
        <v>80</v>
      </c>
      <c r="AY315" s="18" t="s">
        <v>145</v>
      </c>
      <c r="BE315" s="218">
        <f t="shared" si="74"/>
        <v>0</v>
      </c>
      <c r="BF315" s="218">
        <f t="shared" si="75"/>
        <v>0</v>
      </c>
      <c r="BG315" s="218">
        <f t="shared" si="76"/>
        <v>0</v>
      </c>
      <c r="BH315" s="218">
        <f t="shared" si="77"/>
        <v>0</v>
      </c>
      <c r="BI315" s="218">
        <f t="shared" si="78"/>
        <v>0</v>
      </c>
      <c r="BJ315" s="18" t="s">
        <v>80</v>
      </c>
      <c r="BK315" s="218">
        <f t="shared" si="79"/>
        <v>0</v>
      </c>
      <c r="BL315" s="18" t="s">
        <v>151</v>
      </c>
      <c r="BM315" s="217" t="s">
        <v>1327</v>
      </c>
    </row>
    <row r="316" spans="1:65" s="2" customFormat="1" ht="21.75" customHeight="1">
      <c r="A316" s="35"/>
      <c r="B316" s="36"/>
      <c r="C316" s="205" t="s">
        <v>1147</v>
      </c>
      <c r="D316" s="205" t="s">
        <v>147</v>
      </c>
      <c r="E316" s="206" t="s">
        <v>1735</v>
      </c>
      <c r="F316" s="207" t="s">
        <v>1736</v>
      </c>
      <c r="G316" s="208" t="s">
        <v>831</v>
      </c>
      <c r="H316" s="209">
        <v>21</v>
      </c>
      <c r="I316" s="210"/>
      <c r="J316" s="211">
        <f t="shared" si="70"/>
        <v>0</v>
      </c>
      <c r="K316" s="212"/>
      <c r="L316" s="40"/>
      <c r="M316" s="213" t="s">
        <v>1</v>
      </c>
      <c r="N316" s="214" t="s">
        <v>37</v>
      </c>
      <c r="O316" s="72"/>
      <c r="P316" s="215">
        <f t="shared" si="71"/>
        <v>0</v>
      </c>
      <c r="Q316" s="215">
        <v>0</v>
      </c>
      <c r="R316" s="215">
        <f t="shared" si="72"/>
        <v>0</v>
      </c>
      <c r="S316" s="215">
        <v>0</v>
      </c>
      <c r="T316" s="216">
        <f t="shared" si="7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151</v>
      </c>
      <c r="AT316" s="217" t="s">
        <v>147</v>
      </c>
      <c r="AU316" s="217" t="s">
        <v>80</v>
      </c>
      <c r="AY316" s="18" t="s">
        <v>145</v>
      </c>
      <c r="BE316" s="218">
        <f t="shared" si="74"/>
        <v>0</v>
      </c>
      <c r="BF316" s="218">
        <f t="shared" si="75"/>
        <v>0</v>
      </c>
      <c r="BG316" s="218">
        <f t="shared" si="76"/>
        <v>0</v>
      </c>
      <c r="BH316" s="218">
        <f t="shared" si="77"/>
        <v>0</v>
      </c>
      <c r="BI316" s="218">
        <f t="shared" si="78"/>
        <v>0</v>
      </c>
      <c r="BJ316" s="18" t="s">
        <v>80</v>
      </c>
      <c r="BK316" s="218">
        <f t="shared" si="79"/>
        <v>0</v>
      </c>
      <c r="BL316" s="18" t="s">
        <v>151</v>
      </c>
      <c r="BM316" s="217" t="s">
        <v>1333</v>
      </c>
    </row>
    <row r="317" spans="1:65" s="2" customFormat="1" ht="21.75" customHeight="1">
      <c r="A317" s="35"/>
      <c r="B317" s="36"/>
      <c r="C317" s="205" t="s">
        <v>730</v>
      </c>
      <c r="D317" s="205" t="s">
        <v>147</v>
      </c>
      <c r="E317" s="206" t="s">
        <v>1739</v>
      </c>
      <c r="F317" s="207" t="s">
        <v>1740</v>
      </c>
      <c r="G317" s="208" t="s">
        <v>831</v>
      </c>
      <c r="H317" s="209">
        <v>8</v>
      </c>
      <c r="I317" s="210"/>
      <c r="J317" s="211">
        <f t="shared" si="70"/>
        <v>0</v>
      </c>
      <c r="K317" s="212"/>
      <c r="L317" s="40"/>
      <c r="M317" s="213" t="s">
        <v>1</v>
      </c>
      <c r="N317" s="214" t="s">
        <v>37</v>
      </c>
      <c r="O317" s="72"/>
      <c r="P317" s="215">
        <f t="shared" si="71"/>
        <v>0</v>
      </c>
      <c r="Q317" s="215">
        <v>0</v>
      </c>
      <c r="R317" s="215">
        <f t="shared" si="72"/>
        <v>0</v>
      </c>
      <c r="S317" s="215">
        <v>0</v>
      </c>
      <c r="T317" s="216">
        <f t="shared" si="7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151</v>
      </c>
      <c r="AT317" s="217" t="s">
        <v>147</v>
      </c>
      <c r="AU317" s="217" t="s">
        <v>80</v>
      </c>
      <c r="AY317" s="18" t="s">
        <v>145</v>
      </c>
      <c r="BE317" s="218">
        <f t="shared" si="74"/>
        <v>0</v>
      </c>
      <c r="BF317" s="218">
        <f t="shared" si="75"/>
        <v>0</v>
      </c>
      <c r="BG317" s="218">
        <f t="shared" si="76"/>
        <v>0</v>
      </c>
      <c r="BH317" s="218">
        <f t="shared" si="77"/>
        <v>0</v>
      </c>
      <c r="BI317" s="218">
        <f t="shared" si="78"/>
        <v>0</v>
      </c>
      <c r="BJ317" s="18" t="s">
        <v>80</v>
      </c>
      <c r="BK317" s="218">
        <f t="shared" si="79"/>
        <v>0</v>
      </c>
      <c r="BL317" s="18" t="s">
        <v>151</v>
      </c>
      <c r="BM317" s="217" t="s">
        <v>1338</v>
      </c>
    </row>
    <row r="318" spans="1:65" s="2" customFormat="1" ht="21.75" customHeight="1">
      <c r="A318" s="35"/>
      <c r="B318" s="36"/>
      <c r="C318" s="205" t="s">
        <v>1156</v>
      </c>
      <c r="D318" s="205" t="s">
        <v>147</v>
      </c>
      <c r="E318" s="206" t="s">
        <v>1727</v>
      </c>
      <c r="F318" s="207" t="s">
        <v>1728</v>
      </c>
      <c r="G318" s="208" t="s">
        <v>181</v>
      </c>
      <c r="H318" s="209">
        <v>14</v>
      </c>
      <c r="I318" s="210"/>
      <c r="J318" s="211">
        <f t="shared" si="70"/>
        <v>0</v>
      </c>
      <c r="K318" s="212"/>
      <c r="L318" s="40"/>
      <c r="M318" s="213" t="s">
        <v>1</v>
      </c>
      <c r="N318" s="214" t="s">
        <v>37</v>
      </c>
      <c r="O318" s="72"/>
      <c r="P318" s="215">
        <f t="shared" si="71"/>
        <v>0</v>
      </c>
      <c r="Q318" s="215">
        <v>0</v>
      </c>
      <c r="R318" s="215">
        <f t="shared" si="72"/>
        <v>0</v>
      </c>
      <c r="S318" s="215">
        <v>0</v>
      </c>
      <c r="T318" s="216">
        <f t="shared" si="7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151</v>
      </c>
      <c r="AT318" s="217" t="s">
        <v>147</v>
      </c>
      <c r="AU318" s="217" t="s">
        <v>80</v>
      </c>
      <c r="AY318" s="18" t="s">
        <v>145</v>
      </c>
      <c r="BE318" s="218">
        <f t="shared" si="74"/>
        <v>0</v>
      </c>
      <c r="BF318" s="218">
        <f t="shared" si="75"/>
        <v>0</v>
      </c>
      <c r="BG318" s="218">
        <f t="shared" si="76"/>
        <v>0</v>
      </c>
      <c r="BH318" s="218">
        <f t="shared" si="77"/>
        <v>0</v>
      </c>
      <c r="BI318" s="218">
        <f t="shared" si="78"/>
        <v>0</v>
      </c>
      <c r="BJ318" s="18" t="s">
        <v>80</v>
      </c>
      <c r="BK318" s="218">
        <f t="shared" si="79"/>
        <v>0</v>
      </c>
      <c r="BL318" s="18" t="s">
        <v>151</v>
      </c>
      <c r="BM318" s="217" t="s">
        <v>1343</v>
      </c>
    </row>
    <row r="319" spans="1:65" s="2" customFormat="1" ht="21.75" customHeight="1">
      <c r="A319" s="35"/>
      <c r="B319" s="36"/>
      <c r="C319" s="205" t="s">
        <v>734</v>
      </c>
      <c r="D319" s="205" t="s">
        <v>147</v>
      </c>
      <c r="E319" s="206" t="s">
        <v>1731</v>
      </c>
      <c r="F319" s="207" t="s">
        <v>1732</v>
      </c>
      <c r="G319" s="208" t="s">
        <v>181</v>
      </c>
      <c r="H319" s="209">
        <v>5</v>
      </c>
      <c r="I319" s="210"/>
      <c r="J319" s="211">
        <f t="shared" si="70"/>
        <v>0</v>
      </c>
      <c r="K319" s="212"/>
      <c r="L319" s="40"/>
      <c r="M319" s="213" t="s">
        <v>1</v>
      </c>
      <c r="N319" s="214" t="s">
        <v>37</v>
      </c>
      <c r="O319" s="72"/>
      <c r="P319" s="215">
        <f t="shared" si="71"/>
        <v>0</v>
      </c>
      <c r="Q319" s="215">
        <v>0</v>
      </c>
      <c r="R319" s="215">
        <f t="shared" si="72"/>
        <v>0</v>
      </c>
      <c r="S319" s="215">
        <v>0</v>
      </c>
      <c r="T319" s="216">
        <f t="shared" si="7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151</v>
      </c>
      <c r="AT319" s="217" t="s">
        <v>147</v>
      </c>
      <c r="AU319" s="217" t="s">
        <v>80</v>
      </c>
      <c r="AY319" s="18" t="s">
        <v>145</v>
      </c>
      <c r="BE319" s="218">
        <f t="shared" si="74"/>
        <v>0</v>
      </c>
      <c r="BF319" s="218">
        <f t="shared" si="75"/>
        <v>0</v>
      </c>
      <c r="BG319" s="218">
        <f t="shared" si="76"/>
        <v>0</v>
      </c>
      <c r="BH319" s="218">
        <f t="shared" si="77"/>
        <v>0</v>
      </c>
      <c r="BI319" s="218">
        <f t="shared" si="78"/>
        <v>0</v>
      </c>
      <c r="BJ319" s="18" t="s">
        <v>80</v>
      </c>
      <c r="BK319" s="218">
        <f t="shared" si="79"/>
        <v>0</v>
      </c>
      <c r="BL319" s="18" t="s">
        <v>151</v>
      </c>
      <c r="BM319" s="217" t="s">
        <v>1347</v>
      </c>
    </row>
    <row r="320" spans="1:65" s="2" customFormat="1" ht="16.5" customHeight="1">
      <c r="A320" s="35"/>
      <c r="B320" s="36"/>
      <c r="C320" s="263" t="s">
        <v>1165</v>
      </c>
      <c r="D320" s="263" t="s">
        <v>222</v>
      </c>
      <c r="E320" s="264" t="s">
        <v>1797</v>
      </c>
      <c r="F320" s="265" t="s">
        <v>1798</v>
      </c>
      <c r="G320" s="266" t="s">
        <v>831</v>
      </c>
      <c r="H320" s="267">
        <v>1</v>
      </c>
      <c r="I320" s="268"/>
      <c r="J320" s="269">
        <f t="shared" si="70"/>
        <v>0</v>
      </c>
      <c r="K320" s="270"/>
      <c r="L320" s="271"/>
      <c r="M320" s="272" t="s">
        <v>1</v>
      </c>
      <c r="N320" s="273" t="s">
        <v>37</v>
      </c>
      <c r="O320" s="72"/>
      <c r="P320" s="215">
        <f t="shared" si="71"/>
        <v>0</v>
      </c>
      <c r="Q320" s="215">
        <v>0</v>
      </c>
      <c r="R320" s="215">
        <f t="shared" si="72"/>
        <v>0</v>
      </c>
      <c r="S320" s="215">
        <v>0</v>
      </c>
      <c r="T320" s="216">
        <f t="shared" si="7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163</v>
      </c>
      <c r="AT320" s="217" t="s">
        <v>222</v>
      </c>
      <c r="AU320" s="217" t="s">
        <v>80</v>
      </c>
      <c r="AY320" s="18" t="s">
        <v>145</v>
      </c>
      <c r="BE320" s="218">
        <f t="shared" si="74"/>
        <v>0</v>
      </c>
      <c r="BF320" s="218">
        <f t="shared" si="75"/>
        <v>0</v>
      </c>
      <c r="BG320" s="218">
        <f t="shared" si="76"/>
        <v>0</v>
      </c>
      <c r="BH320" s="218">
        <f t="shared" si="77"/>
        <v>0</v>
      </c>
      <c r="BI320" s="218">
        <f t="shared" si="78"/>
        <v>0</v>
      </c>
      <c r="BJ320" s="18" t="s">
        <v>80</v>
      </c>
      <c r="BK320" s="218">
        <f t="shared" si="79"/>
        <v>0</v>
      </c>
      <c r="BL320" s="18" t="s">
        <v>151</v>
      </c>
      <c r="BM320" s="217" t="s">
        <v>1352</v>
      </c>
    </row>
    <row r="321" spans="1:65" s="2" customFormat="1" ht="16.5" customHeight="1">
      <c r="A321" s="35"/>
      <c r="B321" s="36"/>
      <c r="C321" s="263" t="s">
        <v>738</v>
      </c>
      <c r="D321" s="263" t="s">
        <v>222</v>
      </c>
      <c r="E321" s="264" t="s">
        <v>1799</v>
      </c>
      <c r="F321" s="265" t="s">
        <v>1800</v>
      </c>
      <c r="G321" s="266" t="s">
        <v>831</v>
      </c>
      <c r="H321" s="267">
        <v>1</v>
      </c>
      <c r="I321" s="268"/>
      <c r="J321" s="269">
        <f t="shared" si="70"/>
        <v>0</v>
      </c>
      <c r="K321" s="270"/>
      <c r="L321" s="271"/>
      <c r="M321" s="272" t="s">
        <v>1</v>
      </c>
      <c r="N321" s="273" t="s">
        <v>37</v>
      </c>
      <c r="O321" s="72"/>
      <c r="P321" s="215">
        <f t="shared" si="71"/>
        <v>0</v>
      </c>
      <c r="Q321" s="215">
        <v>0</v>
      </c>
      <c r="R321" s="215">
        <f t="shared" si="72"/>
        <v>0</v>
      </c>
      <c r="S321" s="215">
        <v>0</v>
      </c>
      <c r="T321" s="216">
        <f t="shared" si="7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163</v>
      </c>
      <c r="AT321" s="217" t="s">
        <v>222</v>
      </c>
      <c r="AU321" s="217" t="s">
        <v>80</v>
      </c>
      <c r="AY321" s="18" t="s">
        <v>145</v>
      </c>
      <c r="BE321" s="218">
        <f t="shared" si="74"/>
        <v>0</v>
      </c>
      <c r="BF321" s="218">
        <f t="shared" si="75"/>
        <v>0</v>
      </c>
      <c r="BG321" s="218">
        <f t="shared" si="76"/>
        <v>0</v>
      </c>
      <c r="BH321" s="218">
        <f t="shared" si="77"/>
        <v>0</v>
      </c>
      <c r="BI321" s="218">
        <f t="shared" si="78"/>
        <v>0</v>
      </c>
      <c r="BJ321" s="18" t="s">
        <v>80</v>
      </c>
      <c r="BK321" s="218">
        <f t="shared" si="79"/>
        <v>0</v>
      </c>
      <c r="BL321" s="18" t="s">
        <v>151</v>
      </c>
      <c r="BM321" s="217" t="s">
        <v>1357</v>
      </c>
    </row>
    <row r="322" spans="1:65" s="2" customFormat="1" ht="16.5" customHeight="1">
      <c r="A322" s="35"/>
      <c r="B322" s="36"/>
      <c r="C322" s="263" t="s">
        <v>1175</v>
      </c>
      <c r="D322" s="263" t="s">
        <v>222</v>
      </c>
      <c r="E322" s="264" t="s">
        <v>1801</v>
      </c>
      <c r="F322" s="265" t="s">
        <v>1802</v>
      </c>
      <c r="G322" s="266" t="s">
        <v>831</v>
      </c>
      <c r="H322" s="267">
        <v>1</v>
      </c>
      <c r="I322" s="268"/>
      <c r="J322" s="269">
        <f t="shared" si="70"/>
        <v>0</v>
      </c>
      <c r="K322" s="270"/>
      <c r="L322" s="271"/>
      <c r="M322" s="272" t="s">
        <v>1</v>
      </c>
      <c r="N322" s="273" t="s">
        <v>37</v>
      </c>
      <c r="O322" s="72"/>
      <c r="P322" s="215">
        <f t="shared" si="71"/>
        <v>0</v>
      </c>
      <c r="Q322" s="215">
        <v>0</v>
      </c>
      <c r="R322" s="215">
        <f t="shared" si="72"/>
        <v>0</v>
      </c>
      <c r="S322" s="215">
        <v>0</v>
      </c>
      <c r="T322" s="216">
        <f t="shared" si="7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163</v>
      </c>
      <c r="AT322" s="217" t="s">
        <v>222</v>
      </c>
      <c r="AU322" s="217" t="s">
        <v>80</v>
      </c>
      <c r="AY322" s="18" t="s">
        <v>145</v>
      </c>
      <c r="BE322" s="218">
        <f t="shared" si="74"/>
        <v>0</v>
      </c>
      <c r="BF322" s="218">
        <f t="shared" si="75"/>
        <v>0</v>
      </c>
      <c r="BG322" s="218">
        <f t="shared" si="76"/>
        <v>0</v>
      </c>
      <c r="BH322" s="218">
        <f t="shared" si="77"/>
        <v>0</v>
      </c>
      <c r="BI322" s="218">
        <f t="shared" si="78"/>
        <v>0</v>
      </c>
      <c r="BJ322" s="18" t="s">
        <v>80</v>
      </c>
      <c r="BK322" s="218">
        <f t="shared" si="79"/>
        <v>0</v>
      </c>
      <c r="BL322" s="18" t="s">
        <v>151</v>
      </c>
      <c r="BM322" s="217" t="s">
        <v>1361</v>
      </c>
    </row>
    <row r="323" spans="1:65" s="2" customFormat="1" ht="16.5" customHeight="1">
      <c r="A323" s="35"/>
      <c r="B323" s="36"/>
      <c r="C323" s="263" t="s">
        <v>743</v>
      </c>
      <c r="D323" s="263" t="s">
        <v>222</v>
      </c>
      <c r="E323" s="264" t="s">
        <v>1751</v>
      </c>
      <c r="F323" s="265" t="s">
        <v>1752</v>
      </c>
      <c r="G323" s="266" t="s">
        <v>831</v>
      </c>
      <c r="H323" s="267">
        <v>9</v>
      </c>
      <c r="I323" s="268"/>
      <c r="J323" s="269">
        <f t="shared" si="70"/>
        <v>0</v>
      </c>
      <c r="K323" s="270"/>
      <c r="L323" s="271"/>
      <c r="M323" s="272" t="s">
        <v>1</v>
      </c>
      <c r="N323" s="273" t="s">
        <v>37</v>
      </c>
      <c r="O323" s="72"/>
      <c r="P323" s="215">
        <f t="shared" si="71"/>
        <v>0</v>
      </c>
      <c r="Q323" s="215">
        <v>0</v>
      </c>
      <c r="R323" s="215">
        <f t="shared" si="72"/>
        <v>0</v>
      </c>
      <c r="S323" s="215">
        <v>0</v>
      </c>
      <c r="T323" s="216">
        <f t="shared" si="7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7" t="s">
        <v>163</v>
      </c>
      <c r="AT323" s="217" t="s">
        <v>222</v>
      </c>
      <c r="AU323" s="217" t="s">
        <v>80</v>
      </c>
      <c r="AY323" s="18" t="s">
        <v>145</v>
      </c>
      <c r="BE323" s="218">
        <f t="shared" si="74"/>
        <v>0</v>
      </c>
      <c r="BF323" s="218">
        <f t="shared" si="75"/>
        <v>0</v>
      </c>
      <c r="BG323" s="218">
        <f t="shared" si="76"/>
        <v>0</v>
      </c>
      <c r="BH323" s="218">
        <f t="shared" si="77"/>
        <v>0</v>
      </c>
      <c r="BI323" s="218">
        <f t="shared" si="78"/>
        <v>0</v>
      </c>
      <c r="BJ323" s="18" t="s">
        <v>80</v>
      </c>
      <c r="BK323" s="218">
        <f t="shared" si="79"/>
        <v>0</v>
      </c>
      <c r="BL323" s="18" t="s">
        <v>151</v>
      </c>
      <c r="BM323" s="217" t="s">
        <v>1365</v>
      </c>
    </row>
    <row r="324" spans="1:65" s="2" customFormat="1" ht="16.5" customHeight="1">
      <c r="A324" s="35"/>
      <c r="B324" s="36"/>
      <c r="C324" s="263" t="s">
        <v>1186</v>
      </c>
      <c r="D324" s="263" t="s">
        <v>222</v>
      </c>
      <c r="E324" s="264" t="s">
        <v>1757</v>
      </c>
      <c r="F324" s="265" t="s">
        <v>1758</v>
      </c>
      <c r="G324" s="266" t="s">
        <v>831</v>
      </c>
      <c r="H324" s="267">
        <v>1</v>
      </c>
      <c r="I324" s="268"/>
      <c r="J324" s="269">
        <f t="shared" si="70"/>
        <v>0</v>
      </c>
      <c r="K324" s="270"/>
      <c r="L324" s="271"/>
      <c r="M324" s="272" t="s">
        <v>1</v>
      </c>
      <c r="N324" s="273" t="s">
        <v>37</v>
      </c>
      <c r="O324" s="72"/>
      <c r="P324" s="215">
        <f t="shared" si="71"/>
        <v>0</v>
      </c>
      <c r="Q324" s="215">
        <v>0</v>
      </c>
      <c r="R324" s="215">
        <f t="shared" si="72"/>
        <v>0</v>
      </c>
      <c r="S324" s="215">
        <v>0</v>
      </c>
      <c r="T324" s="216">
        <f t="shared" si="7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163</v>
      </c>
      <c r="AT324" s="217" t="s">
        <v>222</v>
      </c>
      <c r="AU324" s="217" t="s">
        <v>80</v>
      </c>
      <c r="AY324" s="18" t="s">
        <v>145</v>
      </c>
      <c r="BE324" s="218">
        <f t="shared" si="74"/>
        <v>0</v>
      </c>
      <c r="BF324" s="218">
        <f t="shared" si="75"/>
        <v>0</v>
      </c>
      <c r="BG324" s="218">
        <f t="shared" si="76"/>
        <v>0</v>
      </c>
      <c r="BH324" s="218">
        <f t="shared" si="77"/>
        <v>0</v>
      </c>
      <c r="BI324" s="218">
        <f t="shared" si="78"/>
        <v>0</v>
      </c>
      <c r="BJ324" s="18" t="s">
        <v>80</v>
      </c>
      <c r="BK324" s="218">
        <f t="shared" si="79"/>
        <v>0</v>
      </c>
      <c r="BL324" s="18" t="s">
        <v>151</v>
      </c>
      <c r="BM324" s="217" t="s">
        <v>1368</v>
      </c>
    </row>
    <row r="325" spans="1:65" s="2" customFormat="1" ht="16.5" customHeight="1">
      <c r="A325" s="35"/>
      <c r="B325" s="36"/>
      <c r="C325" s="263" t="s">
        <v>748</v>
      </c>
      <c r="D325" s="263" t="s">
        <v>222</v>
      </c>
      <c r="E325" s="264" t="s">
        <v>1760</v>
      </c>
      <c r="F325" s="265" t="s">
        <v>1761</v>
      </c>
      <c r="G325" s="266" t="s">
        <v>181</v>
      </c>
      <c r="H325" s="267">
        <v>0.5</v>
      </c>
      <c r="I325" s="268"/>
      <c r="J325" s="269">
        <f t="shared" si="70"/>
        <v>0</v>
      </c>
      <c r="K325" s="270"/>
      <c r="L325" s="271"/>
      <c r="M325" s="272" t="s">
        <v>1</v>
      </c>
      <c r="N325" s="273" t="s">
        <v>37</v>
      </c>
      <c r="O325" s="72"/>
      <c r="P325" s="215">
        <f t="shared" si="71"/>
        <v>0</v>
      </c>
      <c r="Q325" s="215">
        <v>0</v>
      </c>
      <c r="R325" s="215">
        <f t="shared" si="72"/>
        <v>0</v>
      </c>
      <c r="S325" s="215">
        <v>0</v>
      </c>
      <c r="T325" s="216">
        <f t="shared" si="7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163</v>
      </c>
      <c r="AT325" s="217" t="s">
        <v>222</v>
      </c>
      <c r="AU325" s="217" t="s">
        <v>80</v>
      </c>
      <c r="AY325" s="18" t="s">
        <v>145</v>
      </c>
      <c r="BE325" s="218">
        <f t="shared" si="74"/>
        <v>0</v>
      </c>
      <c r="BF325" s="218">
        <f t="shared" si="75"/>
        <v>0</v>
      </c>
      <c r="BG325" s="218">
        <f t="shared" si="76"/>
        <v>0</v>
      </c>
      <c r="BH325" s="218">
        <f t="shared" si="77"/>
        <v>0</v>
      </c>
      <c r="BI325" s="218">
        <f t="shared" si="78"/>
        <v>0</v>
      </c>
      <c r="BJ325" s="18" t="s">
        <v>80</v>
      </c>
      <c r="BK325" s="218">
        <f t="shared" si="79"/>
        <v>0</v>
      </c>
      <c r="BL325" s="18" t="s">
        <v>151</v>
      </c>
      <c r="BM325" s="217" t="s">
        <v>1371</v>
      </c>
    </row>
    <row r="326" spans="1:65" s="2" customFormat="1" ht="16.5" customHeight="1">
      <c r="A326" s="35"/>
      <c r="B326" s="36"/>
      <c r="C326" s="263" t="s">
        <v>1195</v>
      </c>
      <c r="D326" s="263" t="s">
        <v>222</v>
      </c>
      <c r="E326" s="264" t="s">
        <v>1765</v>
      </c>
      <c r="F326" s="265" t="s">
        <v>1766</v>
      </c>
      <c r="G326" s="266" t="s">
        <v>831</v>
      </c>
      <c r="H326" s="267">
        <v>1</v>
      </c>
      <c r="I326" s="268"/>
      <c r="J326" s="269">
        <f t="shared" si="70"/>
        <v>0</v>
      </c>
      <c r="K326" s="270"/>
      <c r="L326" s="271"/>
      <c r="M326" s="272" t="s">
        <v>1</v>
      </c>
      <c r="N326" s="273" t="s">
        <v>37</v>
      </c>
      <c r="O326" s="72"/>
      <c r="P326" s="215">
        <f t="shared" si="71"/>
        <v>0</v>
      </c>
      <c r="Q326" s="215">
        <v>0</v>
      </c>
      <c r="R326" s="215">
        <f t="shared" si="72"/>
        <v>0</v>
      </c>
      <c r="S326" s="215">
        <v>0</v>
      </c>
      <c r="T326" s="216">
        <f t="shared" si="7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163</v>
      </c>
      <c r="AT326" s="217" t="s">
        <v>222</v>
      </c>
      <c r="AU326" s="217" t="s">
        <v>80</v>
      </c>
      <c r="AY326" s="18" t="s">
        <v>145</v>
      </c>
      <c r="BE326" s="218">
        <f t="shared" si="74"/>
        <v>0</v>
      </c>
      <c r="BF326" s="218">
        <f t="shared" si="75"/>
        <v>0</v>
      </c>
      <c r="BG326" s="218">
        <f t="shared" si="76"/>
        <v>0</v>
      </c>
      <c r="BH326" s="218">
        <f t="shared" si="77"/>
        <v>0</v>
      </c>
      <c r="BI326" s="218">
        <f t="shared" si="78"/>
        <v>0</v>
      </c>
      <c r="BJ326" s="18" t="s">
        <v>80</v>
      </c>
      <c r="BK326" s="218">
        <f t="shared" si="79"/>
        <v>0</v>
      </c>
      <c r="BL326" s="18" t="s">
        <v>151</v>
      </c>
      <c r="BM326" s="217" t="s">
        <v>1375</v>
      </c>
    </row>
    <row r="327" spans="1:65" s="2" customFormat="1" ht="16.5" customHeight="1">
      <c r="A327" s="35"/>
      <c r="B327" s="36"/>
      <c r="C327" s="263" t="s">
        <v>761</v>
      </c>
      <c r="D327" s="263" t="s">
        <v>222</v>
      </c>
      <c r="E327" s="264" t="s">
        <v>1781</v>
      </c>
      <c r="F327" s="265" t="s">
        <v>1782</v>
      </c>
      <c r="G327" s="266" t="s">
        <v>831</v>
      </c>
      <c r="H327" s="267">
        <v>21</v>
      </c>
      <c r="I327" s="268"/>
      <c r="J327" s="269">
        <f t="shared" si="70"/>
        <v>0</v>
      </c>
      <c r="K327" s="270"/>
      <c r="L327" s="271"/>
      <c r="M327" s="272" t="s">
        <v>1</v>
      </c>
      <c r="N327" s="273" t="s">
        <v>37</v>
      </c>
      <c r="O327" s="72"/>
      <c r="P327" s="215">
        <f t="shared" si="71"/>
        <v>0</v>
      </c>
      <c r="Q327" s="215">
        <v>0</v>
      </c>
      <c r="R327" s="215">
        <f t="shared" si="72"/>
        <v>0</v>
      </c>
      <c r="S327" s="215">
        <v>0</v>
      </c>
      <c r="T327" s="216">
        <f t="shared" si="7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163</v>
      </c>
      <c r="AT327" s="217" t="s">
        <v>222</v>
      </c>
      <c r="AU327" s="217" t="s">
        <v>80</v>
      </c>
      <c r="AY327" s="18" t="s">
        <v>145</v>
      </c>
      <c r="BE327" s="218">
        <f t="shared" si="74"/>
        <v>0</v>
      </c>
      <c r="BF327" s="218">
        <f t="shared" si="75"/>
        <v>0</v>
      </c>
      <c r="BG327" s="218">
        <f t="shared" si="76"/>
        <v>0</v>
      </c>
      <c r="BH327" s="218">
        <f t="shared" si="77"/>
        <v>0</v>
      </c>
      <c r="BI327" s="218">
        <f t="shared" si="78"/>
        <v>0</v>
      </c>
      <c r="BJ327" s="18" t="s">
        <v>80</v>
      </c>
      <c r="BK327" s="218">
        <f t="shared" si="79"/>
        <v>0</v>
      </c>
      <c r="BL327" s="18" t="s">
        <v>151</v>
      </c>
      <c r="BM327" s="217" t="s">
        <v>1378</v>
      </c>
    </row>
    <row r="328" spans="1:65" s="2" customFormat="1" ht="16.5" customHeight="1">
      <c r="A328" s="35"/>
      <c r="B328" s="36"/>
      <c r="C328" s="263" t="s">
        <v>1202</v>
      </c>
      <c r="D328" s="263" t="s">
        <v>222</v>
      </c>
      <c r="E328" s="264" t="s">
        <v>1783</v>
      </c>
      <c r="F328" s="265" t="s">
        <v>1784</v>
      </c>
      <c r="G328" s="266" t="s">
        <v>831</v>
      </c>
      <c r="H328" s="267">
        <v>8</v>
      </c>
      <c r="I328" s="268"/>
      <c r="J328" s="269">
        <f t="shared" si="70"/>
        <v>0</v>
      </c>
      <c r="K328" s="270"/>
      <c r="L328" s="271"/>
      <c r="M328" s="272" t="s">
        <v>1</v>
      </c>
      <c r="N328" s="273" t="s">
        <v>37</v>
      </c>
      <c r="O328" s="72"/>
      <c r="P328" s="215">
        <f t="shared" si="71"/>
        <v>0</v>
      </c>
      <c r="Q328" s="215">
        <v>0</v>
      </c>
      <c r="R328" s="215">
        <f t="shared" si="72"/>
        <v>0</v>
      </c>
      <c r="S328" s="215">
        <v>0</v>
      </c>
      <c r="T328" s="216">
        <f t="shared" si="7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163</v>
      </c>
      <c r="AT328" s="217" t="s">
        <v>222</v>
      </c>
      <c r="AU328" s="217" t="s">
        <v>80</v>
      </c>
      <c r="AY328" s="18" t="s">
        <v>145</v>
      </c>
      <c r="BE328" s="218">
        <f t="shared" si="74"/>
        <v>0</v>
      </c>
      <c r="BF328" s="218">
        <f t="shared" si="75"/>
        <v>0</v>
      </c>
      <c r="BG328" s="218">
        <f t="shared" si="76"/>
        <v>0</v>
      </c>
      <c r="BH328" s="218">
        <f t="shared" si="77"/>
        <v>0</v>
      </c>
      <c r="BI328" s="218">
        <f t="shared" si="78"/>
        <v>0</v>
      </c>
      <c r="BJ328" s="18" t="s">
        <v>80</v>
      </c>
      <c r="BK328" s="218">
        <f t="shared" si="79"/>
        <v>0</v>
      </c>
      <c r="BL328" s="18" t="s">
        <v>151</v>
      </c>
      <c r="BM328" s="217" t="s">
        <v>1382</v>
      </c>
    </row>
    <row r="329" spans="1:65" s="2" customFormat="1" ht="16.5" customHeight="1">
      <c r="A329" s="35"/>
      <c r="B329" s="36"/>
      <c r="C329" s="263" t="s">
        <v>767</v>
      </c>
      <c r="D329" s="263" t="s">
        <v>222</v>
      </c>
      <c r="E329" s="264" t="s">
        <v>1771</v>
      </c>
      <c r="F329" s="265" t="s">
        <v>1772</v>
      </c>
      <c r="G329" s="266" t="s">
        <v>181</v>
      </c>
      <c r="H329" s="267">
        <v>14</v>
      </c>
      <c r="I329" s="268"/>
      <c r="J329" s="269">
        <f t="shared" si="70"/>
        <v>0</v>
      </c>
      <c r="K329" s="270"/>
      <c r="L329" s="271"/>
      <c r="M329" s="272" t="s">
        <v>1</v>
      </c>
      <c r="N329" s="273" t="s">
        <v>37</v>
      </c>
      <c r="O329" s="72"/>
      <c r="P329" s="215">
        <f t="shared" si="71"/>
        <v>0</v>
      </c>
      <c r="Q329" s="215">
        <v>0</v>
      </c>
      <c r="R329" s="215">
        <f t="shared" si="72"/>
        <v>0</v>
      </c>
      <c r="S329" s="215">
        <v>0</v>
      </c>
      <c r="T329" s="216">
        <f t="shared" si="7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163</v>
      </c>
      <c r="AT329" s="217" t="s">
        <v>222</v>
      </c>
      <c r="AU329" s="217" t="s">
        <v>80</v>
      </c>
      <c r="AY329" s="18" t="s">
        <v>145</v>
      </c>
      <c r="BE329" s="218">
        <f t="shared" si="74"/>
        <v>0</v>
      </c>
      <c r="BF329" s="218">
        <f t="shared" si="75"/>
        <v>0</v>
      </c>
      <c r="BG329" s="218">
        <f t="shared" si="76"/>
        <v>0</v>
      </c>
      <c r="BH329" s="218">
        <f t="shared" si="77"/>
        <v>0</v>
      </c>
      <c r="BI329" s="218">
        <f t="shared" si="78"/>
        <v>0</v>
      </c>
      <c r="BJ329" s="18" t="s">
        <v>80</v>
      </c>
      <c r="BK329" s="218">
        <f t="shared" si="79"/>
        <v>0</v>
      </c>
      <c r="BL329" s="18" t="s">
        <v>151</v>
      </c>
      <c r="BM329" s="217" t="s">
        <v>1387</v>
      </c>
    </row>
    <row r="330" spans="1:65" s="2" customFormat="1" ht="16.5" customHeight="1">
      <c r="A330" s="35"/>
      <c r="B330" s="36"/>
      <c r="C330" s="263" t="s">
        <v>1211</v>
      </c>
      <c r="D330" s="263" t="s">
        <v>222</v>
      </c>
      <c r="E330" s="264" t="s">
        <v>1775</v>
      </c>
      <c r="F330" s="265" t="s">
        <v>1776</v>
      </c>
      <c r="G330" s="266" t="s">
        <v>181</v>
      </c>
      <c r="H330" s="267">
        <v>4</v>
      </c>
      <c r="I330" s="268"/>
      <c r="J330" s="269">
        <f t="shared" si="70"/>
        <v>0</v>
      </c>
      <c r="K330" s="270"/>
      <c r="L330" s="271"/>
      <c r="M330" s="272" t="s">
        <v>1</v>
      </c>
      <c r="N330" s="273" t="s">
        <v>37</v>
      </c>
      <c r="O330" s="72"/>
      <c r="P330" s="215">
        <f t="shared" si="71"/>
        <v>0</v>
      </c>
      <c r="Q330" s="215">
        <v>0</v>
      </c>
      <c r="R330" s="215">
        <f t="shared" si="72"/>
        <v>0</v>
      </c>
      <c r="S330" s="215">
        <v>0</v>
      </c>
      <c r="T330" s="216">
        <f t="shared" si="7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80</v>
      </c>
      <c r="AY330" s="18" t="s">
        <v>145</v>
      </c>
      <c r="BE330" s="218">
        <f t="shared" si="74"/>
        <v>0</v>
      </c>
      <c r="BF330" s="218">
        <f t="shared" si="75"/>
        <v>0</v>
      </c>
      <c r="BG330" s="218">
        <f t="shared" si="76"/>
        <v>0</v>
      </c>
      <c r="BH330" s="218">
        <f t="shared" si="77"/>
        <v>0</v>
      </c>
      <c r="BI330" s="218">
        <f t="shared" si="78"/>
        <v>0</v>
      </c>
      <c r="BJ330" s="18" t="s">
        <v>80</v>
      </c>
      <c r="BK330" s="218">
        <f t="shared" si="79"/>
        <v>0</v>
      </c>
      <c r="BL330" s="18" t="s">
        <v>151</v>
      </c>
      <c r="BM330" s="217" t="s">
        <v>1402</v>
      </c>
    </row>
    <row r="331" spans="1:65" s="2" customFormat="1" ht="16.5" customHeight="1">
      <c r="A331" s="35"/>
      <c r="B331" s="36"/>
      <c r="C331" s="263" t="s">
        <v>771</v>
      </c>
      <c r="D331" s="263" t="s">
        <v>222</v>
      </c>
      <c r="E331" s="264" t="s">
        <v>1811</v>
      </c>
      <c r="F331" s="265" t="s">
        <v>1812</v>
      </c>
      <c r="G331" s="266" t="s">
        <v>831</v>
      </c>
      <c r="H331" s="267">
        <v>6</v>
      </c>
      <c r="I331" s="268"/>
      <c r="J331" s="269">
        <f t="shared" si="70"/>
        <v>0</v>
      </c>
      <c r="K331" s="270"/>
      <c r="L331" s="271"/>
      <c r="M331" s="272" t="s">
        <v>1</v>
      </c>
      <c r="N331" s="273" t="s">
        <v>37</v>
      </c>
      <c r="O331" s="72"/>
      <c r="P331" s="215">
        <f t="shared" si="71"/>
        <v>0</v>
      </c>
      <c r="Q331" s="215">
        <v>0</v>
      </c>
      <c r="R331" s="215">
        <f t="shared" si="72"/>
        <v>0</v>
      </c>
      <c r="S331" s="215">
        <v>0</v>
      </c>
      <c r="T331" s="216">
        <f t="shared" si="7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163</v>
      </c>
      <c r="AT331" s="217" t="s">
        <v>222</v>
      </c>
      <c r="AU331" s="217" t="s">
        <v>80</v>
      </c>
      <c r="AY331" s="18" t="s">
        <v>145</v>
      </c>
      <c r="BE331" s="218">
        <f t="shared" si="74"/>
        <v>0</v>
      </c>
      <c r="BF331" s="218">
        <f t="shared" si="75"/>
        <v>0</v>
      </c>
      <c r="BG331" s="218">
        <f t="shared" si="76"/>
        <v>0</v>
      </c>
      <c r="BH331" s="218">
        <f t="shared" si="77"/>
        <v>0</v>
      </c>
      <c r="BI331" s="218">
        <f t="shared" si="78"/>
        <v>0</v>
      </c>
      <c r="BJ331" s="18" t="s">
        <v>80</v>
      </c>
      <c r="BK331" s="218">
        <f t="shared" si="79"/>
        <v>0</v>
      </c>
      <c r="BL331" s="18" t="s">
        <v>151</v>
      </c>
      <c r="BM331" s="217" t="s">
        <v>1405</v>
      </c>
    </row>
    <row r="332" spans="1:65" s="2" customFormat="1" ht="16.5" customHeight="1">
      <c r="A332" s="35"/>
      <c r="B332" s="36"/>
      <c r="C332" s="205" t="s">
        <v>1245</v>
      </c>
      <c r="D332" s="205" t="s">
        <v>147</v>
      </c>
      <c r="E332" s="206" t="s">
        <v>1669</v>
      </c>
      <c r="F332" s="207" t="s">
        <v>1670</v>
      </c>
      <c r="G332" s="208" t="s">
        <v>634</v>
      </c>
      <c r="H332" s="274"/>
      <c r="I332" s="210"/>
      <c r="J332" s="211">
        <f t="shared" si="70"/>
        <v>0</v>
      </c>
      <c r="K332" s="212"/>
      <c r="L332" s="40"/>
      <c r="M332" s="213" t="s">
        <v>1</v>
      </c>
      <c r="N332" s="214" t="s">
        <v>37</v>
      </c>
      <c r="O332" s="72"/>
      <c r="P332" s="215">
        <f t="shared" si="71"/>
        <v>0</v>
      </c>
      <c r="Q332" s="215">
        <v>0</v>
      </c>
      <c r="R332" s="215">
        <f t="shared" si="72"/>
        <v>0</v>
      </c>
      <c r="S332" s="215">
        <v>0</v>
      </c>
      <c r="T332" s="216">
        <f t="shared" si="7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151</v>
      </c>
      <c r="AT332" s="217" t="s">
        <v>147</v>
      </c>
      <c r="AU332" s="217" t="s">
        <v>80</v>
      </c>
      <c r="AY332" s="18" t="s">
        <v>145</v>
      </c>
      <c r="BE332" s="218">
        <f t="shared" si="74"/>
        <v>0</v>
      </c>
      <c r="BF332" s="218">
        <f t="shared" si="75"/>
        <v>0</v>
      </c>
      <c r="BG332" s="218">
        <f t="shared" si="76"/>
        <v>0</v>
      </c>
      <c r="BH332" s="218">
        <f t="shared" si="77"/>
        <v>0</v>
      </c>
      <c r="BI332" s="218">
        <f t="shared" si="78"/>
        <v>0</v>
      </c>
      <c r="BJ332" s="18" t="s">
        <v>80</v>
      </c>
      <c r="BK332" s="218">
        <f t="shared" si="79"/>
        <v>0</v>
      </c>
      <c r="BL332" s="18" t="s">
        <v>151</v>
      </c>
      <c r="BM332" s="217" t="s">
        <v>1417</v>
      </c>
    </row>
    <row r="333" spans="1:65" s="2" customFormat="1" ht="16.5" customHeight="1">
      <c r="A333" s="35"/>
      <c r="B333" s="36"/>
      <c r="C333" s="205" t="s">
        <v>778</v>
      </c>
      <c r="D333" s="205" t="s">
        <v>147</v>
      </c>
      <c r="E333" s="206" t="s">
        <v>1671</v>
      </c>
      <c r="F333" s="207" t="s">
        <v>1672</v>
      </c>
      <c r="G333" s="208" t="s">
        <v>634</v>
      </c>
      <c r="H333" s="274"/>
      <c r="I333" s="210"/>
      <c r="J333" s="211">
        <f t="shared" si="70"/>
        <v>0</v>
      </c>
      <c r="K333" s="212"/>
      <c r="L333" s="40"/>
      <c r="M333" s="213" t="s">
        <v>1</v>
      </c>
      <c r="N333" s="214" t="s">
        <v>37</v>
      </c>
      <c r="O333" s="72"/>
      <c r="P333" s="215">
        <f t="shared" si="71"/>
        <v>0</v>
      </c>
      <c r="Q333" s="215">
        <v>0</v>
      </c>
      <c r="R333" s="215">
        <f t="shared" si="72"/>
        <v>0</v>
      </c>
      <c r="S333" s="215">
        <v>0</v>
      </c>
      <c r="T333" s="216">
        <f t="shared" si="7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151</v>
      </c>
      <c r="AT333" s="217" t="s">
        <v>147</v>
      </c>
      <c r="AU333" s="217" t="s">
        <v>80</v>
      </c>
      <c r="AY333" s="18" t="s">
        <v>145</v>
      </c>
      <c r="BE333" s="218">
        <f t="shared" si="74"/>
        <v>0</v>
      </c>
      <c r="BF333" s="218">
        <f t="shared" si="75"/>
        <v>0</v>
      </c>
      <c r="BG333" s="218">
        <f t="shared" si="76"/>
        <v>0</v>
      </c>
      <c r="BH333" s="218">
        <f t="shared" si="77"/>
        <v>0</v>
      </c>
      <c r="BI333" s="218">
        <f t="shared" si="78"/>
        <v>0</v>
      </c>
      <c r="BJ333" s="18" t="s">
        <v>80</v>
      </c>
      <c r="BK333" s="218">
        <f t="shared" si="79"/>
        <v>0</v>
      </c>
      <c r="BL333" s="18" t="s">
        <v>151</v>
      </c>
      <c r="BM333" s="217" t="s">
        <v>1424</v>
      </c>
    </row>
    <row r="334" spans="1:65" s="2" customFormat="1" ht="16.5" customHeight="1">
      <c r="A334" s="35"/>
      <c r="B334" s="36"/>
      <c r="C334" s="205" t="s">
        <v>1257</v>
      </c>
      <c r="D334" s="205" t="s">
        <v>147</v>
      </c>
      <c r="E334" s="206" t="s">
        <v>1673</v>
      </c>
      <c r="F334" s="207" t="s">
        <v>1674</v>
      </c>
      <c r="G334" s="208" t="s">
        <v>634</v>
      </c>
      <c r="H334" s="274"/>
      <c r="I334" s="210"/>
      <c r="J334" s="211">
        <f t="shared" si="70"/>
        <v>0</v>
      </c>
      <c r="K334" s="212"/>
      <c r="L334" s="40"/>
      <c r="M334" s="213" t="s">
        <v>1</v>
      </c>
      <c r="N334" s="214" t="s">
        <v>37</v>
      </c>
      <c r="O334" s="72"/>
      <c r="P334" s="215">
        <f t="shared" si="71"/>
        <v>0</v>
      </c>
      <c r="Q334" s="215">
        <v>0</v>
      </c>
      <c r="R334" s="215">
        <f t="shared" si="72"/>
        <v>0</v>
      </c>
      <c r="S334" s="215">
        <v>0</v>
      </c>
      <c r="T334" s="216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151</v>
      </c>
      <c r="AT334" s="217" t="s">
        <v>147</v>
      </c>
      <c r="AU334" s="217" t="s">
        <v>80</v>
      </c>
      <c r="AY334" s="18" t="s">
        <v>145</v>
      </c>
      <c r="BE334" s="218">
        <f t="shared" si="74"/>
        <v>0</v>
      </c>
      <c r="BF334" s="218">
        <f t="shared" si="75"/>
        <v>0</v>
      </c>
      <c r="BG334" s="218">
        <f t="shared" si="76"/>
        <v>0</v>
      </c>
      <c r="BH334" s="218">
        <f t="shared" si="77"/>
        <v>0</v>
      </c>
      <c r="BI334" s="218">
        <f t="shared" si="78"/>
        <v>0</v>
      </c>
      <c r="BJ334" s="18" t="s">
        <v>80</v>
      </c>
      <c r="BK334" s="218">
        <f t="shared" si="79"/>
        <v>0</v>
      </c>
      <c r="BL334" s="18" t="s">
        <v>151</v>
      </c>
      <c r="BM334" s="217" t="s">
        <v>1427</v>
      </c>
    </row>
    <row r="335" spans="2:63" s="12" customFormat="1" ht="25.9" customHeight="1">
      <c r="B335" s="189"/>
      <c r="C335" s="190"/>
      <c r="D335" s="191" t="s">
        <v>71</v>
      </c>
      <c r="E335" s="192" t="s">
        <v>1814</v>
      </c>
      <c r="F335" s="192" t="s">
        <v>1815</v>
      </c>
      <c r="G335" s="190"/>
      <c r="H335" s="190"/>
      <c r="I335" s="193"/>
      <c r="J335" s="194">
        <f>BK335</f>
        <v>0</v>
      </c>
      <c r="K335" s="190"/>
      <c r="L335" s="195"/>
      <c r="M335" s="196"/>
      <c r="N335" s="197"/>
      <c r="O335" s="197"/>
      <c r="P335" s="198">
        <f>SUM(P336:P359)</f>
        <v>0</v>
      </c>
      <c r="Q335" s="197"/>
      <c r="R335" s="198">
        <f>SUM(R336:R359)</f>
        <v>0</v>
      </c>
      <c r="S335" s="197"/>
      <c r="T335" s="199">
        <f>SUM(T336:T359)</f>
        <v>0</v>
      </c>
      <c r="AR335" s="200" t="s">
        <v>80</v>
      </c>
      <c r="AT335" s="201" t="s">
        <v>71</v>
      </c>
      <c r="AU335" s="201" t="s">
        <v>72</v>
      </c>
      <c r="AY335" s="200" t="s">
        <v>145</v>
      </c>
      <c r="BK335" s="202">
        <f>SUM(BK336:BK359)</f>
        <v>0</v>
      </c>
    </row>
    <row r="336" spans="1:65" s="2" customFormat="1" ht="21.75" customHeight="1">
      <c r="A336" s="35"/>
      <c r="B336" s="36"/>
      <c r="C336" s="205" t="s">
        <v>782</v>
      </c>
      <c r="D336" s="205" t="s">
        <v>147</v>
      </c>
      <c r="E336" s="206" t="s">
        <v>1787</v>
      </c>
      <c r="F336" s="207" t="s">
        <v>1788</v>
      </c>
      <c r="G336" s="208" t="s">
        <v>831</v>
      </c>
      <c r="H336" s="209">
        <v>1</v>
      </c>
      <c r="I336" s="210"/>
      <c r="J336" s="211">
        <f aca="true" t="shared" si="80" ref="J336:J359">ROUND(I336*H336,2)</f>
        <v>0</v>
      </c>
      <c r="K336" s="212"/>
      <c r="L336" s="40"/>
      <c r="M336" s="213" t="s">
        <v>1</v>
      </c>
      <c r="N336" s="214" t="s">
        <v>37</v>
      </c>
      <c r="O336" s="72"/>
      <c r="P336" s="215">
        <f aca="true" t="shared" si="81" ref="P336:P359">O336*H336</f>
        <v>0</v>
      </c>
      <c r="Q336" s="215">
        <v>0</v>
      </c>
      <c r="R336" s="215">
        <f aca="true" t="shared" si="82" ref="R336:R359">Q336*H336</f>
        <v>0</v>
      </c>
      <c r="S336" s="215">
        <v>0</v>
      </c>
      <c r="T336" s="216">
        <f aca="true" t="shared" si="83" ref="T336:T359"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151</v>
      </c>
      <c r="AT336" s="217" t="s">
        <v>147</v>
      </c>
      <c r="AU336" s="217" t="s">
        <v>80</v>
      </c>
      <c r="AY336" s="18" t="s">
        <v>145</v>
      </c>
      <c r="BE336" s="218">
        <f aca="true" t="shared" si="84" ref="BE336:BE359">IF(N336="základní",J336,0)</f>
        <v>0</v>
      </c>
      <c r="BF336" s="218">
        <f aca="true" t="shared" si="85" ref="BF336:BF359">IF(N336="snížená",J336,0)</f>
        <v>0</v>
      </c>
      <c r="BG336" s="218">
        <f aca="true" t="shared" si="86" ref="BG336:BG359">IF(N336="zákl. přenesená",J336,0)</f>
        <v>0</v>
      </c>
      <c r="BH336" s="218">
        <f aca="true" t="shared" si="87" ref="BH336:BH359">IF(N336="sníž. přenesená",J336,0)</f>
        <v>0</v>
      </c>
      <c r="BI336" s="218">
        <f aca="true" t="shared" si="88" ref="BI336:BI359">IF(N336="nulová",J336,0)</f>
        <v>0</v>
      </c>
      <c r="BJ336" s="18" t="s">
        <v>80</v>
      </c>
      <c r="BK336" s="218">
        <f aca="true" t="shared" si="89" ref="BK336:BK359">ROUND(I336*H336,2)</f>
        <v>0</v>
      </c>
      <c r="BL336" s="18" t="s">
        <v>151</v>
      </c>
      <c r="BM336" s="217" t="s">
        <v>1431</v>
      </c>
    </row>
    <row r="337" spans="1:65" s="2" customFormat="1" ht="21.75" customHeight="1">
      <c r="A337" s="35"/>
      <c r="B337" s="36"/>
      <c r="C337" s="205" t="s">
        <v>1268</v>
      </c>
      <c r="D337" s="205" t="s">
        <v>147</v>
      </c>
      <c r="E337" s="206" t="s">
        <v>1789</v>
      </c>
      <c r="F337" s="207" t="s">
        <v>1790</v>
      </c>
      <c r="G337" s="208" t="s">
        <v>831</v>
      </c>
      <c r="H337" s="209">
        <v>1</v>
      </c>
      <c r="I337" s="210"/>
      <c r="J337" s="211">
        <f t="shared" si="80"/>
        <v>0</v>
      </c>
      <c r="K337" s="212"/>
      <c r="L337" s="40"/>
      <c r="M337" s="213" t="s">
        <v>1</v>
      </c>
      <c r="N337" s="214" t="s">
        <v>37</v>
      </c>
      <c r="O337" s="72"/>
      <c r="P337" s="215">
        <f t="shared" si="81"/>
        <v>0</v>
      </c>
      <c r="Q337" s="215">
        <v>0</v>
      </c>
      <c r="R337" s="215">
        <f t="shared" si="82"/>
        <v>0</v>
      </c>
      <c r="S337" s="215">
        <v>0</v>
      </c>
      <c r="T337" s="216">
        <f t="shared" si="8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7" t="s">
        <v>151</v>
      </c>
      <c r="AT337" s="217" t="s">
        <v>147</v>
      </c>
      <c r="AU337" s="217" t="s">
        <v>80</v>
      </c>
      <c r="AY337" s="18" t="s">
        <v>145</v>
      </c>
      <c r="BE337" s="218">
        <f t="shared" si="84"/>
        <v>0</v>
      </c>
      <c r="BF337" s="218">
        <f t="shared" si="85"/>
        <v>0</v>
      </c>
      <c r="BG337" s="218">
        <f t="shared" si="86"/>
        <v>0</v>
      </c>
      <c r="BH337" s="218">
        <f t="shared" si="87"/>
        <v>0</v>
      </c>
      <c r="BI337" s="218">
        <f t="shared" si="88"/>
        <v>0</v>
      </c>
      <c r="BJ337" s="18" t="s">
        <v>80</v>
      </c>
      <c r="BK337" s="218">
        <f t="shared" si="89"/>
        <v>0</v>
      </c>
      <c r="BL337" s="18" t="s">
        <v>151</v>
      </c>
      <c r="BM337" s="217" t="s">
        <v>1816</v>
      </c>
    </row>
    <row r="338" spans="1:65" s="2" customFormat="1" ht="21.75" customHeight="1">
      <c r="A338" s="35"/>
      <c r="B338" s="36"/>
      <c r="C338" s="205" t="s">
        <v>787</v>
      </c>
      <c r="D338" s="205" t="s">
        <v>147</v>
      </c>
      <c r="E338" s="206" t="s">
        <v>1791</v>
      </c>
      <c r="F338" s="207" t="s">
        <v>1792</v>
      </c>
      <c r="G338" s="208" t="s">
        <v>831</v>
      </c>
      <c r="H338" s="209">
        <v>3</v>
      </c>
      <c r="I338" s="210"/>
      <c r="J338" s="211">
        <f t="shared" si="80"/>
        <v>0</v>
      </c>
      <c r="K338" s="212"/>
      <c r="L338" s="40"/>
      <c r="M338" s="213" t="s">
        <v>1</v>
      </c>
      <c r="N338" s="214" t="s">
        <v>37</v>
      </c>
      <c r="O338" s="72"/>
      <c r="P338" s="215">
        <f t="shared" si="81"/>
        <v>0</v>
      </c>
      <c r="Q338" s="215">
        <v>0</v>
      </c>
      <c r="R338" s="215">
        <f t="shared" si="82"/>
        <v>0</v>
      </c>
      <c r="S338" s="215">
        <v>0</v>
      </c>
      <c r="T338" s="216">
        <f t="shared" si="8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151</v>
      </c>
      <c r="AT338" s="217" t="s">
        <v>147</v>
      </c>
      <c r="AU338" s="217" t="s">
        <v>80</v>
      </c>
      <c r="AY338" s="18" t="s">
        <v>145</v>
      </c>
      <c r="BE338" s="218">
        <f t="shared" si="84"/>
        <v>0</v>
      </c>
      <c r="BF338" s="218">
        <f t="shared" si="85"/>
        <v>0</v>
      </c>
      <c r="BG338" s="218">
        <f t="shared" si="86"/>
        <v>0</v>
      </c>
      <c r="BH338" s="218">
        <f t="shared" si="87"/>
        <v>0</v>
      </c>
      <c r="BI338" s="218">
        <f t="shared" si="88"/>
        <v>0</v>
      </c>
      <c r="BJ338" s="18" t="s">
        <v>80</v>
      </c>
      <c r="BK338" s="218">
        <f t="shared" si="89"/>
        <v>0</v>
      </c>
      <c r="BL338" s="18" t="s">
        <v>151</v>
      </c>
      <c r="BM338" s="217" t="s">
        <v>1817</v>
      </c>
    </row>
    <row r="339" spans="1:65" s="2" customFormat="1" ht="16.5" customHeight="1">
      <c r="A339" s="35"/>
      <c r="B339" s="36"/>
      <c r="C339" s="205" t="s">
        <v>1280</v>
      </c>
      <c r="D339" s="205" t="s">
        <v>147</v>
      </c>
      <c r="E339" s="206" t="s">
        <v>1721</v>
      </c>
      <c r="F339" s="207" t="s">
        <v>1722</v>
      </c>
      <c r="G339" s="208" t="s">
        <v>831</v>
      </c>
      <c r="H339" s="209">
        <v>8</v>
      </c>
      <c r="I339" s="210"/>
      <c r="J339" s="211">
        <f t="shared" si="80"/>
        <v>0</v>
      </c>
      <c r="K339" s="212"/>
      <c r="L339" s="40"/>
      <c r="M339" s="213" t="s">
        <v>1</v>
      </c>
      <c r="N339" s="214" t="s">
        <v>37</v>
      </c>
      <c r="O339" s="72"/>
      <c r="P339" s="215">
        <f t="shared" si="81"/>
        <v>0</v>
      </c>
      <c r="Q339" s="215">
        <v>0</v>
      </c>
      <c r="R339" s="215">
        <f t="shared" si="82"/>
        <v>0</v>
      </c>
      <c r="S339" s="215">
        <v>0</v>
      </c>
      <c r="T339" s="216">
        <f t="shared" si="8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80</v>
      </c>
      <c r="AY339" s="18" t="s">
        <v>145</v>
      </c>
      <c r="BE339" s="218">
        <f t="shared" si="84"/>
        <v>0</v>
      </c>
      <c r="BF339" s="218">
        <f t="shared" si="85"/>
        <v>0</v>
      </c>
      <c r="BG339" s="218">
        <f t="shared" si="86"/>
        <v>0</v>
      </c>
      <c r="BH339" s="218">
        <f t="shared" si="87"/>
        <v>0</v>
      </c>
      <c r="BI339" s="218">
        <f t="shared" si="88"/>
        <v>0</v>
      </c>
      <c r="BJ339" s="18" t="s">
        <v>80</v>
      </c>
      <c r="BK339" s="218">
        <f t="shared" si="89"/>
        <v>0</v>
      </c>
      <c r="BL339" s="18" t="s">
        <v>151</v>
      </c>
      <c r="BM339" s="217" t="s">
        <v>1818</v>
      </c>
    </row>
    <row r="340" spans="1:65" s="2" customFormat="1" ht="21.75" customHeight="1">
      <c r="A340" s="35"/>
      <c r="B340" s="36"/>
      <c r="C340" s="205" t="s">
        <v>790</v>
      </c>
      <c r="D340" s="205" t="s">
        <v>147</v>
      </c>
      <c r="E340" s="206" t="s">
        <v>1725</v>
      </c>
      <c r="F340" s="207" t="s">
        <v>1726</v>
      </c>
      <c r="G340" s="208" t="s">
        <v>831</v>
      </c>
      <c r="H340" s="209">
        <v>2</v>
      </c>
      <c r="I340" s="210"/>
      <c r="J340" s="211">
        <f t="shared" si="80"/>
        <v>0</v>
      </c>
      <c r="K340" s="212"/>
      <c r="L340" s="40"/>
      <c r="M340" s="213" t="s">
        <v>1</v>
      </c>
      <c r="N340" s="214" t="s">
        <v>37</v>
      </c>
      <c r="O340" s="72"/>
      <c r="P340" s="215">
        <f t="shared" si="81"/>
        <v>0</v>
      </c>
      <c r="Q340" s="215">
        <v>0</v>
      </c>
      <c r="R340" s="215">
        <f t="shared" si="82"/>
        <v>0</v>
      </c>
      <c r="S340" s="215">
        <v>0</v>
      </c>
      <c r="T340" s="216">
        <f t="shared" si="8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151</v>
      </c>
      <c r="AT340" s="217" t="s">
        <v>147</v>
      </c>
      <c r="AU340" s="217" t="s">
        <v>80</v>
      </c>
      <c r="AY340" s="18" t="s">
        <v>145</v>
      </c>
      <c r="BE340" s="218">
        <f t="shared" si="84"/>
        <v>0</v>
      </c>
      <c r="BF340" s="218">
        <f t="shared" si="85"/>
        <v>0</v>
      </c>
      <c r="BG340" s="218">
        <f t="shared" si="86"/>
        <v>0</v>
      </c>
      <c r="BH340" s="218">
        <f t="shared" si="87"/>
        <v>0</v>
      </c>
      <c r="BI340" s="218">
        <f t="shared" si="88"/>
        <v>0</v>
      </c>
      <c r="BJ340" s="18" t="s">
        <v>80</v>
      </c>
      <c r="BK340" s="218">
        <f t="shared" si="89"/>
        <v>0</v>
      </c>
      <c r="BL340" s="18" t="s">
        <v>151</v>
      </c>
      <c r="BM340" s="217" t="s">
        <v>1819</v>
      </c>
    </row>
    <row r="341" spans="1:65" s="2" customFormat="1" ht="21.75" customHeight="1">
      <c r="A341" s="35"/>
      <c r="B341" s="36"/>
      <c r="C341" s="205" t="s">
        <v>1287</v>
      </c>
      <c r="D341" s="205" t="s">
        <v>147</v>
      </c>
      <c r="E341" s="206" t="s">
        <v>1735</v>
      </c>
      <c r="F341" s="207" t="s">
        <v>1736</v>
      </c>
      <c r="G341" s="208" t="s">
        <v>831</v>
      </c>
      <c r="H341" s="209">
        <v>12</v>
      </c>
      <c r="I341" s="210"/>
      <c r="J341" s="211">
        <f t="shared" si="80"/>
        <v>0</v>
      </c>
      <c r="K341" s="212"/>
      <c r="L341" s="40"/>
      <c r="M341" s="213" t="s">
        <v>1</v>
      </c>
      <c r="N341" s="214" t="s">
        <v>37</v>
      </c>
      <c r="O341" s="72"/>
      <c r="P341" s="215">
        <f t="shared" si="81"/>
        <v>0</v>
      </c>
      <c r="Q341" s="215">
        <v>0</v>
      </c>
      <c r="R341" s="215">
        <f t="shared" si="82"/>
        <v>0</v>
      </c>
      <c r="S341" s="215">
        <v>0</v>
      </c>
      <c r="T341" s="216">
        <f t="shared" si="8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151</v>
      </c>
      <c r="AT341" s="217" t="s">
        <v>147</v>
      </c>
      <c r="AU341" s="217" t="s">
        <v>80</v>
      </c>
      <c r="AY341" s="18" t="s">
        <v>145</v>
      </c>
      <c r="BE341" s="218">
        <f t="shared" si="84"/>
        <v>0</v>
      </c>
      <c r="BF341" s="218">
        <f t="shared" si="85"/>
        <v>0</v>
      </c>
      <c r="BG341" s="218">
        <f t="shared" si="86"/>
        <v>0</v>
      </c>
      <c r="BH341" s="218">
        <f t="shared" si="87"/>
        <v>0</v>
      </c>
      <c r="BI341" s="218">
        <f t="shared" si="88"/>
        <v>0</v>
      </c>
      <c r="BJ341" s="18" t="s">
        <v>80</v>
      </c>
      <c r="BK341" s="218">
        <f t="shared" si="89"/>
        <v>0</v>
      </c>
      <c r="BL341" s="18" t="s">
        <v>151</v>
      </c>
      <c r="BM341" s="217" t="s">
        <v>1820</v>
      </c>
    </row>
    <row r="342" spans="1:65" s="2" customFormat="1" ht="21.75" customHeight="1">
      <c r="A342" s="35"/>
      <c r="B342" s="36"/>
      <c r="C342" s="205" t="s">
        <v>796</v>
      </c>
      <c r="D342" s="205" t="s">
        <v>147</v>
      </c>
      <c r="E342" s="206" t="s">
        <v>1739</v>
      </c>
      <c r="F342" s="207" t="s">
        <v>1740</v>
      </c>
      <c r="G342" s="208" t="s">
        <v>831</v>
      </c>
      <c r="H342" s="209">
        <v>8</v>
      </c>
      <c r="I342" s="210"/>
      <c r="J342" s="211">
        <f t="shared" si="80"/>
        <v>0</v>
      </c>
      <c r="K342" s="212"/>
      <c r="L342" s="40"/>
      <c r="M342" s="213" t="s">
        <v>1</v>
      </c>
      <c r="N342" s="214" t="s">
        <v>37</v>
      </c>
      <c r="O342" s="72"/>
      <c r="P342" s="215">
        <f t="shared" si="81"/>
        <v>0</v>
      </c>
      <c r="Q342" s="215">
        <v>0</v>
      </c>
      <c r="R342" s="215">
        <f t="shared" si="82"/>
        <v>0</v>
      </c>
      <c r="S342" s="215">
        <v>0</v>
      </c>
      <c r="T342" s="216">
        <f t="shared" si="8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80</v>
      </c>
      <c r="AY342" s="18" t="s">
        <v>145</v>
      </c>
      <c r="BE342" s="218">
        <f t="shared" si="84"/>
        <v>0</v>
      </c>
      <c r="BF342" s="218">
        <f t="shared" si="85"/>
        <v>0</v>
      </c>
      <c r="BG342" s="218">
        <f t="shared" si="86"/>
        <v>0</v>
      </c>
      <c r="BH342" s="218">
        <f t="shared" si="87"/>
        <v>0</v>
      </c>
      <c r="BI342" s="218">
        <f t="shared" si="88"/>
        <v>0</v>
      </c>
      <c r="BJ342" s="18" t="s">
        <v>80</v>
      </c>
      <c r="BK342" s="218">
        <f t="shared" si="89"/>
        <v>0</v>
      </c>
      <c r="BL342" s="18" t="s">
        <v>151</v>
      </c>
      <c r="BM342" s="217" t="s">
        <v>1821</v>
      </c>
    </row>
    <row r="343" spans="1:65" s="2" customFormat="1" ht="21.75" customHeight="1">
      <c r="A343" s="35"/>
      <c r="B343" s="36"/>
      <c r="C343" s="205" t="s">
        <v>1295</v>
      </c>
      <c r="D343" s="205" t="s">
        <v>147</v>
      </c>
      <c r="E343" s="206" t="s">
        <v>1727</v>
      </c>
      <c r="F343" s="207" t="s">
        <v>1728</v>
      </c>
      <c r="G343" s="208" t="s">
        <v>181</v>
      </c>
      <c r="H343" s="209">
        <v>12</v>
      </c>
      <c r="I343" s="210"/>
      <c r="J343" s="211">
        <f t="shared" si="80"/>
        <v>0</v>
      </c>
      <c r="K343" s="212"/>
      <c r="L343" s="40"/>
      <c r="M343" s="213" t="s">
        <v>1</v>
      </c>
      <c r="N343" s="214" t="s">
        <v>37</v>
      </c>
      <c r="O343" s="72"/>
      <c r="P343" s="215">
        <f t="shared" si="81"/>
        <v>0</v>
      </c>
      <c r="Q343" s="215">
        <v>0</v>
      </c>
      <c r="R343" s="215">
        <f t="shared" si="82"/>
        <v>0</v>
      </c>
      <c r="S343" s="215">
        <v>0</v>
      </c>
      <c r="T343" s="216">
        <f t="shared" si="8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7" t="s">
        <v>151</v>
      </c>
      <c r="AT343" s="217" t="s">
        <v>147</v>
      </c>
      <c r="AU343" s="217" t="s">
        <v>80</v>
      </c>
      <c r="AY343" s="18" t="s">
        <v>145</v>
      </c>
      <c r="BE343" s="218">
        <f t="shared" si="84"/>
        <v>0</v>
      </c>
      <c r="BF343" s="218">
        <f t="shared" si="85"/>
        <v>0</v>
      </c>
      <c r="BG343" s="218">
        <f t="shared" si="86"/>
        <v>0</v>
      </c>
      <c r="BH343" s="218">
        <f t="shared" si="87"/>
        <v>0</v>
      </c>
      <c r="BI343" s="218">
        <f t="shared" si="88"/>
        <v>0</v>
      </c>
      <c r="BJ343" s="18" t="s">
        <v>80</v>
      </c>
      <c r="BK343" s="218">
        <f t="shared" si="89"/>
        <v>0</v>
      </c>
      <c r="BL343" s="18" t="s">
        <v>151</v>
      </c>
      <c r="BM343" s="217" t="s">
        <v>1822</v>
      </c>
    </row>
    <row r="344" spans="1:65" s="2" customFormat="1" ht="21.75" customHeight="1">
      <c r="A344" s="35"/>
      <c r="B344" s="36"/>
      <c r="C344" s="205" t="s">
        <v>803</v>
      </c>
      <c r="D344" s="205" t="s">
        <v>147</v>
      </c>
      <c r="E344" s="206" t="s">
        <v>1731</v>
      </c>
      <c r="F344" s="207" t="s">
        <v>1732</v>
      </c>
      <c r="G344" s="208" t="s">
        <v>181</v>
      </c>
      <c r="H344" s="209">
        <v>4</v>
      </c>
      <c r="I344" s="210"/>
      <c r="J344" s="211">
        <f t="shared" si="80"/>
        <v>0</v>
      </c>
      <c r="K344" s="212"/>
      <c r="L344" s="40"/>
      <c r="M344" s="213" t="s">
        <v>1</v>
      </c>
      <c r="N344" s="214" t="s">
        <v>37</v>
      </c>
      <c r="O344" s="72"/>
      <c r="P344" s="215">
        <f t="shared" si="81"/>
        <v>0</v>
      </c>
      <c r="Q344" s="215">
        <v>0</v>
      </c>
      <c r="R344" s="215">
        <f t="shared" si="82"/>
        <v>0</v>
      </c>
      <c r="S344" s="215">
        <v>0</v>
      </c>
      <c r="T344" s="216">
        <f t="shared" si="8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7" t="s">
        <v>151</v>
      </c>
      <c r="AT344" s="217" t="s">
        <v>147</v>
      </c>
      <c r="AU344" s="217" t="s">
        <v>80</v>
      </c>
      <c r="AY344" s="18" t="s">
        <v>145</v>
      </c>
      <c r="BE344" s="218">
        <f t="shared" si="84"/>
        <v>0</v>
      </c>
      <c r="BF344" s="218">
        <f t="shared" si="85"/>
        <v>0</v>
      </c>
      <c r="BG344" s="218">
        <f t="shared" si="86"/>
        <v>0</v>
      </c>
      <c r="BH344" s="218">
        <f t="shared" si="87"/>
        <v>0</v>
      </c>
      <c r="BI344" s="218">
        <f t="shared" si="88"/>
        <v>0</v>
      </c>
      <c r="BJ344" s="18" t="s">
        <v>80</v>
      </c>
      <c r="BK344" s="218">
        <f t="shared" si="89"/>
        <v>0</v>
      </c>
      <c r="BL344" s="18" t="s">
        <v>151</v>
      </c>
      <c r="BM344" s="217" t="s">
        <v>1823</v>
      </c>
    </row>
    <row r="345" spans="1:65" s="2" customFormat="1" ht="16.5" customHeight="1">
      <c r="A345" s="35"/>
      <c r="B345" s="36"/>
      <c r="C345" s="263" t="s">
        <v>1302</v>
      </c>
      <c r="D345" s="263" t="s">
        <v>222</v>
      </c>
      <c r="E345" s="264" t="s">
        <v>1797</v>
      </c>
      <c r="F345" s="265" t="s">
        <v>1798</v>
      </c>
      <c r="G345" s="266" t="s">
        <v>831</v>
      </c>
      <c r="H345" s="267">
        <v>1</v>
      </c>
      <c r="I345" s="268"/>
      <c r="J345" s="269">
        <f t="shared" si="80"/>
        <v>0</v>
      </c>
      <c r="K345" s="270"/>
      <c r="L345" s="271"/>
      <c r="M345" s="272" t="s">
        <v>1</v>
      </c>
      <c r="N345" s="273" t="s">
        <v>37</v>
      </c>
      <c r="O345" s="72"/>
      <c r="P345" s="215">
        <f t="shared" si="81"/>
        <v>0</v>
      </c>
      <c r="Q345" s="215">
        <v>0</v>
      </c>
      <c r="R345" s="215">
        <f t="shared" si="82"/>
        <v>0</v>
      </c>
      <c r="S345" s="215">
        <v>0</v>
      </c>
      <c r="T345" s="216">
        <f t="shared" si="8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163</v>
      </c>
      <c r="AT345" s="217" t="s">
        <v>222</v>
      </c>
      <c r="AU345" s="217" t="s">
        <v>80</v>
      </c>
      <c r="AY345" s="18" t="s">
        <v>145</v>
      </c>
      <c r="BE345" s="218">
        <f t="shared" si="84"/>
        <v>0</v>
      </c>
      <c r="BF345" s="218">
        <f t="shared" si="85"/>
        <v>0</v>
      </c>
      <c r="BG345" s="218">
        <f t="shared" si="86"/>
        <v>0</v>
      </c>
      <c r="BH345" s="218">
        <f t="shared" si="87"/>
        <v>0</v>
      </c>
      <c r="BI345" s="218">
        <f t="shared" si="88"/>
        <v>0</v>
      </c>
      <c r="BJ345" s="18" t="s">
        <v>80</v>
      </c>
      <c r="BK345" s="218">
        <f t="shared" si="89"/>
        <v>0</v>
      </c>
      <c r="BL345" s="18" t="s">
        <v>151</v>
      </c>
      <c r="BM345" s="217" t="s">
        <v>1824</v>
      </c>
    </row>
    <row r="346" spans="1:65" s="2" customFormat="1" ht="16.5" customHeight="1">
      <c r="A346" s="35"/>
      <c r="B346" s="36"/>
      <c r="C346" s="263" t="s">
        <v>808</v>
      </c>
      <c r="D346" s="263" t="s">
        <v>222</v>
      </c>
      <c r="E346" s="264" t="s">
        <v>1799</v>
      </c>
      <c r="F346" s="265" t="s">
        <v>1800</v>
      </c>
      <c r="G346" s="266" t="s">
        <v>831</v>
      </c>
      <c r="H346" s="267">
        <v>1</v>
      </c>
      <c r="I346" s="268"/>
      <c r="J346" s="269">
        <f t="shared" si="80"/>
        <v>0</v>
      </c>
      <c r="K346" s="270"/>
      <c r="L346" s="271"/>
      <c r="M346" s="272" t="s">
        <v>1</v>
      </c>
      <c r="N346" s="273" t="s">
        <v>37</v>
      </c>
      <c r="O346" s="72"/>
      <c r="P346" s="215">
        <f t="shared" si="81"/>
        <v>0</v>
      </c>
      <c r="Q346" s="215">
        <v>0</v>
      </c>
      <c r="R346" s="215">
        <f t="shared" si="82"/>
        <v>0</v>
      </c>
      <c r="S346" s="215">
        <v>0</v>
      </c>
      <c r="T346" s="216">
        <f t="shared" si="8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163</v>
      </c>
      <c r="AT346" s="217" t="s">
        <v>222</v>
      </c>
      <c r="AU346" s="217" t="s">
        <v>80</v>
      </c>
      <c r="AY346" s="18" t="s">
        <v>145</v>
      </c>
      <c r="BE346" s="218">
        <f t="shared" si="84"/>
        <v>0</v>
      </c>
      <c r="BF346" s="218">
        <f t="shared" si="85"/>
        <v>0</v>
      </c>
      <c r="BG346" s="218">
        <f t="shared" si="86"/>
        <v>0</v>
      </c>
      <c r="BH346" s="218">
        <f t="shared" si="87"/>
        <v>0</v>
      </c>
      <c r="BI346" s="218">
        <f t="shared" si="88"/>
        <v>0</v>
      </c>
      <c r="BJ346" s="18" t="s">
        <v>80</v>
      </c>
      <c r="BK346" s="218">
        <f t="shared" si="89"/>
        <v>0</v>
      </c>
      <c r="BL346" s="18" t="s">
        <v>151</v>
      </c>
      <c r="BM346" s="217" t="s">
        <v>1825</v>
      </c>
    </row>
    <row r="347" spans="1:65" s="2" customFormat="1" ht="16.5" customHeight="1">
      <c r="A347" s="35"/>
      <c r="B347" s="36"/>
      <c r="C347" s="263" t="s">
        <v>1311</v>
      </c>
      <c r="D347" s="263" t="s">
        <v>222</v>
      </c>
      <c r="E347" s="264" t="s">
        <v>1801</v>
      </c>
      <c r="F347" s="265" t="s">
        <v>1802</v>
      </c>
      <c r="G347" s="266" t="s">
        <v>831</v>
      </c>
      <c r="H347" s="267">
        <v>1</v>
      </c>
      <c r="I347" s="268"/>
      <c r="J347" s="269">
        <f t="shared" si="80"/>
        <v>0</v>
      </c>
      <c r="K347" s="270"/>
      <c r="L347" s="271"/>
      <c r="M347" s="272" t="s">
        <v>1</v>
      </c>
      <c r="N347" s="273" t="s">
        <v>37</v>
      </c>
      <c r="O347" s="72"/>
      <c r="P347" s="215">
        <f t="shared" si="81"/>
        <v>0</v>
      </c>
      <c r="Q347" s="215">
        <v>0</v>
      </c>
      <c r="R347" s="215">
        <f t="shared" si="82"/>
        <v>0</v>
      </c>
      <c r="S347" s="215">
        <v>0</v>
      </c>
      <c r="T347" s="216">
        <f t="shared" si="8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163</v>
      </c>
      <c r="AT347" s="217" t="s">
        <v>222</v>
      </c>
      <c r="AU347" s="217" t="s">
        <v>80</v>
      </c>
      <c r="AY347" s="18" t="s">
        <v>145</v>
      </c>
      <c r="BE347" s="218">
        <f t="shared" si="84"/>
        <v>0</v>
      </c>
      <c r="BF347" s="218">
        <f t="shared" si="85"/>
        <v>0</v>
      </c>
      <c r="BG347" s="218">
        <f t="shared" si="86"/>
        <v>0</v>
      </c>
      <c r="BH347" s="218">
        <f t="shared" si="87"/>
        <v>0</v>
      </c>
      <c r="BI347" s="218">
        <f t="shared" si="88"/>
        <v>0</v>
      </c>
      <c r="BJ347" s="18" t="s">
        <v>80</v>
      </c>
      <c r="BK347" s="218">
        <f t="shared" si="89"/>
        <v>0</v>
      </c>
      <c r="BL347" s="18" t="s">
        <v>151</v>
      </c>
      <c r="BM347" s="217" t="s">
        <v>1826</v>
      </c>
    </row>
    <row r="348" spans="1:65" s="2" customFormat="1" ht="16.5" customHeight="1">
      <c r="A348" s="35"/>
      <c r="B348" s="36"/>
      <c r="C348" s="263" t="s">
        <v>813</v>
      </c>
      <c r="D348" s="263" t="s">
        <v>222</v>
      </c>
      <c r="E348" s="264" t="s">
        <v>1751</v>
      </c>
      <c r="F348" s="265" t="s">
        <v>1752</v>
      </c>
      <c r="G348" s="266" t="s">
        <v>831</v>
      </c>
      <c r="H348" s="267">
        <v>8</v>
      </c>
      <c r="I348" s="268"/>
      <c r="J348" s="269">
        <f t="shared" si="80"/>
        <v>0</v>
      </c>
      <c r="K348" s="270"/>
      <c r="L348" s="271"/>
      <c r="M348" s="272" t="s">
        <v>1</v>
      </c>
      <c r="N348" s="273" t="s">
        <v>37</v>
      </c>
      <c r="O348" s="72"/>
      <c r="P348" s="215">
        <f t="shared" si="81"/>
        <v>0</v>
      </c>
      <c r="Q348" s="215">
        <v>0</v>
      </c>
      <c r="R348" s="215">
        <f t="shared" si="82"/>
        <v>0</v>
      </c>
      <c r="S348" s="215">
        <v>0</v>
      </c>
      <c r="T348" s="216">
        <f t="shared" si="8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163</v>
      </c>
      <c r="AT348" s="217" t="s">
        <v>222</v>
      </c>
      <c r="AU348" s="217" t="s">
        <v>80</v>
      </c>
      <c r="AY348" s="18" t="s">
        <v>145</v>
      </c>
      <c r="BE348" s="218">
        <f t="shared" si="84"/>
        <v>0</v>
      </c>
      <c r="BF348" s="218">
        <f t="shared" si="85"/>
        <v>0</v>
      </c>
      <c r="BG348" s="218">
        <f t="shared" si="86"/>
        <v>0</v>
      </c>
      <c r="BH348" s="218">
        <f t="shared" si="87"/>
        <v>0</v>
      </c>
      <c r="BI348" s="218">
        <f t="shared" si="88"/>
        <v>0</v>
      </c>
      <c r="BJ348" s="18" t="s">
        <v>80</v>
      </c>
      <c r="BK348" s="218">
        <f t="shared" si="89"/>
        <v>0</v>
      </c>
      <c r="BL348" s="18" t="s">
        <v>151</v>
      </c>
      <c r="BM348" s="217" t="s">
        <v>1827</v>
      </c>
    </row>
    <row r="349" spans="1:65" s="2" customFormat="1" ht="16.5" customHeight="1">
      <c r="A349" s="35"/>
      <c r="B349" s="36"/>
      <c r="C349" s="263" t="s">
        <v>1320</v>
      </c>
      <c r="D349" s="263" t="s">
        <v>222</v>
      </c>
      <c r="E349" s="264" t="s">
        <v>1757</v>
      </c>
      <c r="F349" s="265" t="s">
        <v>1758</v>
      </c>
      <c r="G349" s="266" t="s">
        <v>831</v>
      </c>
      <c r="H349" s="267">
        <v>1</v>
      </c>
      <c r="I349" s="268"/>
      <c r="J349" s="269">
        <f t="shared" si="80"/>
        <v>0</v>
      </c>
      <c r="K349" s="270"/>
      <c r="L349" s="271"/>
      <c r="M349" s="272" t="s">
        <v>1</v>
      </c>
      <c r="N349" s="273" t="s">
        <v>37</v>
      </c>
      <c r="O349" s="72"/>
      <c r="P349" s="215">
        <f t="shared" si="81"/>
        <v>0</v>
      </c>
      <c r="Q349" s="215">
        <v>0</v>
      </c>
      <c r="R349" s="215">
        <f t="shared" si="82"/>
        <v>0</v>
      </c>
      <c r="S349" s="215">
        <v>0</v>
      </c>
      <c r="T349" s="216">
        <f t="shared" si="8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163</v>
      </c>
      <c r="AT349" s="217" t="s">
        <v>222</v>
      </c>
      <c r="AU349" s="217" t="s">
        <v>80</v>
      </c>
      <c r="AY349" s="18" t="s">
        <v>145</v>
      </c>
      <c r="BE349" s="218">
        <f t="shared" si="84"/>
        <v>0</v>
      </c>
      <c r="BF349" s="218">
        <f t="shared" si="85"/>
        <v>0</v>
      </c>
      <c r="BG349" s="218">
        <f t="shared" si="86"/>
        <v>0</v>
      </c>
      <c r="BH349" s="218">
        <f t="shared" si="87"/>
        <v>0</v>
      </c>
      <c r="BI349" s="218">
        <f t="shared" si="88"/>
        <v>0</v>
      </c>
      <c r="BJ349" s="18" t="s">
        <v>80</v>
      </c>
      <c r="BK349" s="218">
        <f t="shared" si="89"/>
        <v>0</v>
      </c>
      <c r="BL349" s="18" t="s">
        <v>151</v>
      </c>
      <c r="BM349" s="217" t="s">
        <v>1828</v>
      </c>
    </row>
    <row r="350" spans="1:65" s="2" customFormat="1" ht="16.5" customHeight="1">
      <c r="A350" s="35"/>
      <c r="B350" s="36"/>
      <c r="C350" s="263" t="s">
        <v>826</v>
      </c>
      <c r="D350" s="263" t="s">
        <v>222</v>
      </c>
      <c r="E350" s="264" t="s">
        <v>1760</v>
      </c>
      <c r="F350" s="265" t="s">
        <v>1761</v>
      </c>
      <c r="G350" s="266" t="s">
        <v>181</v>
      </c>
      <c r="H350" s="267">
        <v>0.5</v>
      </c>
      <c r="I350" s="268"/>
      <c r="J350" s="269">
        <f t="shared" si="80"/>
        <v>0</v>
      </c>
      <c r="K350" s="270"/>
      <c r="L350" s="271"/>
      <c r="M350" s="272" t="s">
        <v>1</v>
      </c>
      <c r="N350" s="273" t="s">
        <v>37</v>
      </c>
      <c r="O350" s="72"/>
      <c r="P350" s="215">
        <f t="shared" si="81"/>
        <v>0</v>
      </c>
      <c r="Q350" s="215">
        <v>0</v>
      </c>
      <c r="R350" s="215">
        <f t="shared" si="82"/>
        <v>0</v>
      </c>
      <c r="S350" s="215">
        <v>0</v>
      </c>
      <c r="T350" s="216">
        <f t="shared" si="8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163</v>
      </c>
      <c r="AT350" s="217" t="s">
        <v>222</v>
      </c>
      <c r="AU350" s="217" t="s">
        <v>80</v>
      </c>
      <c r="AY350" s="18" t="s">
        <v>145</v>
      </c>
      <c r="BE350" s="218">
        <f t="shared" si="84"/>
        <v>0</v>
      </c>
      <c r="BF350" s="218">
        <f t="shared" si="85"/>
        <v>0</v>
      </c>
      <c r="BG350" s="218">
        <f t="shared" si="86"/>
        <v>0</v>
      </c>
      <c r="BH350" s="218">
        <f t="shared" si="87"/>
        <v>0</v>
      </c>
      <c r="BI350" s="218">
        <f t="shared" si="88"/>
        <v>0</v>
      </c>
      <c r="BJ350" s="18" t="s">
        <v>80</v>
      </c>
      <c r="BK350" s="218">
        <f t="shared" si="89"/>
        <v>0</v>
      </c>
      <c r="BL350" s="18" t="s">
        <v>151</v>
      </c>
      <c r="BM350" s="217" t="s">
        <v>1829</v>
      </c>
    </row>
    <row r="351" spans="1:65" s="2" customFormat="1" ht="16.5" customHeight="1">
      <c r="A351" s="35"/>
      <c r="B351" s="36"/>
      <c r="C351" s="263" t="s">
        <v>1330</v>
      </c>
      <c r="D351" s="263" t="s">
        <v>222</v>
      </c>
      <c r="E351" s="264" t="s">
        <v>1765</v>
      </c>
      <c r="F351" s="265" t="s">
        <v>1766</v>
      </c>
      <c r="G351" s="266" t="s">
        <v>831</v>
      </c>
      <c r="H351" s="267">
        <v>1</v>
      </c>
      <c r="I351" s="268"/>
      <c r="J351" s="269">
        <f t="shared" si="80"/>
        <v>0</v>
      </c>
      <c r="K351" s="270"/>
      <c r="L351" s="271"/>
      <c r="M351" s="272" t="s">
        <v>1</v>
      </c>
      <c r="N351" s="273" t="s">
        <v>37</v>
      </c>
      <c r="O351" s="72"/>
      <c r="P351" s="215">
        <f t="shared" si="81"/>
        <v>0</v>
      </c>
      <c r="Q351" s="215">
        <v>0</v>
      </c>
      <c r="R351" s="215">
        <f t="shared" si="82"/>
        <v>0</v>
      </c>
      <c r="S351" s="215">
        <v>0</v>
      </c>
      <c r="T351" s="216">
        <f t="shared" si="8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163</v>
      </c>
      <c r="AT351" s="217" t="s">
        <v>222</v>
      </c>
      <c r="AU351" s="217" t="s">
        <v>80</v>
      </c>
      <c r="AY351" s="18" t="s">
        <v>145</v>
      </c>
      <c r="BE351" s="218">
        <f t="shared" si="84"/>
        <v>0</v>
      </c>
      <c r="BF351" s="218">
        <f t="shared" si="85"/>
        <v>0</v>
      </c>
      <c r="BG351" s="218">
        <f t="shared" si="86"/>
        <v>0</v>
      </c>
      <c r="BH351" s="218">
        <f t="shared" si="87"/>
        <v>0</v>
      </c>
      <c r="BI351" s="218">
        <f t="shared" si="88"/>
        <v>0</v>
      </c>
      <c r="BJ351" s="18" t="s">
        <v>80</v>
      </c>
      <c r="BK351" s="218">
        <f t="shared" si="89"/>
        <v>0</v>
      </c>
      <c r="BL351" s="18" t="s">
        <v>151</v>
      </c>
      <c r="BM351" s="217" t="s">
        <v>1830</v>
      </c>
    </row>
    <row r="352" spans="1:65" s="2" customFormat="1" ht="16.5" customHeight="1">
      <c r="A352" s="35"/>
      <c r="B352" s="36"/>
      <c r="C352" s="263" t="s">
        <v>832</v>
      </c>
      <c r="D352" s="263" t="s">
        <v>222</v>
      </c>
      <c r="E352" s="264" t="s">
        <v>1781</v>
      </c>
      <c r="F352" s="265" t="s">
        <v>1782</v>
      </c>
      <c r="G352" s="266" t="s">
        <v>831</v>
      </c>
      <c r="H352" s="267">
        <v>12</v>
      </c>
      <c r="I352" s="268"/>
      <c r="J352" s="269">
        <f t="shared" si="80"/>
        <v>0</v>
      </c>
      <c r="K352" s="270"/>
      <c r="L352" s="271"/>
      <c r="M352" s="272" t="s">
        <v>1</v>
      </c>
      <c r="N352" s="273" t="s">
        <v>37</v>
      </c>
      <c r="O352" s="72"/>
      <c r="P352" s="215">
        <f t="shared" si="81"/>
        <v>0</v>
      </c>
      <c r="Q352" s="215">
        <v>0</v>
      </c>
      <c r="R352" s="215">
        <f t="shared" si="82"/>
        <v>0</v>
      </c>
      <c r="S352" s="215">
        <v>0</v>
      </c>
      <c r="T352" s="216">
        <f t="shared" si="8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7" t="s">
        <v>163</v>
      </c>
      <c r="AT352" s="217" t="s">
        <v>222</v>
      </c>
      <c r="AU352" s="217" t="s">
        <v>80</v>
      </c>
      <c r="AY352" s="18" t="s">
        <v>145</v>
      </c>
      <c r="BE352" s="218">
        <f t="shared" si="84"/>
        <v>0</v>
      </c>
      <c r="BF352" s="218">
        <f t="shared" si="85"/>
        <v>0</v>
      </c>
      <c r="BG352" s="218">
        <f t="shared" si="86"/>
        <v>0</v>
      </c>
      <c r="BH352" s="218">
        <f t="shared" si="87"/>
        <v>0</v>
      </c>
      <c r="BI352" s="218">
        <f t="shared" si="88"/>
        <v>0</v>
      </c>
      <c r="BJ352" s="18" t="s">
        <v>80</v>
      </c>
      <c r="BK352" s="218">
        <f t="shared" si="89"/>
        <v>0</v>
      </c>
      <c r="BL352" s="18" t="s">
        <v>151</v>
      </c>
      <c r="BM352" s="217" t="s">
        <v>1831</v>
      </c>
    </row>
    <row r="353" spans="1:65" s="2" customFormat="1" ht="16.5" customHeight="1">
      <c r="A353" s="35"/>
      <c r="B353" s="36"/>
      <c r="C353" s="263" t="s">
        <v>1340</v>
      </c>
      <c r="D353" s="263" t="s">
        <v>222</v>
      </c>
      <c r="E353" s="264" t="s">
        <v>1783</v>
      </c>
      <c r="F353" s="265" t="s">
        <v>1784</v>
      </c>
      <c r="G353" s="266" t="s">
        <v>831</v>
      </c>
      <c r="H353" s="267">
        <v>8</v>
      </c>
      <c r="I353" s="268"/>
      <c r="J353" s="269">
        <f t="shared" si="80"/>
        <v>0</v>
      </c>
      <c r="K353" s="270"/>
      <c r="L353" s="271"/>
      <c r="M353" s="272" t="s">
        <v>1</v>
      </c>
      <c r="N353" s="273" t="s">
        <v>37</v>
      </c>
      <c r="O353" s="72"/>
      <c r="P353" s="215">
        <f t="shared" si="81"/>
        <v>0</v>
      </c>
      <c r="Q353" s="215">
        <v>0</v>
      </c>
      <c r="R353" s="215">
        <f t="shared" si="82"/>
        <v>0</v>
      </c>
      <c r="S353" s="215">
        <v>0</v>
      </c>
      <c r="T353" s="216">
        <f t="shared" si="8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7" t="s">
        <v>163</v>
      </c>
      <c r="AT353" s="217" t="s">
        <v>222</v>
      </c>
      <c r="AU353" s="217" t="s">
        <v>80</v>
      </c>
      <c r="AY353" s="18" t="s">
        <v>145</v>
      </c>
      <c r="BE353" s="218">
        <f t="shared" si="84"/>
        <v>0</v>
      </c>
      <c r="BF353" s="218">
        <f t="shared" si="85"/>
        <v>0</v>
      </c>
      <c r="BG353" s="218">
        <f t="shared" si="86"/>
        <v>0</v>
      </c>
      <c r="BH353" s="218">
        <f t="shared" si="87"/>
        <v>0</v>
      </c>
      <c r="BI353" s="218">
        <f t="shared" si="88"/>
        <v>0</v>
      </c>
      <c r="BJ353" s="18" t="s">
        <v>80</v>
      </c>
      <c r="BK353" s="218">
        <f t="shared" si="89"/>
        <v>0</v>
      </c>
      <c r="BL353" s="18" t="s">
        <v>151</v>
      </c>
      <c r="BM353" s="217" t="s">
        <v>1832</v>
      </c>
    </row>
    <row r="354" spans="1:65" s="2" customFormat="1" ht="16.5" customHeight="1">
      <c r="A354" s="35"/>
      <c r="B354" s="36"/>
      <c r="C354" s="263" t="s">
        <v>837</v>
      </c>
      <c r="D354" s="263" t="s">
        <v>222</v>
      </c>
      <c r="E354" s="264" t="s">
        <v>1771</v>
      </c>
      <c r="F354" s="265" t="s">
        <v>1772</v>
      </c>
      <c r="G354" s="266" t="s">
        <v>181</v>
      </c>
      <c r="H354" s="267">
        <v>12</v>
      </c>
      <c r="I354" s="268"/>
      <c r="J354" s="269">
        <f t="shared" si="80"/>
        <v>0</v>
      </c>
      <c r="K354" s="270"/>
      <c r="L354" s="271"/>
      <c r="M354" s="272" t="s">
        <v>1</v>
      </c>
      <c r="N354" s="273" t="s">
        <v>37</v>
      </c>
      <c r="O354" s="72"/>
      <c r="P354" s="215">
        <f t="shared" si="81"/>
        <v>0</v>
      </c>
      <c r="Q354" s="215">
        <v>0</v>
      </c>
      <c r="R354" s="215">
        <f t="shared" si="82"/>
        <v>0</v>
      </c>
      <c r="S354" s="215">
        <v>0</v>
      </c>
      <c r="T354" s="216">
        <f t="shared" si="8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163</v>
      </c>
      <c r="AT354" s="217" t="s">
        <v>222</v>
      </c>
      <c r="AU354" s="217" t="s">
        <v>80</v>
      </c>
      <c r="AY354" s="18" t="s">
        <v>145</v>
      </c>
      <c r="BE354" s="218">
        <f t="shared" si="84"/>
        <v>0</v>
      </c>
      <c r="BF354" s="218">
        <f t="shared" si="85"/>
        <v>0</v>
      </c>
      <c r="BG354" s="218">
        <f t="shared" si="86"/>
        <v>0</v>
      </c>
      <c r="BH354" s="218">
        <f t="shared" si="87"/>
        <v>0</v>
      </c>
      <c r="BI354" s="218">
        <f t="shared" si="88"/>
        <v>0</v>
      </c>
      <c r="BJ354" s="18" t="s">
        <v>80</v>
      </c>
      <c r="BK354" s="218">
        <f t="shared" si="89"/>
        <v>0</v>
      </c>
      <c r="BL354" s="18" t="s">
        <v>151</v>
      </c>
      <c r="BM354" s="217" t="s">
        <v>1833</v>
      </c>
    </row>
    <row r="355" spans="1:65" s="2" customFormat="1" ht="16.5" customHeight="1">
      <c r="A355" s="35"/>
      <c r="B355" s="36"/>
      <c r="C355" s="263" t="s">
        <v>1349</v>
      </c>
      <c r="D355" s="263" t="s">
        <v>222</v>
      </c>
      <c r="E355" s="264" t="s">
        <v>1775</v>
      </c>
      <c r="F355" s="265" t="s">
        <v>1776</v>
      </c>
      <c r="G355" s="266" t="s">
        <v>181</v>
      </c>
      <c r="H355" s="267">
        <v>4</v>
      </c>
      <c r="I355" s="268"/>
      <c r="J355" s="269">
        <f t="shared" si="80"/>
        <v>0</v>
      </c>
      <c r="K355" s="270"/>
      <c r="L355" s="271"/>
      <c r="M355" s="272" t="s">
        <v>1</v>
      </c>
      <c r="N355" s="273" t="s">
        <v>37</v>
      </c>
      <c r="O355" s="72"/>
      <c r="P355" s="215">
        <f t="shared" si="81"/>
        <v>0</v>
      </c>
      <c r="Q355" s="215">
        <v>0</v>
      </c>
      <c r="R355" s="215">
        <f t="shared" si="82"/>
        <v>0</v>
      </c>
      <c r="S355" s="215">
        <v>0</v>
      </c>
      <c r="T355" s="216">
        <f t="shared" si="8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163</v>
      </c>
      <c r="AT355" s="217" t="s">
        <v>222</v>
      </c>
      <c r="AU355" s="217" t="s">
        <v>80</v>
      </c>
      <c r="AY355" s="18" t="s">
        <v>145</v>
      </c>
      <c r="BE355" s="218">
        <f t="shared" si="84"/>
        <v>0</v>
      </c>
      <c r="BF355" s="218">
        <f t="shared" si="85"/>
        <v>0</v>
      </c>
      <c r="BG355" s="218">
        <f t="shared" si="86"/>
        <v>0</v>
      </c>
      <c r="BH355" s="218">
        <f t="shared" si="87"/>
        <v>0</v>
      </c>
      <c r="BI355" s="218">
        <f t="shared" si="88"/>
        <v>0</v>
      </c>
      <c r="BJ355" s="18" t="s">
        <v>80</v>
      </c>
      <c r="BK355" s="218">
        <f t="shared" si="89"/>
        <v>0</v>
      </c>
      <c r="BL355" s="18" t="s">
        <v>151</v>
      </c>
      <c r="BM355" s="217" t="s">
        <v>1834</v>
      </c>
    </row>
    <row r="356" spans="1:65" s="2" customFormat="1" ht="16.5" customHeight="1">
      <c r="A356" s="35"/>
      <c r="B356" s="36"/>
      <c r="C356" s="263" t="s">
        <v>841</v>
      </c>
      <c r="D356" s="263" t="s">
        <v>222</v>
      </c>
      <c r="E356" s="264" t="s">
        <v>1811</v>
      </c>
      <c r="F356" s="265" t="s">
        <v>1812</v>
      </c>
      <c r="G356" s="266" t="s">
        <v>831</v>
      </c>
      <c r="H356" s="267">
        <v>6</v>
      </c>
      <c r="I356" s="268"/>
      <c r="J356" s="269">
        <f t="shared" si="80"/>
        <v>0</v>
      </c>
      <c r="K356" s="270"/>
      <c r="L356" s="271"/>
      <c r="M356" s="272" t="s">
        <v>1</v>
      </c>
      <c r="N356" s="273" t="s">
        <v>37</v>
      </c>
      <c r="O356" s="72"/>
      <c r="P356" s="215">
        <f t="shared" si="81"/>
        <v>0</v>
      </c>
      <c r="Q356" s="215">
        <v>0</v>
      </c>
      <c r="R356" s="215">
        <f t="shared" si="82"/>
        <v>0</v>
      </c>
      <c r="S356" s="215">
        <v>0</v>
      </c>
      <c r="T356" s="216">
        <f t="shared" si="8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7" t="s">
        <v>163</v>
      </c>
      <c r="AT356" s="217" t="s">
        <v>222</v>
      </c>
      <c r="AU356" s="217" t="s">
        <v>80</v>
      </c>
      <c r="AY356" s="18" t="s">
        <v>145</v>
      </c>
      <c r="BE356" s="218">
        <f t="shared" si="84"/>
        <v>0</v>
      </c>
      <c r="BF356" s="218">
        <f t="shared" si="85"/>
        <v>0</v>
      </c>
      <c r="BG356" s="218">
        <f t="shared" si="86"/>
        <v>0</v>
      </c>
      <c r="BH356" s="218">
        <f t="shared" si="87"/>
        <v>0</v>
      </c>
      <c r="BI356" s="218">
        <f t="shared" si="88"/>
        <v>0</v>
      </c>
      <c r="BJ356" s="18" t="s">
        <v>80</v>
      </c>
      <c r="BK356" s="218">
        <f t="shared" si="89"/>
        <v>0</v>
      </c>
      <c r="BL356" s="18" t="s">
        <v>151</v>
      </c>
      <c r="BM356" s="217" t="s">
        <v>1835</v>
      </c>
    </row>
    <row r="357" spans="1:65" s="2" customFormat="1" ht="16.5" customHeight="1">
      <c r="A357" s="35"/>
      <c r="B357" s="36"/>
      <c r="C357" s="205" t="s">
        <v>1358</v>
      </c>
      <c r="D357" s="205" t="s">
        <v>147</v>
      </c>
      <c r="E357" s="206" t="s">
        <v>1669</v>
      </c>
      <c r="F357" s="207" t="s">
        <v>1670</v>
      </c>
      <c r="G357" s="208" t="s">
        <v>634</v>
      </c>
      <c r="H357" s="274"/>
      <c r="I357" s="210"/>
      <c r="J357" s="211">
        <f t="shared" si="80"/>
        <v>0</v>
      </c>
      <c r="K357" s="212"/>
      <c r="L357" s="40"/>
      <c r="M357" s="213" t="s">
        <v>1</v>
      </c>
      <c r="N357" s="214" t="s">
        <v>37</v>
      </c>
      <c r="O357" s="72"/>
      <c r="P357" s="215">
        <f t="shared" si="81"/>
        <v>0</v>
      </c>
      <c r="Q357" s="215">
        <v>0</v>
      </c>
      <c r="R357" s="215">
        <f t="shared" si="82"/>
        <v>0</v>
      </c>
      <c r="S357" s="215">
        <v>0</v>
      </c>
      <c r="T357" s="216">
        <f t="shared" si="8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80</v>
      </c>
      <c r="AY357" s="18" t="s">
        <v>145</v>
      </c>
      <c r="BE357" s="218">
        <f t="shared" si="84"/>
        <v>0</v>
      </c>
      <c r="BF357" s="218">
        <f t="shared" si="85"/>
        <v>0</v>
      </c>
      <c r="BG357" s="218">
        <f t="shared" si="86"/>
        <v>0</v>
      </c>
      <c r="BH357" s="218">
        <f t="shared" si="87"/>
        <v>0</v>
      </c>
      <c r="BI357" s="218">
        <f t="shared" si="88"/>
        <v>0</v>
      </c>
      <c r="BJ357" s="18" t="s">
        <v>80</v>
      </c>
      <c r="BK357" s="218">
        <f t="shared" si="89"/>
        <v>0</v>
      </c>
      <c r="BL357" s="18" t="s">
        <v>151</v>
      </c>
      <c r="BM357" s="217" t="s">
        <v>1836</v>
      </c>
    </row>
    <row r="358" spans="1:65" s="2" customFormat="1" ht="16.5" customHeight="1">
      <c r="A358" s="35"/>
      <c r="B358" s="36"/>
      <c r="C358" s="205" t="s">
        <v>850</v>
      </c>
      <c r="D358" s="205" t="s">
        <v>147</v>
      </c>
      <c r="E358" s="206" t="s">
        <v>1671</v>
      </c>
      <c r="F358" s="207" t="s">
        <v>1672</v>
      </c>
      <c r="G358" s="208" t="s">
        <v>634</v>
      </c>
      <c r="H358" s="274"/>
      <c r="I358" s="210"/>
      <c r="J358" s="211">
        <f t="shared" si="80"/>
        <v>0</v>
      </c>
      <c r="K358" s="212"/>
      <c r="L358" s="40"/>
      <c r="M358" s="213" t="s">
        <v>1</v>
      </c>
      <c r="N358" s="214" t="s">
        <v>37</v>
      </c>
      <c r="O358" s="72"/>
      <c r="P358" s="215">
        <f t="shared" si="81"/>
        <v>0</v>
      </c>
      <c r="Q358" s="215">
        <v>0</v>
      </c>
      <c r="R358" s="215">
        <f t="shared" si="82"/>
        <v>0</v>
      </c>
      <c r="S358" s="215">
        <v>0</v>
      </c>
      <c r="T358" s="216">
        <f t="shared" si="8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151</v>
      </c>
      <c r="AT358" s="217" t="s">
        <v>147</v>
      </c>
      <c r="AU358" s="217" t="s">
        <v>80</v>
      </c>
      <c r="AY358" s="18" t="s">
        <v>145</v>
      </c>
      <c r="BE358" s="218">
        <f t="shared" si="84"/>
        <v>0</v>
      </c>
      <c r="BF358" s="218">
        <f t="shared" si="85"/>
        <v>0</v>
      </c>
      <c r="BG358" s="218">
        <f t="shared" si="86"/>
        <v>0</v>
      </c>
      <c r="BH358" s="218">
        <f t="shared" si="87"/>
        <v>0</v>
      </c>
      <c r="BI358" s="218">
        <f t="shared" si="88"/>
        <v>0</v>
      </c>
      <c r="BJ358" s="18" t="s">
        <v>80</v>
      </c>
      <c r="BK358" s="218">
        <f t="shared" si="89"/>
        <v>0</v>
      </c>
      <c r="BL358" s="18" t="s">
        <v>151</v>
      </c>
      <c r="BM358" s="217" t="s">
        <v>1837</v>
      </c>
    </row>
    <row r="359" spans="1:65" s="2" customFormat="1" ht="16.5" customHeight="1">
      <c r="A359" s="35"/>
      <c r="B359" s="36"/>
      <c r="C359" s="205" t="s">
        <v>1366</v>
      </c>
      <c r="D359" s="205" t="s">
        <v>147</v>
      </c>
      <c r="E359" s="206" t="s">
        <v>1673</v>
      </c>
      <c r="F359" s="207" t="s">
        <v>1674</v>
      </c>
      <c r="G359" s="208" t="s">
        <v>634</v>
      </c>
      <c r="H359" s="274"/>
      <c r="I359" s="210"/>
      <c r="J359" s="211">
        <f t="shared" si="80"/>
        <v>0</v>
      </c>
      <c r="K359" s="212"/>
      <c r="L359" s="40"/>
      <c r="M359" s="213" t="s">
        <v>1</v>
      </c>
      <c r="N359" s="214" t="s">
        <v>37</v>
      </c>
      <c r="O359" s="72"/>
      <c r="P359" s="215">
        <f t="shared" si="81"/>
        <v>0</v>
      </c>
      <c r="Q359" s="215">
        <v>0</v>
      </c>
      <c r="R359" s="215">
        <f t="shared" si="82"/>
        <v>0</v>
      </c>
      <c r="S359" s="215">
        <v>0</v>
      </c>
      <c r="T359" s="216">
        <f t="shared" si="8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151</v>
      </c>
      <c r="AT359" s="217" t="s">
        <v>147</v>
      </c>
      <c r="AU359" s="217" t="s">
        <v>80</v>
      </c>
      <c r="AY359" s="18" t="s">
        <v>145</v>
      </c>
      <c r="BE359" s="218">
        <f t="shared" si="84"/>
        <v>0</v>
      </c>
      <c r="BF359" s="218">
        <f t="shared" si="85"/>
        <v>0</v>
      </c>
      <c r="BG359" s="218">
        <f t="shared" si="86"/>
        <v>0</v>
      </c>
      <c r="BH359" s="218">
        <f t="shared" si="87"/>
        <v>0</v>
      </c>
      <c r="BI359" s="218">
        <f t="shared" si="88"/>
        <v>0</v>
      </c>
      <c r="BJ359" s="18" t="s">
        <v>80</v>
      </c>
      <c r="BK359" s="218">
        <f t="shared" si="89"/>
        <v>0</v>
      </c>
      <c r="BL359" s="18" t="s">
        <v>151</v>
      </c>
      <c r="BM359" s="217" t="s">
        <v>1838</v>
      </c>
    </row>
    <row r="360" spans="2:63" s="12" customFormat="1" ht="25.9" customHeight="1">
      <c r="B360" s="189"/>
      <c r="C360" s="190"/>
      <c r="D360" s="191" t="s">
        <v>71</v>
      </c>
      <c r="E360" s="192" t="s">
        <v>1839</v>
      </c>
      <c r="F360" s="192" t="s">
        <v>1840</v>
      </c>
      <c r="G360" s="190"/>
      <c r="H360" s="190"/>
      <c r="I360" s="193"/>
      <c r="J360" s="194">
        <f>BK360</f>
        <v>0</v>
      </c>
      <c r="K360" s="190"/>
      <c r="L360" s="195"/>
      <c r="M360" s="196"/>
      <c r="N360" s="197"/>
      <c r="O360" s="197"/>
      <c r="P360" s="198">
        <f>SUM(P361:P389)</f>
        <v>0</v>
      </c>
      <c r="Q360" s="197"/>
      <c r="R360" s="198">
        <f>SUM(R361:R389)</f>
        <v>0</v>
      </c>
      <c r="S360" s="197"/>
      <c r="T360" s="199">
        <f>SUM(T361:T389)</f>
        <v>0</v>
      </c>
      <c r="AR360" s="200" t="s">
        <v>80</v>
      </c>
      <c r="AT360" s="201" t="s">
        <v>71</v>
      </c>
      <c r="AU360" s="201" t="s">
        <v>72</v>
      </c>
      <c r="AY360" s="200" t="s">
        <v>145</v>
      </c>
      <c r="BK360" s="202">
        <f>SUM(BK361:BK389)</f>
        <v>0</v>
      </c>
    </row>
    <row r="361" spans="1:65" s="2" customFormat="1" ht="21.75" customHeight="1">
      <c r="A361" s="35"/>
      <c r="B361" s="36"/>
      <c r="C361" s="205" t="s">
        <v>854</v>
      </c>
      <c r="D361" s="205" t="s">
        <v>147</v>
      </c>
      <c r="E361" s="206" t="s">
        <v>1787</v>
      </c>
      <c r="F361" s="207" t="s">
        <v>1788</v>
      </c>
      <c r="G361" s="208" t="s">
        <v>831</v>
      </c>
      <c r="H361" s="209">
        <v>1</v>
      </c>
      <c r="I361" s="210"/>
      <c r="J361" s="211">
        <f aca="true" t="shared" si="90" ref="J361:J389">ROUND(I361*H361,2)</f>
        <v>0</v>
      </c>
      <c r="K361" s="212"/>
      <c r="L361" s="40"/>
      <c r="M361" s="213" t="s">
        <v>1</v>
      </c>
      <c r="N361" s="214" t="s">
        <v>37</v>
      </c>
      <c r="O361" s="72"/>
      <c r="P361" s="215">
        <f aca="true" t="shared" si="91" ref="P361:P389">O361*H361</f>
        <v>0</v>
      </c>
      <c r="Q361" s="215">
        <v>0</v>
      </c>
      <c r="R361" s="215">
        <f aca="true" t="shared" si="92" ref="R361:R389">Q361*H361</f>
        <v>0</v>
      </c>
      <c r="S361" s="215">
        <v>0</v>
      </c>
      <c r="T361" s="216">
        <f aca="true" t="shared" si="93" ref="T361:T389"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151</v>
      </c>
      <c r="AT361" s="217" t="s">
        <v>147</v>
      </c>
      <c r="AU361" s="217" t="s">
        <v>80</v>
      </c>
      <c r="AY361" s="18" t="s">
        <v>145</v>
      </c>
      <c r="BE361" s="218">
        <f aca="true" t="shared" si="94" ref="BE361:BE389">IF(N361="základní",J361,0)</f>
        <v>0</v>
      </c>
      <c r="BF361" s="218">
        <f aca="true" t="shared" si="95" ref="BF361:BF389">IF(N361="snížená",J361,0)</f>
        <v>0</v>
      </c>
      <c r="BG361" s="218">
        <f aca="true" t="shared" si="96" ref="BG361:BG389">IF(N361="zákl. přenesená",J361,0)</f>
        <v>0</v>
      </c>
      <c r="BH361" s="218">
        <f aca="true" t="shared" si="97" ref="BH361:BH389">IF(N361="sníž. přenesená",J361,0)</f>
        <v>0</v>
      </c>
      <c r="BI361" s="218">
        <f aca="true" t="shared" si="98" ref="BI361:BI389">IF(N361="nulová",J361,0)</f>
        <v>0</v>
      </c>
      <c r="BJ361" s="18" t="s">
        <v>80</v>
      </c>
      <c r="BK361" s="218">
        <f aca="true" t="shared" si="99" ref="BK361:BK389">ROUND(I361*H361,2)</f>
        <v>0</v>
      </c>
      <c r="BL361" s="18" t="s">
        <v>151</v>
      </c>
      <c r="BM361" s="217" t="s">
        <v>1841</v>
      </c>
    </row>
    <row r="362" spans="1:65" s="2" customFormat="1" ht="21.75" customHeight="1">
      <c r="A362" s="35"/>
      <c r="B362" s="36"/>
      <c r="C362" s="205" t="s">
        <v>1372</v>
      </c>
      <c r="D362" s="205" t="s">
        <v>147</v>
      </c>
      <c r="E362" s="206" t="s">
        <v>1789</v>
      </c>
      <c r="F362" s="207" t="s">
        <v>1790</v>
      </c>
      <c r="G362" s="208" t="s">
        <v>831</v>
      </c>
      <c r="H362" s="209">
        <v>1</v>
      </c>
      <c r="I362" s="210"/>
      <c r="J362" s="211">
        <f t="shared" si="90"/>
        <v>0</v>
      </c>
      <c r="K362" s="212"/>
      <c r="L362" s="40"/>
      <c r="M362" s="213" t="s">
        <v>1</v>
      </c>
      <c r="N362" s="214" t="s">
        <v>37</v>
      </c>
      <c r="O362" s="72"/>
      <c r="P362" s="215">
        <f t="shared" si="91"/>
        <v>0</v>
      </c>
      <c r="Q362" s="215">
        <v>0</v>
      </c>
      <c r="R362" s="215">
        <f t="shared" si="92"/>
        <v>0</v>
      </c>
      <c r="S362" s="215">
        <v>0</v>
      </c>
      <c r="T362" s="216">
        <f t="shared" si="9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80</v>
      </c>
      <c r="AY362" s="18" t="s">
        <v>145</v>
      </c>
      <c r="BE362" s="218">
        <f t="shared" si="94"/>
        <v>0</v>
      </c>
      <c r="BF362" s="218">
        <f t="shared" si="95"/>
        <v>0</v>
      </c>
      <c r="BG362" s="218">
        <f t="shared" si="96"/>
        <v>0</v>
      </c>
      <c r="BH362" s="218">
        <f t="shared" si="97"/>
        <v>0</v>
      </c>
      <c r="BI362" s="218">
        <f t="shared" si="98"/>
        <v>0</v>
      </c>
      <c r="BJ362" s="18" t="s">
        <v>80</v>
      </c>
      <c r="BK362" s="218">
        <f t="shared" si="99"/>
        <v>0</v>
      </c>
      <c r="BL362" s="18" t="s">
        <v>151</v>
      </c>
      <c r="BM362" s="217" t="s">
        <v>1842</v>
      </c>
    </row>
    <row r="363" spans="1:65" s="2" customFormat="1" ht="21.75" customHeight="1">
      <c r="A363" s="35"/>
      <c r="B363" s="36"/>
      <c r="C363" s="205" t="s">
        <v>860</v>
      </c>
      <c r="D363" s="205" t="s">
        <v>147</v>
      </c>
      <c r="E363" s="206" t="s">
        <v>1791</v>
      </c>
      <c r="F363" s="207" t="s">
        <v>1792</v>
      </c>
      <c r="G363" s="208" t="s">
        <v>831</v>
      </c>
      <c r="H363" s="209">
        <v>3</v>
      </c>
      <c r="I363" s="210"/>
      <c r="J363" s="211">
        <f t="shared" si="90"/>
        <v>0</v>
      </c>
      <c r="K363" s="212"/>
      <c r="L363" s="40"/>
      <c r="M363" s="213" t="s">
        <v>1</v>
      </c>
      <c r="N363" s="214" t="s">
        <v>37</v>
      </c>
      <c r="O363" s="72"/>
      <c r="P363" s="215">
        <f t="shared" si="91"/>
        <v>0</v>
      </c>
      <c r="Q363" s="215">
        <v>0</v>
      </c>
      <c r="R363" s="215">
        <f t="shared" si="92"/>
        <v>0</v>
      </c>
      <c r="S363" s="215">
        <v>0</v>
      </c>
      <c r="T363" s="216">
        <f t="shared" si="9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151</v>
      </c>
      <c r="AT363" s="217" t="s">
        <v>147</v>
      </c>
      <c r="AU363" s="217" t="s">
        <v>80</v>
      </c>
      <c r="AY363" s="18" t="s">
        <v>145</v>
      </c>
      <c r="BE363" s="218">
        <f t="shared" si="94"/>
        <v>0</v>
      </c>
      <c r="BF363" s="218">
        <f t="shared" si="95"/>
        <v>0</v>
      </c>
      <c r="BG363" s="218">
        <f t="shared" si="96"/>
        <v>0</v>
      </c>
      <c r="BH363" s="218">
        <f t="shared" si="97"/>
        <v>0</v>
      </c>
      <c r="BI363" s="218">
        <f t="shared" si="98"/>
        <v>0</v>
      </c>
      <c r="BJ363" s="18" t="s">
        <v>80</v>
      </c>
      <c r="BK363" s="218">
        <f t="shared" si="99"/>
        <v>0</v>
      </c>
      <c r="BL363" s="18" t="s">
        <v>151</v>
      </c>
      <c r="BM363" s="217" t="s">
        <v>1843</v>
      </c>
    </row>
    <row r="364" spans="1:65" s="2" customFormat="1" ht="16.5" customHeight="1">
      <c r="A364" s="35"/>
      <c r="B364" s="36"/>
      <c r="C364" s="205" t="s">
        <v>1379</v>
      </c>
      <c r="D364" s="205" t="s">
        <v>147</v>
      </c>
      <c r="E364" s="206" t="s">
        <v>1721</v>
      </c>
      <c r="F364" s="207" t="s">
        <v>1722</v>
      </c>
      <c r="G364" s="208" t="s">
        <v>831</v>
      </c>
      <c r="H364" s="209">
        <v>7</v>
      </c>
      <c r="I364" s="210"/>
      <c r="J364" s="211">
        <f t="shared" si="90"/>
        <v>0</v>
      </c>
      <c r="K364" s="212"/>
      <c r="L364" s="40"/>
      <c r="M364" s="213" t="s">
        <v>1</v>
      </c>
      <c r="N364" s="214" t="s">
        <v>37</v>
      </c>
      <c r="O364" s="72"/>
      <c r="P364" s="215">
        <f t="shared" si="91"/>
        <v>0</v>
      </c>
      <c r="Q364" s="215">
        <v>0</v>
      </c>
      <c r="R364" s="215">
        <f t="shared" si="92"/>
        <v>0</v>
      </c>
      <c r="S364" s="215">
        <v>0</v>
      </c>
      <c r="T364" s="216">
        <f t="shared" si="9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7" t="s">
        <v>151</v>
      </c>
      <c r="AT364" s="217" t="s">
        <v>147</v>
      </c>
      <c r="AU364" s="217" t="s">
        <v>80</v>
      </c>
      <c r="AY364" s="18" t="s">
        <v>145</v>
      </c>
      <c r="BE364" s="218">
        <f t="shared" si="94"/>
        <v>0</v>
      </c>
      <c r="BF364" s="218">
        <f t="shared" si="95"/>
        <v>0</v>
      </c>
      <c r="BG364" s="218">
        <f t="shared" si="96"/>
        <v>0</v>
      </c>
      <c r="BH364" s="218">
        <f t="shared" si="97"/>
        <v>0</v>
      </c>
      <c r="BI364" s="218">
        <f t="shared" si="98"/>
        <v>0</v>
      </c>
      <c r="BJ364" s="18" t="s">
        <v>80</v>
      </c>
      <c r="BK364" s="218">
        <f t="shared" si="99"/>
        <v>0</v>
      </c>
      <c r="BL364" s="18" t="s">
        <v>151</v>
      </c>
      <c r="BM364" s="217" t="s">
        <v>1844</v>
      </c>
    </row>
    <row r="365" spans="1:65" s="2" customFormat="1" ht="21.75" customHeight="1">
      <c r="A365" s="35"/>
      <c r="B365" s="36"/>
      <c r="C365" s="205" t="s">
        <v>863</v>
      </c>
      <c r="D365" s="205" t="s">
        <v>147</v>
      </c>
      <c r="E365" s="206" t="s">
        <v>1725</v>
      </c>
      <c r="F365" s="207" t="s">
        <v>1726</v>
      </c>
      <c r="G365" s="208" t="s">
        <v>831</v>
      </c>
      <c r="H365" s="209">
        <v>2</v>
      </c>
      <c r="I365" s="210"/>
      <c r="J365" s="211">
        <f t="shared" si="90"/>
        <v>0</v>
      </c>
      <c r="K365" s="212"/>
      <c r="L365" s="40"/>
      <c r="M365" s="213" t="s">
        <v>1</v>
      </c>
      <c r="N365" s="214" t="s">
        <v>37</v>
      </c>
      <c r="O365" s="72"/>
      <c r="P365" s="215">
        <f t="shared" si="91"/>
        <v>0</v>
      </c>
      <c r="Q365" s="215">
        <v>0</v>
      </c>
      <c r="R365" s="215">
        <f t="shared" si="92"/>
        <v>0</v>
      </c>
      <c r="S365" s="215">
        <v>0</v>
      </c>
      <c r="T365" s="216">
        <f t="shared" si="9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7" t="s">
        <v>151</v>
      </c>
      <c r="AT365" s="217" t="s">
        <v>147</v>
      </c>
      <c r="AU365" s="217" t="s">
        <v>80</v>
      </c>
      <c r="AY365" s="18" t="s">
        <v>145</v>
      </c>
      <c r="BE365" s="218">
        <f t="shared" si="94"/>
        <v>0</v>
      </c>
      <c r="BF365" s="218">
        <f t="shared" si="95"/>
        <v>0</v>
      </c>
      <c r="BG365" s="218">
        <f t="shared" si="96"/>
        <v>0</v>
      </c>
      <c r="BH365" s="218">
        <f t="shared" si="97"/>
        <v>0</v>
      </c>
      <c r="BI365" s="218">
        <f t="shared" si="98"/>
        <v>0</v>
      </c>
      <c r="BJ365" s="18" t="s">
        <v>80</v>
      </c>
      <c r="BK365" s="218">
        <f t="shared" si="99"/>
        <v>0</v>
      </c>
      <c r="BL365" s="18" t="s">
        <v>151</v>
      </c>
      <c r="BM365" s="217" t="s">
        <v>1845</v>
      </c>
    </row>
    <row r="366" spans="1:65" s="2" customFormat="1" ht="21.75" customHeight="1">
      <c r="A366" s="35"/>
      <c r="B366" s="36"/>
      <c r="C366" s="205" t="s">
        <v>1399</v>
      </c>
      <c r="D366" s="205" t="s">
        <v>147</v>
      </c>
      <c r="E366" s="206" t="s">
        <v>1735</v>
      </c>
      <c r="F366" s="207" t="s">
        <v>1736</v>
      </c>
      <c r="G366" s="208" t="s">
        <v>831</v>
      </c>
      <c r="H366" s="209">
        <v>15</v>
      </c>
      <c r="I366" s="210"/>
      <c r="J366" s="211">
        <f t="shared" si="90"/>
        <v>0</v>
      </c>
      <c r="K366" s="212"/>
      <c r="L366" s="40"/>
      <c r="M366" s="213" t="s">
        <v>1</v>
      </c>
      <c r="N366" s="214" t="s">
        <v>37</v>
      </c>
      <c r="O366" s="72"/>
      <c r="P366" s="215">
        <f t="shared" si="91"/>
        <v>0</v>
      </c>
      <c r="Q366" s="215">
        <v>0</v>
      </c>
      <c r="R366" s="215">
        <f t="shared" si="92"/>
        <v>0</v>
      </c>
      <c r="S366" s="215">
        <v>0</v>
      </c>
      <c r="T366" s="216">
        <f t="shared" si="9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80</v>
      </c>
      <c r="AY366" s="18" t="s">
        <v>145</v>
      </c>
      <c r="BE366" s="218">
        <f t="shared" si="94"/>
        <v>0</v>
      </c>
      <c r="BF366" s="218">
        <f t="shared" si="95"/>
        <v>0</v>
      </c>
      <c r="BG366" s="218">
        <f t="shared" si="96"/>
        <v>0</v>
      </c>
      <c r="BH366" s="218">
        <f t="shared" si="97"/>
        <v>0</v>
      </c>
      <c r="BI366" s="218">
        <f t="shared" si="98"/>
        <v>0</v>
      </c>
      <c r="BJ366" s="18" t="s">
        <v>80</v>
      </c>
      <c r="BK366" s="218">
        <f t="shared" si="99"/>
        <v>0</v>
      </c>
      <c r="BL366" s="18" t="s">
        <v>151</v>
      </c>
      <c r="BM366" s="217" t="s">
        <v>1846</v>
      </c>
    </row>
    <row r="367" spans="1:65" s="2" customFormat="1" ht="21.75" customHeight="1">
      <c r="A367" s="35"/>
      <c r="B367" s="36"/>
      <c r="C367" s="205" t="s">
        <v>867</v>
      </c>
      <c r="D367" s="205" t="s">
        <v>147</v>
      </c>
      <c r="E367" s="206" t="s">
        <v>1737</v>
      </c>
      <c r="F367" s="207" t="s">
        <v>1738</v>
      </c>
      <c r="G367" s="208" t="s">
        <v>831</v>
      </c>
      <c r="H367" s="209">
        <v>3</v>
      </c>
      <c r="I367" s="210"/>
      <c r="J367" s="211">
        <f t="shared" si="90"/>
        <v>0</v>
      </c>
      <c r="K367" s="212"/>
      <c r="L367" s="40"/>
      <c r="M367" s="213" t="s">
        <v>1</v>
      </c>
      <c r="N367" s="214" t="s">
        <v>37</v>
      </c>
      <c r="O367" s="72"/>
      <c r="P367" s="215">
        <f t="shared" si="91"/>
        <v>0</v>
      </c>
      <c r="Q367" s="215">
        <v>0</v>
      </c>
      <c r="R367" s="215">
        <f t="shared" si="92"/>
        <v>0</v>
      </c>
      <c r="S367" s="215">
        <v>0</v>
      </c>
      <c r="T367" s="216">
        <f t="shared" si="9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151</v>
      </c>
      <c r="AT367" s="217" t="s">
        <v>147</v>
      </c>
      <c r="AU367" s="217" t="s">
        <v>80</v>
      </c>
      <c r="AY367" s="18" t="s">
        <v>145</v>
      </c>
      <c r="BE367" s="218">
        <f t="shared" si="94"/>
        <v>0</v>
      </c>
      <c r="BF367" s="218">
        <f t="shared" si="95"/>
        <v>0</v>
      </c>
      <c r="BG367" s="218">
        <f t="shared" si="96"/>
        <v>0</v>
      </c>
      <c r="BH367" s="218">
        <f t="shared" si="97"/>
        <v>0</v>
      </c>
      <c r="BI367" s="218">
        <f t="shared" si="98"/>
        <v>0</v>
      </c>
      <c r="BJ367" s="18" t="s">
        <v>80</v>
      </c>
      <c r="BK367" s="218">
        <f t="shared" si="99"/>
        <v>0</v>
      </c>
      <c r="BL367" s="18" t="s">
        <v>151</v>
      </c>
      <c r="BM367" s="217" t="s">
        <v>1847</v>
      </c>
    </row>
    <row r="368" spans="1:65" s="2" customFormat="1" ht="21.75" customHeight="1">
      <c r="A368" s="35"/>
      <c r="B368" s="36"/>
      <c r="C368" s="205" t="s">
        <v>1408</v>
      </c>
      <c r="D368" s="205" t="s">
        <v>147</v>
      </c>
      <c r="E368" s="206" t="s">
        <v>1739</v>
      </c>
      <c r="F368" s="207" t="s">
        <v>1740</v>
      </c>
      <c r="G368" s="208" t="s">
        <v>831</v>
      </c>
      <c r="H368" s="209">
        <v>4</v>
      </c>
      <c r="I368" s="210"/>
      <c r="J368" s="211">
        <f t="shared" si="90"/>
        <v>0</v>
      </c>
      <c r="K368" s="212"/>
      <c r="L368" s="40"/>
      <c r="M368" s="213" t="s">
        <v>1</v>
      </c>
      <c r="N368" s="214" t="s">
        <v>37</v>
      </c>
      <c r="O368" s="72"/>
      <c r="P368" s="215">
        <f t="shared" si="91"/>
        <v>0</v>
      </c>
      <c r="Q368" s="215">
        <v>0</v>
      </c>
      <c r="R368" s="215">
        <f t="shared" si="92"/>
        <v>0</v>
      </c>
      <c r="S368" s="215">
        <v>0</v>
      </c>
      <c r="T368" s="216">
        <f t="shared" si="9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7" t="s">
        <v>151</v>
      </c>
      <c r="AT368" s="217" t="s">
        <v>147</v>
      </c>
      <c r="AU368" s="217" t="s">
        <v>80</v>
      </c>
      <c r="AY368" s="18" t="s">
        <v>145</v>
      </c>
      <c r="BE368" s="218">
        <f t="shared" si="94"/>
        <v>0</v>
      </c>
      <c r="BF368" s="218">
        <f t="shared" si="95"/>
        <v>0</v>
      </c>
      <c r="BG368" s="218">
        <f t="shared" si="96"/>
        <v>0</v>
      </c>
      <c r="BH368" s="218">
        <f t="shared" si="97"/>
        <v>0</v>
      </c>
      <c r="BI368" s="218">
        <f t="shared" si="98"/>
        <v>0</v>
      </c>
      <c r="BJ368" s="18" t="s">
        <v>80</v>
      </c>
      <c r="BK368" s="218">
        <f t="shared" si="99"/>
        <v>0</v>
      </c>
      <c r="BL368" s="18" t="s">
        <v>151</v>
      </c>
      <c r="BM368" s="217" t="s">
        <v>1848</v>
      </c>
    </row>
    <row r="369" spans="1:65" s="2" customFormat="1" ht="21.75" customHeight="1">
      <c r="A369" s="35"/>
      <c r="B369" s="36"/>
      <c r="C369" s="205" t="s">
        <v>871</v>
      </c>
      <c r="D369" s="205" t="s">
        <v>147</v>
      </c>
      <c r="E369" s="206" t="s">
        <v>1727</v>
      </c>
      <c r="F369" s="207" t="s">
        <v>1728</v>
      </c>
      <c r="G369" s="208" t="s">
        <v>181</v>
      </c>
      <c r="H369" s="209">
        <v>12</v>
      </c>
      <c r="I369" s="210"/>
      <c r="J369" s="211">
        <f t="shared" si="90"/>
        <v>0</v>
      </c>
      <c r="K369" s="212"/>
      <c r="L369" s="40"/>
      <c r="M369" s="213" t="s">
        <v>1</v>
      </c>
      <c r="N369" s="214" t="s">
        <v>37</v>
      </c>
      <c r="O369" s="72"/>
      <c r="P369" s="215">
        <f t="shared" si="91"/>
        <v>0</v>
      </c>
      <c r="Q369" s="215">
        <v>0</v>
      </c>
      <c r="R369" s="215">
        <f t="shared" si="92"/>
        <v>0</v>
      </c>
      <c r="S369" s="215">
        <v>0</v>
      </c>
      <c r="T369" s="216">
        <f t="shared" si="9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7" t="s">
        <v>151</v>
      </c>
      <c r="AT369" s="217" t="s">
        <v>147</v>
      </c>
      <c r="AU369" s="217" t="s">
        <v>80</v>
      </c>
      <c r="AY369" s="18" t="s">
        <v>145</v>
      </c>
      <c r="BE369" s="218">
        <f t="shared" si="94"/>
        <v>0</v>
      </c>
      <c r="BF369" s="218">
        <f t="shared" si="95"/>
        <v>0</v>
      </c>
      <c r="BG369" s="218">
        <f t="shared" si="96"/>
        <v>0</v>
      </c>
      <c r="BH369" s="218">
        <f t="shared" si="97"/>
        <v>0</v>
      </c>
      <c r="BI369" s="218">
        <f t="shared" si="98"/>
        <v>0</v>
      </c>
      <c r="BJ369" s="18" t="s">
        <v>80</v>
      </c>
      <c r="BK369" s="218">
        <f t="shared" si="99"/>
        <v>0</v>
      </c>
      <c r="BL369" s="18" t="s">
        <v>151</v>
      </c>
      <c r="BM369" s="217" t="s">
        <v>1849</v>
      </c>
    </row>
    <row r="370" spans="1:65" s="2" customFormat="1" ht="21.75" customHeight="1">
      <c r="A370" s="35"/>
      <c r="B370" s="36"/>
      <c r="C370" s="205" t="s">
        <v>1421</v>
      </c>
      <c r="D370" s="205" t="s">
        <v>147</v>
      </c>
      <c r="E370" s="206" t="s">
        <v>1729</v>
      </c>
      <c r="F370" s="207" t="s">
        <v>1730</v>
      </c>
      <c r="G370" s="208" t="s">
        <v>181</v>
      </c>
      <c r="H370" s="209">
        <v>2</v>
      </c>
      <c r="I370" s="210"/>
      <c r="J370" s="211">
        <f t="shared" si="90"/>
        <v>0</v>
      </c>
      <c r="K370" s="212"/>
      <c r="L370" s="40"/>
      <c r="M370" s="213" t="s">
        <v>1</v>
      </c>
      <c r="N370" s="214" t="s">
        <v>37</v>
      </c>
      <c r="O370" s="72"/>
      <c r="P370" s="215">
        <f t="shared" si="91"/>
        <v>0</v>
      </c>
      <c r="Q370" s="215">
        <v>0</v>
      </c>
      <c r="R370" s="215">
        <f t="shared" si="92"/>
        <v>0</v>
      </c>
      <c r="S370" s="215">
        <v>0</v>
      </c>
      <c r="T370" s="216">
        <f t="shared" si="9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80</v>
      </c>
      <c r="AY370" s="18" t="s">
        <v>145</v>
      </c>
      <c r="BE370" s="218">
        <f t="shared" si="94"/>
        <v>0</v>
      </c>
      <c r="BF370" s="218">
        <f t="shared" si="95"/>
        <v>0</v>
      </c>
      <c r="BG370" s="218">
        <f t="shared" si="96"/>
        <v>0</v>
      </c>
      <c r="BH370" s="218">
        <f t="shared" si="97"/>
        <v>0</v>
      </c>
      <c r="BI370" s="218">
        <f t="shared" si="98"/>
        <v>0</v>
      </c>
      <c r="BJ370" s="18" t="s">
        <v>80</v>
      </c>
      <c r="BK370" s="218">
        <f t="shared" si="99"/>
        <v>0</v>
      </c>
      <c r="BL370" s="18" t="s">
        <v>151</v>
      </c>
      <c r="BM370" s="217" t="s">
        <v>1850</v>
      </c>
    </row>
    <row r="371" spans="1:65" s="2" customFormat="1" ht="21.75" customHeight="1">
      <c r="A371" s="35"/>
      <c r="B371" s="36"/>
      <c r="C371" s="205" t="s">
        <v>876</v>
      </c>
      <c r="D371" s="205" t="s">
        <v>147</v>
      </c>
      <c r="E371" s="206" t="s">
        <v>1731</v>
      </c>
      <c r="F371" s="207" t="s">
        <v>1732</v>
      </c>
      <c r="G371" s="208" t="s">
        <v>181</v>
      </c>
      <c r="H371" s="209">
        <v>4</v>
      </c>
      <c r="I371" s="210"/>
      <c r="J371" s="211">
        <f t="shared" si="90"/>
        <v>0</v>
      </c>
      <c r="K371" s="212"/>
      <c r="L371" s="40"/>
      <c r="M371" s="213" t="s">
        <v>1</v>
      </c>
      <c r="N371" s="214" t="s">
        <v>37</v>
      </c>
      <c r="O371" s="72"/>
      <c r="P371" s="215">
        <f t="shared" si="91"/>
        <v>0</v>
      </c>
      <c r="Q371" s="215">
        <v>0</v>
      </c>
      <c r="R371" s="215">
        <f t="shared" si="92"/>
        <v>0</v>
      </c>
      <c r="S371" s="215">
        <v>0</v>
      </c>
      <c r="T371" s="216">
        <f t="shared" si="9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151</v>
      </c>
      <c r="AT371" s="217" t="s">
        <v>147</v>
      </c>
      <c r="AU371" s="217" t="s">
        <v>80</v>
      </c>
      <c r="AY371" s="18" t="s">
        <v>145</v>
      </c>
      <c r="BE371" s="218">
        <f t="shared" si="94"/>
        <v>0</v>
      </c>
      <c r="BF371" s="218">
        <f t="shared" si="95"/>
        <v>0</v>
      </c>
      <c r="BG371" s="218">
        <f t="shared" si="96"/>
        <v>0</v>
      </c>
      <c r="BH371" s="218">
        <f t="shared" si="97"/>
        <v>0</v>
      </c>
      <c r="BI371" s="218">
        <f t="shared" si="98"/>
        <v>0</v>
      </c>
      <c r="BJ371" s="18" t="s">
        <v>80</v>
      </c>
      <c r="BK371" s="218">
        <f t="shared" si="99"/>
        <v>0</v>
      </c>
      <c r="BL371" s="18" t="s">
        <v>151</v>
      </c>
      <c r="BM371" s="217" t="s">
        <v>1851</v>
      </c>
    </row>
    <row r="372" spans="1:65" s="2" customFormat="1" ht="16.5" customHeight="1">
      <c r="A372" s="35"/>
      <c r="B372" s="36"/>
      <c r="C372" s="263" t="s">
        <v>1429</v>
      </c>
      <c r="D372" s="263" t="s">
        <v>222</v>
      </c>
      <c r="E372" s="264" t="s">
        <v>1797</v>
      </c>
      <c r="F372" s="265" t="s">
        <v>1798</v>
      </c>
      <c r="G372" s="266" t="s">
        <v>831</v>
      </c>
      <c r="H372" s="267">
        <v>1</v>
      </c>
      <c r="I372" s="268"/>
      <c r="J372" s="269">
        <f t="shared" si="90"/>
        <v>0</v>
      </c>
      <c r="K372" s="270"/>
      <c r="L372" s="271"/>
      <c r="M372" s="272" t="s">
        <v>1</v>
      </c>
      <c r="N372" s="273" t="s">
        <v>37</v>
      </c>
      <c r="O372" s="72"/>
      <c r="P372" s="215">
        <f t="shared" si="91"/>
        <v>0</v>
      </c>
      <c r="Q372" s="215">
        <v>0</v>
      </c>
      <c r="R372" s="215">
        <f t="shared" si="92"/>
        <v>0</v>
      </c>
      <c r="S372" s="215">
        <v>0</v>
      </c>
      <c r="T372" s="216">
        <f t="shared" si="9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7" t="s">
        <v>163</v>
      </c>
      <c r="AT372" s="217" t="s">
        <v>222</v>
      </c>
      <c r="AU372" s="217" t="s">
        <v>80</v>
      </c>
      <c r="AY372" s="18" t="s">
        <v>145</v>
      </c>
      <c r="BE372" s="218">
        <f t="shared" si="94"/>
        <v>0</v>
      </c>
      <c r="BF372" s="218">
        <f t="shared" si="95"/>
        <v>0</v>
      </c>
      <c r="BG372" s="218">
        <f t="shared" si="96"/>
        <v>0</v>
      </c>
      <c r="BH372" s="218">
        <f t="shared" si="97"/>
        <v>0</v>
      </c>
      <c r="BI372" s="218">
        <f t="shared" si="98"/>
        <v>0</v>
      </c>
      <c r="BJ372" s="18" t="s">
        <v>80</v>
      </c>
      <c r="BK372" s="218">
        <f t="shared" si="99"/>
        <v>0</v>
      </c>
      <c r="BL372" s="18" t="s">
        <v>151</v>
      </c>
      <c r="BM372" s="217" t="s">
        <v>1852</v>
      </c>
    </row>
    <row r="373" spans="1:65" s="2" customFormat="1" ht="16.5" customHeight="1">
      <c r="A373" s="35"/>
      <c r="B373" s="36"/>
      <c r="C373" s="263" t="s">
        <v>880</v>
      </c>
      <c r="D373" s="263" t="s">
        <v>222</v>
      </c>
      <c r="E373" s="264" t="s">
        <v>1799</v>
      </c>
      <c r="F373" s="265" t="s">
        <v>1800</v>
      </c>
      <c r="G373" s="266" t="s">
        <v>831</v>
      </c>
      <c r="H373" s="267">
        <v>1</v>
      </c>
      <c r="I373" s="268"/>
      <c r="J373" s="269">
        <f t="shared" si="90"/>
        <v>0</v>
      </c>
      <c r="K373" s="270"/>
      <c r="L373" s="271"/>
      <c r="M373" s="272" t="s">
        <v>1</v>
      </c>
      <c r="N373" s="273" t="s">
        <v>37</v>
      </c>
      <c r="O373" s="72"/>
      <c r="P373" s="215">
        <f t="shared" si="91"/>
        <v>0</v>
      </c>
      <c r="Q373" s="215">
        <v>0</v>
      </c>
      <c r="R373" s="215">
        <f t="shared" si="92"/>
        <v>0</v>
      </c>
      <c r="S373" s="215">
        <v>0</v>
      </c>
      <c r="T373" s="216">
        <f t="shared" si="9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163</v>
      </c>
      <c r="AT373" s="217" t="s">
        <v>222</v>
      </c>
      <c r="AU373" s="217" t="s">
        <v>80</v>
      </c>
      <c r="AY373" s="18" t="s">
        <v>145</v>
      </c>
      <c r="BE373" s="218">
        <f t="shared" si="94"/>
        <v>0</v>
      </c>
      <c r="BF373" s="218">
        <f t="shared" si="95"/>
        <v>0</v>
      </c>
      <c r="BG373" s="218">
        <f t="shared" si="96"/>
        <v>0</v>
      </c>
      <c r="BH373" s="218">
        <f t="shared" si="97"/>
        <v>0</v>
      </c>
      <c r="BI373" s="218">
        <f t="shared" si="98"/>
        <v>0</v>
      </c>
      <c r="BJ373" s="18" t="s">
        <v>80</v>
      </c>
      <c r="BK373" s="218">
        <f t="shared" si="99"/>
        <v>0</v>
      </c>
      <c r="BL373" s="18" t="s">
        <v>151</v>
      </c>
      <c r="BM373" s="217" t="s">
        <v>1853</v>
      </c>
    </row>
    <row r="374" spans="1:65" s="2" customFormat="1" ht="16.5" customHeight="1">
      <c r="A374" s="35"/>
      <c r="B374" s="36"/>
      <c r="C374" s="263" t="s">
        <v>1854</v>
      </c>
      <c r="D374" s="263" t="s">
        <v>222</v>
      </c>
      <c r="E374" s="264" t="s">
        <v>1801</v>
      </c>
      <c r="F374" s="265" t="s">
        <v>1802</v>
      </c>
      <c r="G374" s="266" t="s">
        <v>831</v>
      </c>
      <c r="H374" s="267">
        <v>1</v>
      </c>
      <c r="I374" s="268"/>
      <c r="J374" s="269">
        <f t="shared" si="90"/>
        <v>0</v>
      </c>
      <c r="K374" s="270"/>
      <c r="L374" s="271"/>
      <c r="M374" s="272" t="s">
        <v>1</v>
      </c>
      <c r="N374" s="273" t="s">
        <v>37</v>
      </c>
      <c r="O374" s="72"/>
      <c r="P374" s="215">
        <f t="shared" si="91"/>
        <v>0</v>
      </c>
      <c r="Q374" s="215">
        <v>0</v>
      </c>
      <c r="R374" s="215">
        <f t="shared" si="92"/>
        <v>0</v>
      </c>
      <c r="S374" s="215">
        <v>0</v>
      </c>
      <c r="T374" s="216">
        <f t="shared" si="9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163</v>
      </c>
      <c r="AT374" s="217" t="s">
        <v>222</v>
      </c>
      <c r="AU374" s="217" t="s">
        <v>80</v>
      </c>
      <c r="AY374" s="18" t="s">
        <v>145</v>
      </c>
      <c r="BE374" s="218">
        <f t="shared" si="94"/>
        <v>0</v>
      </c>
      <c r="BF374" s="218">
        <f t="shared" si="95"/>
        <v>0</v>
      </c>
      <c r="BG374" s="218">
        <f t="shared" si="96"/>
        <v>0</v>
      </c>
      <c r="BH374" s="218">
        <f t="shared" si="97"/>
        <v>0</v>
      </c>
      <c r="BI374" s="218">
        <f t="shared" si="98"/>
        <v>0</v>
      </c>
      <c r="BJ374" s="18" t="s">
        <v>80</v>
      </c>
      <c r="BK374" s="218">
        <f t="shared" si="99"/>
        <v>0</v>
      </c>
      <c r="BL374" s="18" t="s">
        <v>151</v>
      </c>
      <c r="BM374" s="217" t="s">
        <v>1855</v>
      </c>
    </row>
    <row r="375" spans="1:65" s="2" customFormat="1" ht="16.5" customHeight="1">
      <c r="A375" s="35"/>
      <c r="B375" s="36"/>
      <c r="C375" s="263" t="s">
        <v>885</v>
      </c>
      <c r="D375" s="263" t="s">
        <v>222</v>
      </c>
      <c r="E375" s="264" t="s">
        <v>1803</v>
      </c>
      <c r="F375" s="265" t="s">
        <v>1804</v>
      </c>
      <c r="G375" s="266" t="s">
        <v>831</v>
      </c>
      <c r="H375" s="267">
        <v>2</v>
      </c>
      <c r="I375" s="268"/>
      <c r="J375" s="269">
        <f t="shared" si="90"/>
        <v>0</v>
      </c>
      <c r="K375" s="270"/>
      <c r="L375" s="271"/>
      <c r="M375" s="272" t="s">
        <v>1</v>
      </c>
      <c r="N375" s="273" t="s">
        <v>37</v>
      </c>
      <c r="O375" s="72"/>
      <c r="P375" s="215">
        <f t="shared" si="91"/>
        <v>0</v>
      </c>
      <c r="Q375" s="215">
        <v>0</v>
      </c>
      <c r="R375" s="215">
        <f t="shared" si="92"/>
        <v>0</v>
      </c>
      <c r="S375" s="215">
        <v>0</v>
      </c>
      <c r="T375" s="216">
        <f t="shared" si="9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163</v>
      </c>
      <c r="AT375" s="217" t="s">
        <v>222</v>
      </c>
      <c r="AU375" s="217" t="s">
        <v>80</v>
      </c>
      <c r="AY375" s="18" t="s">
        <v>145</v>
      </c>
      <c r="BE375" s="218">
        <f t="shared" si="94"/>
        <v>0</v>
      </c>
      <c r="BF375" s="218">
        <f t="shared" si="95"/>
        <v>0</v>
      </c>
      <c r="BG375" s="218">
        <f t="shared" si="96"/>
        <v>0</v>
      </c>
      <c r="BH375" s="218">
        <f t="shared" si="97"/>
        <v>0</v>
      </c>
      <c r="BI375" s="218">
        <f t="shared" si="98"/>
        <v>0</v>
      </c>
      <c r="BJ375" s="18" t="s">
        <v>80</v>
      </c>
      <c r="BK375" s="218">
        <f t="shared" si="99"/>
        <v>0</v>
      </c>
      <c r="BL375" s="18" t="s">
        <v>151</v>
      </c>
      <c r="BM375" s="217" t="s">
        <v>1856</v>
      </c>
    </row>
    <row r="376" spans="1:65" s="2" customFormat="1" ht="16.5" customHeight="1">
      <c r="A376" s="35"/>
      <c r="B376" s="36"/>
      <c r="C376" s="263" t="s">
        <v>1857</v>
      </c>
      <c r="D376" s="263" t="s">
        <v>222</v>
      </c>
      <c r="E376" s="264" t="s">
        <v>1751</v>
      </c>
      <c r="F376" s="265" t="s">
        <v>1752</v>
      </c>
      <c r="G376" s="266" t="s">
        <v>831</v>
      </c>
      <c r="H376" s="267">
        <v>5</v>
      </c>
      <c r="I376" s="268"/>
      <c r="J376" s="269">
        <f t="shared" si="90"/>
        <v>0</v>
      </c>
      <c r="K376" s="270"/>
      <c r="L376" s="271"/>
      <c r="M376" s="272" t="s">
        <v>1</v>
      </c>
      <c r="N376" s="273" t="s">
        <v>37</v>
      </c>
      <c r="O376" s="72"/>
      <c r="P376" s="215">
        <f t="shared" si="91"/>
        <v>0</v>
      </c>
      <c r="Q376" s="215">
        <v>0</v>
      </c>
      <c r="R376" s="215">
        <f t="shared" si="92"/>
        <v>0</v>
      </c>
      <c r="S376" s="215">
        <v>0</v>
      </c>
      <c r="T376" s="216">
        <f t="shared" si="9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163</v>
      </c>
      <c r="AT376" s="217" t="s">
        <v>222</v>
      </c>
      <c r="AU376" s="217" t="s">
        <v>80</v>
      </c>
      <c r="AY376" s="18" t="s">
        <v>145</v>
      </c>
      <c r="BE376" s="218">
        <f t="shared" si="94"/>
        <v>0</v>
      </c>
      <c r="BF376" s="218">
        <f t="shared" si="95"/>
        <v>0</v>
      </c>
      <c r="BG376" s="218">
        <f t="shared" si="96"/>
        <v>0</v>
      </c>
      <c r="BH376" s="218">
        <f t="shared" si="97"/>
        <v>0</v>
      </c>
      <c r="BI376" s="218">
        <f t="shared" si="98"/>
        <v>0</v>
      </c>
      <c r="BJ376" s="18" t="s">
        <v>80</v>
      </c>
      <c r="BK376" s="218">
        <f t="shared" si="99"/>
        <v>0</v>
      </c>
      <c r="BL376" s="18" t="s">
        <v>151</v>
      </c>
      <c r="BM376" s="217" t="s">
        <v>1858</v>
      </c>
    </row>
    <row r="377" spans="1:65" s="2" customFormat="1" ht="16.5" customHeight="1">
      <c r="A377" s="35"/>
      <c r="B377" s="36"/>
      <c r="C377" s="263" t="s">
        <v>934</v>
      </c>
      <c r="D377" s="263" t="s">
        <v>222</v>
      </c>
      <c r="E377" s="264" t="s">
        <v>1757</v>
      </c>
      <c r="F377" s="265" t="s">
        <v>1758</v>
      </c>
      <c r="G377" s="266" t="s">
        <v>831</v>
      </c>
      <c r="H377" s="267">
        <v>1</v>
      </c>
      <c r="I377" s="268"/>
      <c r="J377" s="269">
        <f t="shared" si="90"/>
        <v>0</v>
      </c>
      <c r="K377" s="270"/>
      <c r="L377" s="271"/>
      <c r="M377" s="272" t="s">
        <v>1</v>
      </c>
      <c r="N377" s="273" t="s">
        <v>37</v>
      </c>
      <c r="O377" s="72"/>
      <c r="P377" s="215">
        <f t="shared" si="91"/>
        <v>0</v>
      </c>
      <c r="Q377" s="215">
        <v>0</v>
      </c>
      <c r="R377" s="215">
        <f t="shared" si="92"/>
        <v>0</v>
      </c>
      <c r="S377" s="215">
        <v>0</v>
      </c>
      <c r="T377" s="216">
        <f t="shared" si="9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163</v>
      </c>
      <c r="AT377" s="217" t="s">
        <v>222</v>
      </c>
      <c r="AU377" s="217" t="s">
        <v>80</v>
      </c>
      <c r="AY377" s="18" t="s">
        <v>145</v>
      </c>
      <c r="BE377" s="218">
        <f t="shared" si="94"/>
        <v>0</v>
      </c>
      <c r="BF377" s="218">
        <f t="shared" si="95"/>
        <v>0</v>
      </c>
      <c r="BG377" s="218">
        <f t="shared" si="96"/>
        <v>0</v>
      </c>
      <c r="BH377" s="218">
        <f t="shared" si="97"/>
        <v>0</v>
      </c>
      <c r="BI377" s="218">
        <f t="shared" si="98"/>
        <v>0</v>
      </c>
      <c r="BJ377" s="18" t="s">
        <v>80</v>
      </c>
      <c r="BK377" s="218">
        <f t="shared" si="99"/>
        <v>0</v>
      </c>
      <c r="BL377" s="18" t="s">
        <v>151</v>
      </c>
      <c r="BM377" s="217" t="s">
        <v>1859</v>
      </c>
    </row>
    <row r="378" spans="1:65" s="2" customFormat="1" ht="16.5" customHeight="1">
      <c r="A378" s="35"/>
      <c r="B378" s="36"/>
      <c r="C378" s="263" t="s">
        <v>1860</v>
      </c>
      <c r="D378" s="263" t="s">
        <v>222</v>
      </c>
      <c r="E378" s="264" t="s">
        <v>1760</v>
      </c>
      <c r="F378" s="265" t="s">
        <v>1761</v>
      </c>
      <c r="G378" s="266" t="s">
        <v>181</v>
      </c>
      <c r="H378" s="267">
        <v>0.5</v>
      </c>
      <c r="I378" s="268"/>
      <c r="J378" s="269">
        <f t="shared" si="90"/>
        <v>0</v>
      </c>
      <c r="K378" s="270"/>
      <c r="L378" s="271"/>
      <c r="M378" s="272" t="s">
        <v>1</v>
      </c>
      <c r="N378" s="273" t="s">
        <v>37</v>
      </c>
      <c r="O378" s="72"/>
      <c r="P378" s="215">
        <f t="shared" si="91"/>
        <v>0</v>
      </c>
      <c r="Q378" s="215">
        <v>0</v>
      </c>
      <c r="R378" s="215">
        <f t="shared" si="92"/>
        <v>0</v>
      </c>
      <c r="S378" s="215">
        <v>0</v>
      </c>
      <c r="T378" s="216">
        <f t="shared" si="9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163</v>
      </c>
      <c r="AT378" s="217" t="s">
        <v>222</v>
      </c>
      <c r="AU378" s="217" t="s">
        <v>80</v>
      </c>
      <c r="AY378" s="18" t="s">
        <v>145</v>
      </c>
      <c r="BE378" s="218">
        <f t="shared" si="94"/>
        <v>0</v>
      </c>
      <c r="BF378" s="218">
        <f t="shared" si="95"/>
        <v>0</v>
      </c>
      <c r="BG378" s="218">
        <f t="shared" si="96"/>
        <v>0</v>
      </c>
      <c r="BH378" s="218">
        <f t="shared" si="97"/>
        <v>0</v>
      </c>
      <c r="BI378" s="218">
        <f t="shared" si="98"/>
        <v>0</v>
      </c>
      <c r="BJ378" s="18" t="s">
        <v>80</v>
      </c>
      <c r="BK378" s="218">
        <f t="shared" si="99"/>
        <v>0</v>
      </c>
      <c r="BL378" s="18" t="s">
        <v>151</v>
      </c>
      <c r="BM378" s="217" t="s">
        <v>1861</v>
      </c>
    </row>
    <row r="379" spans="1:65" s="2" customFormat="1" ht="16.5" customHeight="1">
      <c r="A379" s="35"/>
      <c r="B379" s="36"/>
      <c r="C379" s="263" t="s">
        <v>940</v>
      </c>
      <c r="D379" s="263" t="s">
        <v>222</v>
      </c>
      <c r="E379" s="264" t="s">
        <v>1765</v>
      </c>
      <c r="F379" s="265" t="s">
        <v>1766</v>
      </c>
      <c r="G379" s="266" t="s">
        <v>831</v>
      </c>
      <c r="H379" s="267">
        <v>1</v>
      </c>
      <c r="I379" s="268"/>
      <c r="J379" s="269">
        <f t="shared" si="90"/>
        <v>0</v>
      </c>
      <c r="K379" s="270"/>
      <c r="L379" s="271"/>
      <c r="M379" s="272" t="s">
        <v>1</v>
      </c>
      <c r="N379" s="273" t="s">
        <v>37</v>
      </c>
      <c r="O379" s="72"/>
      <c r="P379" s="215">
        <f t="shared" si="91"/>
        <v>0</v>
      </c>
      <c r="Q379" s="215">
        <v>0</v>
      </c>
      <c r="R379" s="215">
        <f t="shared" si="92"/>
        <v>0</v>
      </c>
      <c r="S379" s="215">
        <v>0</v>
      </c>
      <c r="T379" s="216">
        <f t="shared" si="9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163</v>
      </c>
      <c r="AT379" s="217" t="s">
        <v>222</v>
      </c>
      <c r="AU379" s="217" t="s">
        <v>80</v>
      </c>
      <c r="AY379" s="18" t="s">
        <v>145</v>
      </c>
      <c r="BE379" s="218">
        <f t="shared" si="94"/>
        <v>0</v>
      </c>
      <c r="BF379" s="218">
        <f t="shared" si="95"/>
        <v>0</v>
      </c>
      <c r="BG379" s="218">
        <f t="shared" si="96"/>
        <v>0</v>
      </c>
      <c r="BH379" s="218">
        <f t="shared" si="97"/>
        <v>0</v>
      </c>
      <c r="BI379" s="218">
        <f t="shared" si="98"/>
        <v>0</v>
      </c>
      <c r="BJ379" s="18" t="s">
        <v>80</v>
      </c>
      <c r="BK379" s="218">
        <f t="shared" si="99"/>
        <v>0</v>
      </c>
      <c r="BL379" s="18" t="s">
        <v>151</v>
      </c>
      <c r="BM379" s="217" t="s">
        <v>1862</v>
      </c>
    </row>
    <row r="380" spans="1:65" s="2" customFormat="1" ht="16.5" customHeight="1">
      <c r="A380" s="35"/>
      <c r="B380" s="36"/>
      <c r="C380" s="263" t="s">
        <v>1863</v>
      </c>
      <c r="D380" s="263" t="s">
        <v>222</v>
      </c>
      <c r="E380" s="264" t="s">
        <v>1781</v>
      </c>
      <c r="F380" s="265" t="s">
        <v>1782</v>
      </c>
      <c r="G380" s="266" t="s">
        <v>831</v>
      </c>
      <c r="H380" s="267">
        <v>15</v>
      </c>
      <c r="I380" s="268"/>
      <c r="J380" s="269">
        <f t="shared" si="90"/>
        <v>0</v>
      </c>
      <c r="K380" s="270"/>
      <c r="L380" s="271"/>
      <c r="M380" s="272" t="s">
        <v>1</v>
      </c>
      <c r="N380" s="273" t="s">
        <v>37</v>
      </c>
      <c r="O380" s="72"/>
      <c r="P380" s="215">
        <f t="shared" si="91"/>
        <v>0</v>
      </c>
      <c r="Q380" s="215">
        <v>0</v>
      </c>
      <c r="R380" s="215">
        <f t="shared" si="92"/>
        <v>0</v>
      </c>
      <c r="S380" s="215">
        <v>0</v>
      </c>
      <c r="T380" s="216">
        <f t="shared" si="9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163</v>
      </c>
      <c r="AT380" s="217" t="s">
        <v>222</v>
      </c>
      <c r="AU380" s="217" t="s">
        <v>80</v>
      </c>
      <c r="AY380" s="18" t="s">
        <v>145</v>
      </c>
      <c r="BE380" s="218">
        <f t="shared" si="94"/>
        <v>0</v>
      </c>
      <c r="BF380" s="218">
        <f t="shared" si="95"/>
        <v>0</v>
      </c>
      <c r="BG380" s="218">
        <f t="shared" si="96"/>
        <v>0</v>
      </c>
      <c r="BH380" s="218">
        <f t="shared" si="97"/>
        <v>0</v>
      </c>
      <c r="BI380" s="218">
        <f t="shared" si="98"/>
        <v>0</v>
      </c>
      <c r="BJ380" s="18" t="s">
        <v>80</v>
      </c>
      <c r="BK380" s="218">
        <f t="shared" si="99"/>
        <v>0</v>
      </c>
      <c r="BL380" s="18" t="s">
        <v>151</v>
      </c>
      <c r="BM380" s="217" t="s">
        <v>1864</v>
      </c>
    </row>
    <row r="381" spans="1:65" s="2" customFormat="1" ht="16.5" customHeight="1">
      <c r="A381" s="35"/>
      <c r="B381" s="36"/>
      <c r="C381" s="263" t="s">
        <v>943</v>
      </c>
      <c r="D381" s="263" t="s">
        <v>222</v>
      </c>
      <c r="E381" s="264" t="s">
        <v>1779</v>
      </c>
      <c r="F381" s="265" t="s">
        <v>1780</v>
      </c>
      <c r="G381" s="266" t="s">
        <v>831</v>
      </c>
      <c r="H381" s="267">
        <v>3</v>
      </c>
      <c r="I381" s="268"/>
      <c r="J381" s="269">
        <f t="shared" si="90"/>
        <v>0</v>
      </c>
      <c r="K381" s="270"/>
      <c r="L381" s="271"/>
      <c r="M381" s="272" t="s">
        <v>1</v>
      </c>
      <c r="N381" s="273" t="s">
        <v>37</v>
      </c>
      <c r="O381" s="72"/>
      <c r="P381" s="215">
        <f t="shared" si="91"/>
        <v>0</v>
      </c>
      <c r="Q381" s="215">
        <v>0</v>
      </c>
      <c r="R381" s="215">
        <f t="shared" si="92"/>
        <v>0</v>
      </c>
      <c r="S381" s="215">
        <v>0</v>
      </c>
      <c r="T381" s="216">
        <f t="shared" si="9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7" t="s">
        <v>163</v>
      </c>
      <c r="AT381" s="217" t="s">
        <v>222</v>
      </c>
      <c r="AU381" s="217" t="s">
        <v>80</v>
      </c>
      <c r="AY381" s="18" t="s">
        <v>145</v>
      </c>
      <c r="BE381" s="218">
        <f t="shared" si="94"/>
        <v>0</v>
      </c>
      <c r="BF381" s="218">
        <f t="shared" si="95"/>
        <v>0</v>
      </c>
      <c r="BG381" s="218">
        <f t="shared" si="96"/>
        <v>0</v>
      </c>
      <c r="BH381" s="218">
        <f t="shared" si="97"/>
        <v>0</v>
      </c>
      <c r="BI381" s="218">
        <f t="shared" si="98"/>
        <v>0</v>
      </c>
      <c r="BJ381" s="18" t="s">
        <v>80</v>
      </c>
      <c r="BK381" s="218">
        <f t="shared" si="99"/>
        <v>0</v>
      </c>
      <c r="BL381" s="18" t="s">
        <v>151</v>
      </c>
      <c r="BM381" s="217" t="s">
        <v>1865</v>
      </c>
    </row>
    <row r="382" spans="1:65" s="2" customFormat="1" ht="16.5" customHeight="1">
      <c r="A382" s="35"/>
      <c r="B382" s="36"/>
      <c r="C382" s="263" t="s">
        <v>1866</v>
      </c>
      <c r="D382" s="263" t="s">
        <v>222</v>
      </c>
      <c r="E382" s="264" t="s">
        <v>1783</v>
      </c>
      <c r="F382" s="265" t="s">
        <v>1784</v>
      </c>
      <c r="G382" s="266" t="s">
        <v>831</v>
      </c>
      <c r="H382" s="267">
        <v>4</v>
      </c>
      <c r="I382" s="268"/>
      <c r="J382" s="269">
        <f t="shared" si="90"/>
        <v>0</v>
      </c>
      <c r="K382" s="270"/>
      <c r="L382" s="271"/>
      <c r="M382" s="272" t="s">
        <v>1</v>
      </c>
      <c r="N382" s="273" t="s">
        <v>37</v>
      </c>
      <c r="O382" s="72"/>
      <c r="P382" s="215">
        <f t="shared" si="91"/>
        <v>0</v>
      </c>
      <c r="Q382" s="215">
        <v>0</v>
      </c>
      <c r="R382" s="215">
        <f t="shared" si="92"/>
        <v>0</v>
      </c>
      <c r="S382" s="215">
        <v>0</v>
      </c>
      <c r="T382" s="216">
        <f t="shared" si="9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163</v>
      </c>
      <c r="AT382" s="217" t="s">
        <v>222</v>
      </c>
      <c r="AU382" s="217" t="s">
        <v>80</v>
      </c>
      <c r="AY382" s="18" t="s">
        <v>145</v>
      </c>
      <c r="BE382" s="218">
        <f t="shared" si="94"/>
        <v>0</v>
      </c>
      <c r="BF382" s="218">
        <f t="shared" si="95"/>
        <v>0</v>
      </c>
      <c r="BG382" s="218">
        <f t="shared" si="96"/>
        <v>0</v>
      </c>
      <c r="BH382" s="218">
        <f t="shared" si="97"/>
        <v>0</v>
      </c>
      <c r="BI382" s="218">
        <f t="shared" si="98"/>
        <v>0</v>
      </c>
      <c r="BJ382" s="18" t="s">
        <v>80</v>
      </c>
      <c r="BK382" s="218">
        <f t="shared" si="99"/>
        <v>0</v>
      </c>
      <c r="BL382" s="18" t="s">
        <v>151</v>
      </c>
      <c r="BM382" s="217" t="s">
        <v>1867</v>
      </c>
    </row>
    <row r="383" spans="1:65" s="2" customFormat="1" ht="16.5" customHeight="1">
      <c r="A383" s="35"/>
      <c r="B383" s="36"/>
      <c r="C383" s="263" t="s">
        <v>980</v>
      </c>
      <c r="D383" s="263" t="s">
        <v>222</v>
      </c>
      <c r="E383" s="264" t="s">
        <v>1771</v>
      </c>
      <c r="F383" s="265" t="s">
        <v>1772</v>
      </c>
      <c r="G383" s="266" t="s">
        <v>181</v>
      </c>
      <c r="H383" s="267">
        <v>12</v>
      </c>
      <c r="I383" s="268"/>
      <c r="J383" s="269">
        <f t="shared" si="90"/>
        <v>0</v>
      </c>
      <c r="K383" s="270"/>
      <c r="L383" s="271"/>
      <c r="M383" s="272" t="s">
        <v>1</v>
      </c>
      <c r="N383" s="273" t="s">
        <v>37</v>
      </c>
      <c r="O383" s="72"/>
      <c r="P383" s="215">
        <f t="shared" si="91"/>
        <v>0</v>
      </c>
      <c r="Q383" s="215">
        <v>0</v>
      </c>
      <c r="R383" s="215">
        <f t="shared" si="92"/>
        <v>0</v>
      </c>
      <c r="S383" s="215">
        <v>0</v>
      </c>
      <c r="T383" s="216">
        <f t="shared" si="9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7" t="s">
        <v>163</v>
      </c>
      <c r="AT383" s="217" t="s">
        <v>222</v>
      </c>
      <c r="AU383" s="217" t="s">
        <v>80</v>
      </c>
      <c r="AY383" s="18" t="s">
        <v>145</v>
      </c>
      <c r="BE383" s="218">
        <f t="shared" si="94"/>
        <v>0</v>
      </c>
      <c r="BF383" s="218">
        <f t="shared" si="95"/>
        <v>0</v>
      </c>
      <c r="BG383" s="218">
        <f t="shared" si="96"/>
        <v>0</v>
      </c>
      <c r="BH383" s="218">
        <f t="shared" si="97"/>
        <v>0</v>
      </c>
      <c r="BI383" s="218">
        <f t="shared" si="98"/>
        <v>0</v>
      </c>
      <c r="BJ383" s="18" t="s">
        <v>80</v>
      </c>
      <c r="BK383" s="218">
        <f t="shared" si="99"/>
        <v>0</v>
      </c>
      <c r="BL383" s="18" t="s">
        <v>151</v>
      </c>
      <c r="BM383" s="217" t="s">
        <v>1868</v>
      </c>
    </row>
    <row r="384" spans="1:65" s="2" customFormat="1" ht="16.5" customHeight="1">
      <c r="A384" s="35"/>
      <c r="B384" s="36"/>
      <c r="C384" s="263" t="s">
        <v>1869</v>
      </c>
      <c r="D384" s="263" t="s">
        <v>222</v>
      </c>
      <c r="E384" s="264" t="s">
        <v>1773</v>
      </c>
      <c r="F384" s="265" t="s">
        <v>1774</v>
      </c>
      <c r="G384" s="266" t="s">
        <v>181</v>
      </c>
      <c r="H384" s="267">
        <v>2</v>
      </c>
      <c r="I384" s="268"/>
      <c r="J384" s="269">
        <f t="shared" si="90"/>
        <v>0</v>
      </c>
      <c r="K384" s="270"/>
      <c r="L384" s="271"/>
      <c r="M384" s="272" t="s">
        <v>1</v>
      </c>
      <c r="N384" s="273" t="s">
        <v>37</v>
      </c>
      <c r="O384" s="72"/>
      <c r="P384" s="215">
        <f t="shared" si="91"/>
        <v>0</v>
      </c>
      <c r="Q384" s="215">
        <v>0</v>
      </c>
      <c r="R384" s="215">
        <f t="shared" si="92"/>
        <v>0</v>
      </c>
      <c r="S384" s="215">
        <v>0</v>
      </c>
      <c r="T384" s="216">
        <f t="shared" si="9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163</v>
      </c>
      <c r="AT384" s="217" t="s">
        <v>222</v>
      </c>
      <c r="AU384" s="217" t="s">
        <v>80</v>
      </c>
      <c r="AY384" s="18" t="s">
        <v>145</v>
      </c>
      <c r="BE384" s="218">
        <f t="shared" si="94"/>
        <v>0</v>
      </c>
      <c r="BF384" s="218">
        <f t="shared" si="95"/>
        <v>0</v>
      </c>
      <c r="BG384" s="218">
        <f t="shared" si="96"/>
        <v>0</v>
      </c>
      <c r="BH384" s="218">
        <f t="shared" si="97"/>
        <v>0</v>
      </c>
      <c r="BI384" s="218">
        <f t="shared" si="98"/>
        <v>0</v>
      </c>
      <c r="BJ384" s="18" t="s">
        <v>80</v>
      </c>
      <c r="BK384" s="218">
        <f t="shared" si="99"/>
        <v>0</v>
      </c>
      <c r="BL384" s="18" t="s">
        <v>151</v>
      </c>
      <c r="BM384" s="217" t="s">
        <v>1870</v>
      </c>
    </row>
    <row r="385" spans="1:65" s="2" customFormat="1" ht="16.5" customHeight="1">
      <c r="A385" s="35"/>
      <c r="B385" s="36"/>
      <c r="C385" s="263" t="s">
        <v>984</v>
      </c>
      <c r="D385" s="263" t="s">
        <v>222</v>
      </c>
      <c r="E385" s="264" t="s">
        <v>1775</v>
      </c>
      <c r="F385" s="265" t="s">
        <v>1776</v>
      </c>
      <c r="G385" s="266" t="s">
        <v>181</v>
      </c>
      <c r="H385" s="267">
        <v>4</v>
      </c>
      <c r="I385" s="268"/>
      <c r="J385" s="269">
        <f t="shared" si="90"/>
        <v>0</v>
      </c>
      <c r="K385" s="270"/>
      <c r="L385" s="271"/>
      <c r="M385" s="272" t="s">
        <v>1</v>
      </c>
      <c r="N385" s="273" t="s">
        <v>37</v>
      </c>
      <c r="O385" s="72"/>
      <c r="P385" s="215">
        <f t="shared" si="91"/>
        <v>0</v>
      </c>
      <c r="Q385" s="215">
        <v>0</v>
      </c>
      <c r="R385" s="215">
        <f t="shared" si="92"/>
        <v>0</v>
      </c>
      <c r="S385" s="215">
        <v>0</v>
      </c>
      <c r="T385" s="216">
        <f t="shared" si="9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163</v>
      </c>
      <c r="AT385" s="217" t="s">
        <v>222</v>
      </c>
      <c r="AU385" s="217" t="s">
        <v>80</v>
      </c>
      <c r="AY385" s="18" t="s">
        <v>145</v>
      </c>
      <c r="BE385" s="218">
        <f t="shared" si="94"/>
        <v>0</v>
      </c>
      <c r="BF385" s="218">
        <f t="shared" si="95"/>
        <v>0</v>
      </c>
      <c r="BG385" s="218">
        <f t="shared" si="96"/>
        <v>0</v>
      </c>
      <c r="BH385" s="218">
        <f t="shared" si="97"/>
        <v>0</v>
      </c>
      <c r="BI385" s="218">
        <f t="shared" si="98"/>
        <v>0</v>
      </c>
      <c r="BJ385" s="18" t="s">
        <v>80</v>
      </c>
      <c r="BK385" s="218">
        <f t="shared" si="99"/>
        <v>0</v>
      </c>
      <c r="BL385" s="18" t="s">
        <v>151</v>
      </c>
      <c r="BM385" s="217" t="s">
        <v>1871</v>
      </c>
    </row>
    <row r="386" spans="1:65" s="2" customFormat="1" ht="16.5" customHeight="1">
      <c r="A386" s="35"/>
      <c r="B386" s="36"/>
      <c r="C386" s="263" t="s">
        <v>1872</v>
      </c>
      <c r="D386" s="263" t="s">
        <v>222</v>
      </c>
      <c r="E386" s="264" t="s">
        <v>1811</v>
      </c>
      <c r="F386" s="265" t="s">
        <v>1812</v>
      </c>
      <c r="G386" s="266" t="s">
        <v>831</v>
      </c>
      <c r="H386" s="267">
        <v>7</v>
      </c>
      <c r="I386" s="268"/>
      <c r="J386" s="269">
        <f t="shared" si="90"/>
        <v>0</v>
      </c>
      <c r="K386" s="270"/>
      <c r="L386" s="271"/>
      <c r="M386" s="272" t="s">
        <v>1</v>
      </c>
      <c r="N386" s="273" t="s">
        <v>37</v>
      </c>
      <c r="O386" s="72"/>
      <c r="P386" s="215">
        <f t="shared" si="91"/>
        <v>0</v>
      </c>
      <c r="Q386" s="215">
        <v>0</v>
      </c>
      <c r="R386" s="215">
        <f t="shared" si="92"/>
        <v>0</v>
      </c>
      <c r="S386" s="215">
        <v>0</v>
      </c>
      <c r="T386" s="216">
        <f t="shared" si="9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7" t="s">
        <v>163</v>
      </c>
      <c r="AT386" s="217" t="s">
        <v>222</v>
      </c>
      <c r="AU386" s="217" t="s">
        <v>80</v>
      </c>
      <c r="AY386" s="18" t="s">
        <v>145</v>
      </c>
      <c r="BE386" s="218">
        <f t="shared" si="94"/>
        <v>0</v>
      </c>
      <c r="BF386" s="218">
        <f t="shared" si="95"/>
        <v>0</v>
      </c>
      <c r="BG386" s="218">
        <f t="shared" si="96"/>
        <v>0</v>
      </c>
      <c r="BH386" s="218">
        <f t="shared" si="97"/>
        <v>0</v>
      </c>
      <c r="BI386" s="218">
        <f t="shared" si="98"/>
        <v>0</v>
      </c>
      <c r="BJ386" s="18" t="s">
        <v>80</v>
      </c>
      <c r="BK386" s="218">
        <f t="shared" si="99"/>
        <v>0</v>
      </c>
      <c r="BL386" s="18" t="s">
        <v>151</v>
      </c>
      <c r="BM386" s="217" t="s">
        <v>1873</v>
      </c>
    </row>
    <row r="387" spans="1:65" s="2" customFormat="1" ht="16.5" customHeight="1">
      <c r="A387" s="35"/>
      <c r="B387" s="36"/>
      <c r="C387" s="205" t="s">
        <v>1759</v>
      </c>
      <c r="D387" s="205" t="s">
        <v>147</v>
      </c>
      <c r="E387" s="206" t="s">
        <v>1669</v>
      </c>
      <c r="F387" s="207" t="s">
        <v>1670</v>
      </c>
      <c r="G387" s="208" t="s">
        <v>634</v>
      </c>
      <c r="H387" s="274"/>
      <c r="I387" s="210"/>
      <c r="J387" s="211">
        <f t="shared" si="90"/>
        <v>0</v>
      </c>
      <c r="K387" s="212"/>
      <c r="L387" s="40"/>
      <c r="M387" s="213" t="s">
        <v>1</v>
      </c>
      <c r="N387" s="214" t="s">
        <v>37</v>
      </c>
      <c r="O387" s="72"/>
      <c r="P387" s="215">
        <f t="shared" si="91"/>
        <v>0</v>
      </c>
      <c r="Q387" s="215">
        <v>0</v>
      </c>
      <c r="R387" s="215">
        <f t="shared" si="92"/>
        <v>0</v>
      </c>
      <c r="S387" s="215">
        <v>0</v>
      </c>
      <c r="T387" s="216">
        <f t="shared" si="9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151</v>
      </c>
      <c r="AT387" s="217" t="s">
        <v>147</v>
      </c>
      <c r="AU387" s="217" t="s">
        <v>80</v>
      </c>
      <c r="AY387" s="18" t="s">
        <v>145</v>
      </c>
      <c r="BE387" s="218">
        <f t="shared" si="94"/>
        <v>0</v>
      </c>
      <c r="BF387" s="218">
        <f t="shared" si="95"/>
        <v>0</v>
      </c>
      <c r="BG387" s="218">
        <f t="shared" si="96"/>
        <v>0</v>
      </c>
      <c r="BH387" s="218">
        <f t="shared" si="97"/>
        <v>0</v>
      </c>
      <c r="BI387" s="218">
        <f t="shared" si="98"/>
        <v>0</v>
      </c>
      <c r="BJ387" s="18" t="s">
        <v>80</v>
      </c>
      <c r="BK387" s="218">
        <f t="shared" si="99"/>
        <v>0</v>
      </c>
      <c r="BL387" s="18" t="s">
        <v>151</v>
      </c>
      <c r="BM387" s="217" t="s">
        <v>1874</v>
      </c>
    </row>
    <row r="388" spans="1:65" s="2" customFormat="1" ht="16.5" customHeight="1">
      <c r="A388" s="35"/>
      <c r="B388" s="36"/>
      <c r="C388" s="205" t="s">
        <v>1875</v>
      </c>
      <c r="D388" s="205" t="s">
        <v>147</v>
      </c>
      <c r="E388" s="206" t="s">
        <v>1671</v>
      </c>
      <c r="F388" s="207" t="s">
        <v>1672</v>
      </c>
      <c r="G388" s="208" t="s">
        <v>634</v>
      </c>
      <c r="H388" s="274"/>
      <c r="I388" s="210"/>
      <c r="J388" s="211">
        <f t="shared" si="90"/>
        <v>0</v>
      </c>
      <c r="K388" s="212"/>
      <c r="L388" s="40"/>
      <c r="M388" s="213" t="s">
        <v>1</v>
      </c>
      <c r="N388" s="214" t="s">
        <v>37</v>
      </c>
      <c r="O388" s="72"/>
      <c r="P388" s="215">
        <f t="shared" si="91"/>
        <v>0</v>
      </c>
      <c r="Q388" s="215">
        <v>0</v>
      </c>
      <c r="R388" s="215">
        <f t="shared" si="92"/>
        <v>0</v>
      </c>
      <c r="S388" s="215">
        <v>0</v>
      </c>
      <c r="T388" s="216">
        <f t="shared" si="9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80</v>
      </c>
      <c r="AY388" s="18" t="s">
        <v>145</v>
      </c>
      <c r="BE388" s="218">
        <f t="shared" si="94"/>
        <v>0</v>
      </c>
      <c r="BF388" s="218">
        <f t="shared" si="95"/>
        <v>0</v>
      </c>
      <c r="BG388" s="218">
        <f t="shared" si="96"/>
        <v>0</v>
      </c>
      <c r="BH388" s="218">
        <f t="shared" si="97"/>
        <v>0</v>
      </c>
      <c r="BI388" s="218">
        <f t="shared" si="98"/>
        <v>0</v>
      </c>
      <c r="BJ388" s="18" t="s">
        <v>80</v>
      </c>
      <c r="BK388" s="218">
        <f t="shared" si="99"/>
        <v>0</v>
      </c>
      <c r="BL388" s="18" t="s">
        <v>151</v>
      </c>
      <c r="BM388" s="217" t="s">
        <v>1876</v>
      </c>
    </row>
    <row r="389" spans="1:65" s="2" customFormat="1" ht="16.5" customHeight="1">
      <c r="A389" s="35"/>
      <c r="B389" s="36"/>
      <c r="C389" s="205" t="s">
        <v>990</v>
      </c>
      <c r="D389" s="205" t="s">
        <v>147</v>
      </c>
      <c r="E389" s="206" t="s">
        <v>1673</v>
      </c>
      <c r="F389" s="207" t="s">
        <v>1674</v>
      </c>
      <c r="G389" s="208" t="s">
        <v>634</v>
      </c>
      <c r="H389" s="274"/>
      <c r="I389" s="210"/>
      <c r="J389" s="211">
        <f t="shared" si="90"/>
        <v>0</v>
      </c>
      <c r="K389" s="212"/>
      <c r="L389" s="40"/>
      <c r="M389" s="213" t="s">
        <v>1</v>
      </c>
      <c r="N389" s="214" t="s">
        <v>37</v>
      </c>
      <c r="O389" s="72"/>
      <c r="P389" s="215">
        <f t="shared" si="91"/>
        <v>0</v>
      </c>
      <c r="Q389" s="215">
        <v>0</v>
      </c>
      <c r="R389" s="215">
        <f t="shared" si="92"/>
        <v>0</v>
      </c>
      <c r="S389" s="215">
        <v>0</v>
      </c>
      <c r="T389" s="216">
        <f t="shared" si="9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151</v>
      </c>
      <c r="AT389" s="217" t="s">
        <v>147</v>
      </c>
      <c r="AU389" s="217" t="s">
        <v>80</v>
      </c>
      <c r="AY389" s="18" t="s">
        <v>145</v>
      </c>
      <c r="BE389" s="218">
        <f t="shared" si="94"/>
        <v>0</v>
      </c>
      <c r="BF389" s="218">
        <f t="shared" si="95"/>
        <v>0</v>
      </c>
      <c r="BG389" s="218">
        <f t="shared" si="96"/>
        <v>0</v>
      </c>
      <c r="BH389" s="218">
        <f t="shared" si="97"/>
        <v>0</v>
      </c>
      <c r="BI389" s="218">
        <f t="shared" si="98"/>
        <v>0</v>
      </c>
      <c r="BJ389" s="18" t="s">
        <v>80</v>
      </c>
      <c r="BK389" s="218">
        <f t="shared" si="99"/>
        <v>0</v>
      </c>
      <c r="BL389" s="18" t="s">
        <v>151</v>
      </c>
      <c r="BM389" s="217" t="s">
        <v>1877</v>
      </c>
    </row>
    <row r="390" spans="2:63" s="12" customFormat="1" ht="25.9" customHeight="1">
      <c r="B390" s="189"/>
      <c r="C390" s="190"/>
      <c r="D390" s="191" t="s">
        <v>71</v>
      </c>
      <c r="E390" s="192" t="s">
        <v>1878</v>
      </c>
      <c r="F390" s="192" t="s">
        <v>1879</v>
      </c>
      <c r="G390" s="190"/>
      <c r="H390" s="190"/>
      <c r="I390" s="193"/>
      <c r="J390" s="194">
        <f>BK390</f>
        <v>0</v>
      </c>
      <c r="K390" s="190"/>
      <c r="L390" s="195"/>
      <c r="M390" s="196"/>
      <c r="N390" s="197"/>
      <c r="O390" s="197"/>
      <c r="P390" s="198">
        <f>SUM(P391:P412)</f>
        <v>0</v>
      </c>
      <c r="Q390" s="197"/>
      <c r="R390" s="198">
        <f>SUM(R391:R412)</f>
        <v>0</v>
      </c>
      <c r="S390" s="197"/>
      <c r="T390" s="199">
        <f>SUM(T391:T412)</f>
        <v>0</v>
      </c>
      <c r="AR390" s="200" t="s">
        <v>80</v>
      </c>
      <c r="AT390" s="201" t="s">
        <v>71</v>
      </c>
      <c r="AU390" s="201" t="s">
        <v>72</v>
      </c>
      <c r="AY390" s="200" t="s">
        <v>145</v>
      </c>
      <c r="BK390" s="202">
        <f>SUM(BK391:BK412)</f>
        <v>0</v>
      </c>
    </row>
    <row r="391" spans="1:65" s="2" customFormat="1" ht="16.5" customHeight="1">
      <c r="A391" s="35"/>
      <c r="B391" s="36"/>
      <c r="C391" s="205" t="s">
        <v>1880</v>
      </c>
      <c r="D391" s="205" t="s">
        <v>147</v>
      </c>
      <c r="E391" s="206" t="s">
        <v>210</v>
      </c>
      <c r="F391" s="207" t="s">
        <v>1881</v>
      </c>
      <c r="G391" s="208" t="s">
        <v>181</v>
      </c>
      <c r="H391" s="209">
        <v>250</v>
      </c>
      <c r="I391" s="210"/>
      <c r="J391" s="211">
        <f aca="true" t="shared" si="100" ref="J391:J412"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 aca="true" t="shared" si="101" ref="P391:P412">O391*H391</f>
        <v>0</v>
      </c>
      <c r="Q391" s="215">
        <v>0</v>
      </c>
      <c r="R391" s="215">
        <f aca="true" t="shared" si="102" ref="R391:R412">Q391*H391</f>
        <v>0</v>
      </c>
      <c r="S391" s="215">
        <v>0</v>
      </c>
      <c r="T391" s="216">
        <f aca="true" t="shared" si="103" ref="T391:T41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80</v>
      </c>
      <c r="AY391" s="18" t="s">
        <v>145</v>
      </c>
      <c r="BE391" s="218">
        <f aca="true" t="shared" si="104" ref="BE391:BE412">IF(N391="základní",J391,0)</f>
        <v>0</v>
      </c>
      <c r="BF391" s="218">
        <f aca="true" t="shared" si="105" ref="BF391:BF412">IF(N391="snížená",J391,0)</f>
        <v>0</v>
      </c>
      <c r="BG391" s="218">
        <f aca="true" t="shared" si="106" ref="BG391:BG412">IF(N391="zákl. přenesená",J391,0)</f>
        <v>0</v>
      </c>
      <c r="BH391" s="218">
        <f aca="true" t="shared" si="107" ref="BH391:BH412">IF(N391="sníž. přenesená",J391,0)</f>
        <v>0</v>
      </c>
      <c r="BI391" s="218">
        <f aca="true" t="shared" si="108" ref="BI391:BI412">IF(N391="nulová",J391,0)</f>
        <v>0</v>
      </c>
      <c r="BJ391" s="18" t="s">
        <v>80</v>
      </c>
      <c r="BK391" s="218">
        <f aca="true" t="shared" si="109" ref="BK391:BK412">ROUND(I391*H391,2)</f>
        <v>0</v>
      </c>
      <c r="BL391" s="18" t="s">
        <v>151</v>
      </c>
      <c r="BM391" s="217" t="s">
        <v>1882</v>
      </c>
    </row>
    <row r="392" spans="1:65" s="2" customFormat="1" ht="33" customHeight="1">
      <c r="A392" s="35"/>
      <c r="B392" s="36"/>
      <c r="C392" s="205" t="s">
        <v>1764</v>
      </c>
      <c r="D392" s="205" t="s">
        <v>147</v>
      </c>
      <c r="E392" s="206" t="s">
        <v>1883</v>
      </c>
      <c r="F392" s="207" t="s">
        <v>1884</v>
      </c>
      <c r="G392" s="208" t="s">
        <v>181</v>
      </c>
      <c r="H392" s="209">
        <v>260</v>
      </c>
      <c r="I392" s="210"/>
      <c r="J392" s="211">
        <f t="shared" si="100"/>
        <v>0</v>
      </c>
      <c r="K392" s="212"/>
      <c r="L392" s="40"/>
      <c r="M392" s="213" t="s">
        <v>1</v>
      </c>
      <c r="N392" s="214" t="s">
        <v>37</v>
      </c>
      <c r="O392" s="72"/>
      <c r="P392" s="215">
        <f t="shared" si="101"/>
        <v>0</v>
      </c>
      <c r="Q392" s="215">
        <v>0</v>
      </c>
      <c r="R392" s="215">
        <f t="shared" si="102"/>
        <v>0</v>
      </c>
      <c r="S392" s="215">
        <v>0</v>
      </c>
      <c r="T392" s="216">
        <f t="shared" si="10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151</v>
      </c>
      <c r="AT392" s="217" t="s">
        <v>147</v>
      </c>
      <c r="AU392" s="217" t="s">
        <v>80</v>
      </c>
      <c r="AY392" s="18" t="s">
        <v>145</v>
      </c>
      <c r="BE392" s="218">
        <f t="shared" si="104"/>
        <v>0</v>
      </c>
      <c r="BF392" s="218">
        <f t="shared" si="105"/>
        <v>0</v>
      </c>
      <c r="BG392" s="218">
        <f t="shared" si="106"/>
        <v>0</v>
      </c>
      <c r="BH392" s="218">
        <f t="shared" si="107"/>
        <v>0</v>
      </c>
      <c r="BI392" s="218">
        <f t="shared" si="108"/>
        <v>0</v>
      </c>
      <c r="BJ392" s="18" t="s">
        <v>80</v>
      </c>
      <c r="BK392" s="218">
        <f t="shared" si="109"/>
        <v>0</v>
      </c>
      <c r="BL392" s="18" t="s">
        <v>151</v>
      </c>
      <c r="BM392" s="217" t="s">
        <v>1885</v>
      </c>
    </row>
    <row r="393" spans="1:65" s="2" customFormat="1" ht="21.75" customHeight="1">
      <c r="A393" s="35"/>
      <c r="B393" s="36"/>
      <c r="C393" s="205" t="s">
        <v>1886</v>
      </c>
      <c r="D393" s="205" t="s">
        <v>147</v>
      </c>
      <c r="E393" s="206" t="s">
        <v>1887</v>
      </c>
      <c r="F393" s="207" t="s">
        <v>1888</v>
      </c>
      <c r="G393" s="208" t="s">
        <v>181</v>
      </c>
      <c r="H393" s="209">
        <v>25</v>
      </c>
      <c r="I393" s="210"/>
      <c r="J393" s="211">
        <f t="shared" si="100"/>
        <v>0</v>
      </c>
      <c r="K393" s="212"/>
      <c r="L393" s="40"/>
      <c r="M393" s="213" t="s">
        <v>1</v>
      </c>
      <c r="N393" s="214" t="s">
        <v>37</v>
      </c>
      <c r="O393" s="72"/>
      <c r="P393" s="215">
        <f t="shared" si="101"/>
        <v>0</v>
      </c>
      <c r="Q393" s="215">
        <v>0</v>
      </c>
      <c r="R393" s="215">
        <f t="shared" si="102"/>
        <v>0</v>
      </c>
      <c r="S393" s="215">
        <v>0</v>
      </c>
      <c r="T393" s="216">
        <f t="shared" si="10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151</v>
      </c>
      <c r="AT393" s="217" t="s">
        <v>147</v>
      </c>
      <c r="AU393" s="217" t="s">
        <v>80</v>
      </c>
      <c r="AY393" s="18" t="s">
        <v>145</v>
      </c>
      <c r="BE393" s="218">
        <f t="shared" si="104"/>
        <v>0</v>
      </c>
      <c r="BF393" s="218">
        <f t="shared" si="105"/>
        <v>0</v>
      </c>
      <c r="BG393" s="218">
        <f t="shared" si="106"/>
        <v>0</v>
      </c>
      <c r="BH393" s="218">
        <f t="shared" si="107"/>
        <v>0</v>
      </c>
      <c r="BI393" s="218">
        <f t="shared" si="108"/>
        <v>0</v>
      </c>
      <c r="BJ393" s="18" t="s">
        <v>80</v>
      </c>
      <c r="BK393" s="218">
        <f t="shared" si="109"/>
        <v>0</v>
      </c>
      <c r="BL393" s="18" t="s">
        <v>151</v>
      </c>
      <c r="BM393" s="217" t="s">
        <v>1889</v>
      </c>
    </row>
    <row r="394" spans="1:65" s="2" customFormat="1" ht="21.75" customHeight="1">
      <c r="A394" s="35"/>
      <c r="B394" s="36"/>
      <c r="C394" s="205" t="s">
        <v>1767</v>
      </c>
      <c r="D394" s="205" t="s">
        <v>147</v>
      </c>
      <c r="E394" s="206" t="s">
        <v>1890</v>
      </c>
      <c r="F394" s="207" t="s">
        <v>1891</v>
      </c>
      <c r="G394" s="208" t="s">
        <v>181</v>
      </c>
      <c r="H394" s="209">
        <v>250</v>
      </c>
      <c r="I394" s="210"/>
      <c r="J394" s="211">
        <f t="shared" si="100"/>
        <v>0</v>
      </c>
      <c r="K394" s="212"/>
      <c r="L394" s="40"/>
      <c r="M394" s="213" t="s">
        <v>1</v>
      </c>
      <c r="N394" s="214" t="s">
        <v>37</v>
      </c>
      <c r="O394" s="72"/>
      <c r="P394" s="215">
        <f t="shared" si="101"/>
        <v>0</v>
      </c>
      <c r="Q394" s="215">
        <v>0</v>
      </c>
      <c r="R394" s="215">
        <f t="shared" si="102"/>
        <v>0</v>
      </c>
      <c r="S394" s="215">
        <v>0</v>
      </c>
      <c r="T394" s="216">
        <f t="shared" si="10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80</v>
      </c>
      <c r="AY394" s="18" t="s">
        <v>145</v>
      </c>
      <c r="BE394" s="218">
        <f t="shared" si="104"/>
        <v>0</v>
      </c>
      <c r="BF394" s="218">
        <f t="shared" si="105"/>
        <v>0</v>
      </c>
      <c r="BG394" s="218">
        <f t="shared" si="106"/>
        <v>0</v>
      </c>
      <c r="BH394" s="218">
        <f t="shared" si="107"/>
        <v>0</v>
      </c>
      <c r="BI394" s="218">
        <f t="shared" si="108"/>
        <v>0</v>
      </c>
      <c r="BJ394" s="18" t="s">
        <v>80</v>
      </c>
      <c r="BK394" s="218">
        <f t="shared" si="109"/>
        <v>0</v>
      </c>
      <c r="BL394" s="18" t="s">
        <v>151</v>
      </c>
      <c r="BM394" s="217" t="s">
        <v>1892</v>
      </c>
    </row>
    <row r="395" spans="1:65" s="2" customFormat="1" ht="21.75" customHeight="1">
      <c r="A395" s="35"/>
      <c r="B395" s="36"/>
      <c r="C395" s="205" t="s">
        <v>1893</v>
      </c>
      <c r="D395" s="205" t="s">
        <v>147</v>
      </c>
      <c r="E395" s="206" t="s">
        <v>1894</v>
      </c>
      <c r="F395" s="207" t="s">
        <v>1895</v>
      </c>
      <c r="G395" s="208" t="s">
        <v>831</v>
      </c>
      <c r="H395" s="209">
        <v>40</v>
      </c>
      <c r="I395" s="210"/>
      <c r="J395" s="211">
        <f t="shared" si="100"/>
        <v>0</v>
      </c>
      <c r="K395" s="212"/>
      <c r="L395" s="40"/>
      <c r="M395" s="213" t="s">
        <v>1</v>
      </c>
      <c r="N395" s="214" t="s">
        <v>37</v>
      </c>
      <c r="O395" s="72"/>
      <c r="P395" s="215">
        <f t="shared" si="101"/>
        <v>0</v>
      </c>
      <c r="Q395" s="215">
        <v>0</v>
      </c>
      <c r="R395" s="215">
        <f t="shared" si="102"/>
        <v>0</v>
      </c>
      <c r="S395" s="215">
        <v>0</v>
      </c>
      <c r="T395" s="216">
        <f t="shared" si="10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7" t="s">
        <v>151</v>
      </c>
      <c r="AT395" s="217" t="s">
        <v>147</v>
      </c>
      <c r="AU395" s="217" t="s">
        <v>80</v>
      </c>
      <c r="AY395" s="18" t="s">
        <v>145</v>
      </c>
      <c r="BE395" s="218">
        <f t="shared" si="104"/>
        <v>0</v>
      </c>
      <c r="BF395" s="218">
        <f t="shared" si="105"/>
        <v>0</v>
      </c>
      <c r="BG395" s="218">
        <f t="shared" si="106"/>
        <v>0</v>
      </c>
      <c r="BH395" s="218">
        <f t="shared" si="107"/>
        <v>0</v>
      </c>
      <c r="BI395" s="218">
        <f t="shared" si="108"/>
        <v>0</v>
      </c>
      <c r="BJ395" s="18" t="s">
        <v>80</v>
      </c>
      <c r="BK395" s="218">
        <f t="shared" si="109"/>
        <v>0</v>
      </c>
      <c r="BL395" s="18" t="s">
        <v>151</v>
      </c>
      <c r="BM395" s="217" t="s">
        <v>1896</v>
      </c>
    </row>
    <row r="396" spans="1:65" s="2" customFormat="1" ht="21.75" customHeight="1">
      <c r="A396" s="35"/>
      <c r="B396" s="36"/>
      <c r="C396" s="205" t="s">
        <v>1770</v>
      </c>
      <c r="D396" s="205" t="s">
        <v>147</v>
      </c>
      <c r="E396" s="206" t="s">
        <v>1897</v>
      </c>
      <c r="F396" s="207" t="s">
        <v>1898</v>
      </c>
      <c r="G396" s="208" t="s">
        <v>831</v>
      </c>
      <c r="H396" s="209">
        <v>11</v>
      </c>
      <c r="I396" s="210"/>
      <c r="J396" s="211">
        <f t="shared" si="100"/>
        <v>0</v>
      </c>
      <c r="K396" s="212"/>
      <c r="L396" s="40"/>
      <c r="M396" s="213" t="s">
        <v>1</v>
      </c>
      <c r="N396" s="214" t="s">
        <v>37</v>
      </c>
      <c r="O396" s="72"/>
      <c r="P396" s="215">
        <f t="shared" si="101"/>
        <v>0</v>
      </c>
      <c r="Q396" s="215">
        <v>0</v>
      </c>
      <c r="R396" s="215">
        <f t="shared" si="102"/>
        <v>0</v>
      </c>
      <c r="S396" s="215">
        <v>0</v>
      </c>
      <c r="T396" s="216">
        <f t="shared" si="10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151</v>
      </c>
      <c r="AT396" s="217" t="s">
        <v>147</v>
      </c>
      <c r="AU396" s="217" t="s">
        <v>80</v>
      </c>
      <c r="AY396" s="18" t="s">
        <v>145</v>
      </c>
      <c r="BE396" s="218">
        <f t="shared" si="104"/>
        <v>0</v>
      </c>
      <c r="BF396" s="218">
        <f t="shared" si="105"/>
        <v>0</v>
      </c>
      <c r="BG396" s="218">
        <f t="shared" si="106"/>
        <v>0</v>
      </c>
      <c r="BH396" s="218">
        <f t="shared" si="107"/>
        <v>0</v>
      </c>
      <c r="BI396" s="218">
        <f t="shared" si="108"/>
        <v>0</v>
      </c>
      <c r="BJ396" s="18" t="s">
        <v>80</v>
      </c>
      <c r="BK396" s="218">
        <f t="shared" si="109"/>
        <v>0</v>
      </c>
      <c r="BL396" s="18" t="s">
        <v>151</v>
      </c>
      <c r="BM396" s="217" t="s">
        <v>1899</v>
      </c>
    </row>
    <row r="397" spans="1:65" s="2" customFormat="1" ht="21.75" customHeight="1">
      <c r="A397" s="35"/>
      <c r="B397" s="36"/>
      <c r="C397" s="205" t="s">
        <v>1900</v>
      </c>
      <c r="D397" s="205" t="s">
        <v>147</v>
      </c>
      <c r="E397" s="206" t="s">
        <v>1901</v>
      </c>
      <c r="F397" s="207" t="s">
        <v>1902</v>
      </c>
      <c r="G397" s="208" t="s">
        <v>831</v>
      </c>
      <c r="H397" s="209">
        <v>11</v>
      </c>
      <c r="I397" s="210"/>
      <c r="J397" s="211">
        <f t="shared" si="100"/>
        <v>0</v>
      </c>
      <c r="K397" s="212"/>
      <c r="L397" s="40"/>
      <c r="M397" s="213" t="s">
        <v>1</v>
      </c>
      <c r="N397" s="214" t="s">
        <v>37</v>
      </c>
      <c r="O397" s="72"/>
      <c r="P397" s="215">
        <f t="shared" si="101"/>
        <v>0</v>
      </c>
      <c r="Q397" s="215">
        <v>0</v>
      </c>
      <c r="R397" s="215">
        <f t="shared" si="102"/>
        <v>0</v>
      </c>
      <c r="S397" s="215">
        <v>0</v>
      </c>
      <c r="T397" s="216">
        <f t="shared" si="10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80</v>
      </c>
      <c r="AY397" s="18" t="s">
        <v>145</v>
      </c>
      <c r="BE397" s="218">
        <f t="shared" si="104"/>
        <v>0</v>
      </c>
      <c r="BF397" s="218">
        <f t="shared" si="105"/>
        <v>0</v>
      </c>
      <c r="BG397" s="218">
        <f t="shared" si="106"/>
        <v>0</v>
      </c>
      <c r="BH397" s="218">
        <f t="shared" si="107"/>
        <v>0</v>
      </c>
      <c r="BI397" s="218">
        <f t="shared" si="108"/>
        <v>0</v>
      </c>
      <c r="BJ397" s="18" t="s">
        <v>80</v>
      </c>
      <c r="BK397" s="218">
        <f t="shared" si="109"/>
        <v>0</v>
      </c>
      <c r="BL397" s="18" t="s">
        <v>151</v>
      </c>
      <c r="BM397" s="217" t="s">
        <v>1903</v>
      </c>
    </row>
    <row r="398" spans="1:65" s="2" customFormat="1" ht="16.5" customHeight="1">
      <c r="A398" s="35"/>
      <c r="B398" s="36"/>
      <c r="C398" s="205" t="s">
        <v>1029</v>
      </c>
      <c r="D398" s="205" t="s">
        <v>147</v>
      </c>
      <c r="E398" s="206" t="s">
        <v>1904</v>
      </c>
      <c r="F398" s="207" t="s">
        <v>1905</v>
      </c>
      <c r="G398" s="208" t="s">
        <v>831</v>
      </c>
      <c r="H398" s="209">
        <v>11</v>
      </c>
      <c r="I398" s="210"/>
      <c r="J398" s="211">
        <f t="shared" si="100"/>
        <v>0</v>
      </c>
      <c r="K398" s="212"/>
      <c r="L398" s="40"/>
      <c r="M398" s="213" t="s">
        <v>1</v>
      </c>
      <c r="N398" s="214" t="s">
        <v>37</v>
      </c>
      <c r="O398" s="72"/>
      <c r="P398" s="215">
        <f t="shared" si="101"/>
        <v>0</v>
      </c>
      <c r="Q398" s="215">
        <v>0</v>
      </c>
      <c r="R398" s="215">
        <f t="shared" si="102"/>
        <v>0</v>
      </c>
      <c r="S398" s="215">
        <v>0</v>
      </c>
      <c r="T398" s="216">
        <f t="shared" si="10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151</v>
      </c>
      <c r="AT398" s="217" t="s">
        <v>147</v>
      </c>
      <c r="AU398" s="217" t="s">
        <v>80</v>
      </c>
      <c r="AY398" s="18" t="s">
        <v>145</v>
      </c>
      <c r="BE398" s="218">
        <f t="shared" si="104"/>
        <v>0</v>
      </c>
      <c r="BF398" s="218">
        <f t="shared" si="105"/>
        <v>0</v>
      </c>
      <c r="BG398" s="218">
        <f t="shared" si="106"/>
        <v>0</v>
      </c>
      <c r="BH398" s="218">
        <f t="shared" si="107"/>
        <v>0</v>
      </c>
      <c r="BI398" s="218">
        <f t="shared" si="108"/>
        <v>0</v>
      </c>
      <c r="BJ398" s="18" t="s">
        <v>80</v>
      </c>
      <c r="BK398" s="218">
        <f t="shared" si="109"/>
        <v>0</v>
      </c>
      <c r="BL398" s="18" t="s">
        <v>151</v>
      </c>
      <c r="BM398" s="217" t="s">
        <v>1906</v>
      </c>
    </row>
    <row r="399" spans="1:65" s="2" customFormat="1" ht="16.5" customHeight="1">
      <c r="A399" s="35"/>
      <c r="B399" s="36"/>
      <c r="C399" s="205" t="s">
        <v>1907</v>
      </c>
      <c r="D399" s="205" t="s">
        <v>147</v>
      </c>
      <c r="E399" s="206" t="s">
        <v>1908</v>
      </c>
      <c r="F399" s="207" t="s">
        <v>1909</v>
      </c>
      <c r="G399" s="208" t="s">
        <v>831</v>
      </c>
      <c r="H399" s="209">
        <v>15</v>
      </c>
      <c r="I399" s="210"/>
      <c r="J399" s="211">
        <f t="shared" si="100"/>
        <v>0</v>
      </c>
      <c r="K399" s="212"/>
      <c r="L399" s="40"/>
      <c r="M399" s="213" t="s">
        <v>1</v>
      </c>
      <c r="N399" s="214" t="s">
        <v>37</v>
      </c>
      <c r="O399" s="72"/>
      <c r="P399" s="215">
        <f t="shared" si="101"/>
        <v>0</v>
      </c>
      <c r="Q399" s="215">
        <v>0</v>
      </c>
      <c r="R399" s="215">
        <f t="shared" si="102"/>
        <v>0</v>
      </c>
      <c r="S399" s="215">
        <v>0</v>
      </c>
      <c r="T399" s="216">
        <f t="shared" si="10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7" t="s">
        <v>151</v>
      </c>
      <c r="AT399" s="217" t="s">
        <v>147</v>
      </c>
      <c r="AU399" s="217" t="s">
        <v>80</v>
      </c>
      <c r="AY399" s="18" t="s">
        <v>145</v>
      </c>
      <c r="BE399" s="218">
        <f t="shared" si="104"/>
        <v>0</v>
      </c>
      <c r="BF399" s="218">
        <f t="shared" si="105"/>
        <v>0</v>
      </c>
      <c r="BG399" s="218">
        <f t="shared" si="106"/>
        <v>0</v>
      </c>
      <c r="BH399" s="218">
        <f t="shared" si="107"/>
        <v>0</v>
      </c>
      <c r="BI399" s="218">
        <f t="shared" si="108"/>
        <v>0</v>
      </c>
      <c r="BJ399" s="18" t="s">
        <v>80</v>
      </c>
      <c r="BK399" s="218">
        <f t="shared" si="109"/>
        <v>0</v>
      </c>
      <c r="BL399" s="18" t="s">
        <v>151</v>
      </c>
      <c r="BM399" s="217" t="s">
        <v>1910</v>
      </c>
    </row>
    <row r="400" spans="1:65" s="2" customFormat="1" ht="16.5" customHeight="1">
      <c r="A400" s="35"/>
      <c r="B400" s="36"/>
      <c r="C400" s="263" t="s">
        <v>1035</v>
      </c>
      <c r="D400" s="263" t="s">
        <v>222</v>
      </c>
      <c r="E400" s="264" t="s">
        <v>1911</v>
      </c>
      <c r="F400" s="265" t="s">
        <v>1912</v>
      </c>
      <c r="G400" s="266" t="s">
        <v>1168</v>
      </c>
      <c r="H400" s="267">
        <v>260</v>
      </c>
      <c r="I400" s="268"/>
      <c r="J400" s="269">
        <f t="shared" si="100"/>
        <v>0</v>
      </c>
      <c r="K400" s="270"/>
      <c r="L400" s="271"/>
      <c r="M400" s="272" t="s">
        <v>1</v>
      </c>
      <c r="N400" s="273" t="s">
        <v>37</v>
      </c>
      <c r="O400" s="72"/>
      <c r="P400" s="215">
        <f t="shared" si="101"/>
        <v>0</v>
      </c>
      <c r="Q400" s="215">
        <v>0</v>
      </c>
      <c r="R400" s="215">
        <f t="shared" si="102"/>
        <v>0</v>
      </c>
      <c r="S400" s="215">
        <v>0</v>
      </c>
      <c r="T400" s="216">
        <f t="shared" si="10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163</v>
      </c>
      <c r="AT400" s="217" t="s">
        <v>222</v>
      </c>
      <c r="AU400" s="217" t="s">
        <v>80</v>
      </c>
      <c r="AY400" s="18" t="s">
        <v>145</v>
      </c>
      <c r="BE400" s="218">
        <f t="shared" si="104"/>
        <v>0</v>
      </c>
      <c r="BF400" s="218">
        <f t="shared" si="105"/>
        <v>0</v>
      </c>
      <c r="BG400" s="218">
        <f t="shared" si="106"/>
        <v>0</v>
      </c>
      <c r="BH400" s="218">
        <f t="shared" si="107"/>
        <v>0</v>
      </c>
      <c r="BI400" s="218">
        <f t="shared" si="108"/>
        <v>0</v>
      </c>
      <c r="BJ400" s="18" t="s">
        <v>80</v>
      </c>
      <c r="BK400" s="218">
        <f t="shared" si="109"/>
        <v>0</v>
      </c>
      <c r="BL400" s="18" t="s">
        <v>151</v>
      </c>
      <c r="BM400" s="217" t="s">
        <v>1913</v>
      </c>
    </row>
    <row r="401" spans="1:65" s="2" customFormat="1" ht="16.5" customHeight="1">
      <c r="A401" s="35"/>
      <c r="B401" s="36"/>
      <c r="C401" s="263" t="s">
        <v>1914</v>
      </c>
      <c r="D401" s="263" t="s">
        <v>222</v>
      </c>
      <c r="E401" s="264" t="s">
        <v>1915</v>
      </c>
      <c r="F401" s="265" t="s">
        <v>1916</v>
      </c>
      <c r="G401" s="266" t="s">
        <v>1168</v>
      </c>
      <c r="H401" s="267">
        <v>50</v>
      </c>
      <c r="I401" s="268"/>
      <c r="J401" s="269">
        <f t="shared" si="100"/>
        <v>0</v>
      </c>
      <c r="K401" s="270"/>
      <c r="L401" s="271"/>
      <c r="M401" s="272" t="s">
        <v>1</v>
      </c>
      <c r="N401" s="273" t="s">
        <v>37</v>
      </c>
      <c r="O401" s="72"/>
      <c r="P401" s="215">
        <f t="shared" si="101"/>
        <v>0</v>
      </c>
      <c r="Q401" s="215">
        <v>0</v>
      </c>
      <c r="R401" s="215">
        <f t="shared" si="102"/>
        <v>0</v>
      </c>
      <c r="S401" s="215">
        <v>0</v>
      </c>
      <c r="T401" s="216">
        <f t="shared" si="10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163</v>
      </c>
      <c r="AT401" s="217" t="s">
        <v>222</v>
      </c>
      <c r="AU401" s="217" t="s">
        <v>80</v>
      </c>
      <c r="AY401" s="18" t="s">
        <v>145</v>
      </c>
      <c r="BE401" s="218">
        <f t="shared" si="104"/>
        <v>0</v>
      </c>
      <c r="BF401" s="218">
        <f t="shared" si="105"/>
        <v>0</v>
      </c>
      <c r="BG401" s="218">
        <f t="shared" si="106"/>
        <v>0</v>
      </c>
      <c r="BH401" s="218">
        <f t="shared" si="107"/>
        <v>0</v>
      </c>
      <c r="BI401" s="218">
        <f t="shared" si="108"/>
        <v>0</v>
      </c>
      <c r="BJ401" s="18" t="s">
        <v>80</v>
      </c>
      <c r="BK401" s="218">
        <f t="shared" si="109"/>
        <v>0</v>
      </c>
      <c r="BL401" s="18" t="s">
        <v>151</v>
      </c>
      <c r="BM401" s="217" t="s">
        <v>1917</v>
      </c>
    </row>
    <row r="402" spans="1:65" s="2" customFormat="1" ht="16.5" customHeight="1">
      <c r="A402" s="35"/>
      <c r="B402" s="36"/>
      <c r="C402" s="263" t="s">
        <v>1039</v>
      </c>
      <c r="D402" s="263" t="s">
        <v>222</v>
      </c>
      <c r="E402" s="264" t="s">
        <v>1918</v>
      </c>
      <c r="F402" s="265" t="s">
        <v>1919</v>
      </c>
      <c r="G402" s="266" t="s">
        <v>1168</v>
      </c>
      <c r="H402" s="267">
        <v>182</v>
      </c>
      <c r="I402" s="268"/>
      <c r="J402" s="269">
        <f t="shared" si="100"/>
        <v>0</v>
      </c>
      <c r="K402" s="270"/>
      <c r="L402" s="271"/>
      <c r="M402" s="272" t="s">
        <v>1</v>
      </c>
      <c r="N402" s="273" t="s">
        <v>37</v>
      </c>
      <c r="O402" s="72"/>
      <c r="P402" s="215">
        <f t="shared" si="101"/>
        <v>0</v>
      </c>
      <c r="Q402" s="215">
        <v>0</v>
      </c>
      <c r="R402" s="215">
        <f t="shared" si="102"/>
        <v>0</v>
      </c>
      <c r="S402" s="215">
        <v>0</v>
      </c>
      <c r="T402" s="216">
        <f t="shared" si="10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163</v>
      </c>
      <c r="AT402" s="217" t="s">
        <v>222</v>
      </c>
      <c r="AU402" s="217" t="s">
        <v>80</v>
      </c>
      <c r="AY402" s="18" t="s">
        <v>145</v>
      </c>
      <c r="BE402" s="218">
        <f t="shared" si="104"/>
        <v>0</v>
      </c>
      <c r="BF402" s="218">
        <f t="shared" si="105"/>
        <v>0</v>
      </c>
      <c r="BG402" s="218">
        <f t="shared" si="106"/>
        <v>0</v>
      </c>
      <c r="BH402" s="218">
        <f t="shared" si="107"/>
        <v>0</v>
      </c>
      <c r="BI402" s="218">
        <f t="shared" si="108"/>
        <v>0</v>
      </c>
      <c r="BJ402" s="18" t="s">
        <v>80</v>
      </c>
      <c r="BK402" s="218">
        <f t="shared" si="109"/>
        <v>0</v>
      </c>
      <c r="BL402" s="18" t="s">
        <v>151</v>
      </c>
      <c r="BM402" s="217" t="s">
        <v>1920</v>
      </c>
    </row>
    <row r="403" spans="1:65" s="2" customFormat="1" ht="16.5" customHeight="1">
      <c r="A403" s="35"/>
      <c r="B403" s="36"/>
      <c r="C403" s="263" t="s">
        <v>1921</v>
      </c>
      <c r="D403" s="263" t="s">
        <v>222</v>
      </c>
      <c r="E403" s="264" t="s">
        <v>1922</v>
      </c>
      <c r="F403" s="265" t="s">
        <v>1923</v>
      </c>
      <c r="G403" s="266" t="s">
        <v>831</v>
      </c>
      <c r="H403" s="267">
        <v>11</v>
      </c>
      <c r="I403" s="268"/>
      <c r="J403" s="269">
        <f t="shared" si="100"/>
        <v>0</v>
      </c>
      <c r="K403" s="270"/>
      <c r="L403" s="271"/>
      <c r="M403" s="272" t="s">
        <v>1</v>
      </c>
      <c r="N403" s="273" t="s">
        <v>37</v>
      </c>
      <c r="O403" s="72"/>
      <c r="P403" s="215">
        <f t="shared" si="101"/>
        <v>0</v>
      </c>
      <c r="Q403" s="215">
        <v>0</v>
      </c>
      <c r="R403" s="215">
        <f t="shared" si="102"/>
        <v>0</v>
      </c>
      <c r="S403" s="215">
        <v>0</v>
      </c>
      <c r="T403" s="216">
        <f t="shared" si="10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163</v>
      </c>
      <c r="AT403" s="217" t="s">
        <v>222</v>
      </c>
      <c r="AU403" s="217" t="s">
        <v>80</v>
      </c>
      <c r="AY403" s="18" t="s">
        <v>145</v>
      </c>
      <c r="BE403" s="218">
        <f t="shared" si="104"/>
        <v>0</v>
      </c>
      <c r="BF403" s="218">
        <f t="shared" si="105"/>
        <v>0</v>
      </c>
      <c r="BG403" s="218">
        <f t="shared" si="106"/>
        <v>0</v>
      </c>
      <c r="BH403" s="218">
        <f t="shared" si="107"/>
        <v>0</v>
      </c>
      <c r="BI403" s="218">
        <f t="shared" si="108"/>
        <v>0</v>
      </c>
      <c r="BJ403" s="18" t="s">
        <v>80</v>
      </c>
      <c r="BK403" s="218">
        <f t="shared" si="109"/>
        <v>0</v>
      </c>
      <c r="BL403" s="18" t="s">
        <v>151</v>
      </c>
      <c r="BM403" s="217" t="s">
        <v>1924</v>
      </c>
    </row>
    <row r="404" spans="1:65" s="2" customFormat="1" ht="21.75" customHeight="1">
      <c r="A404" s="35"/>
      <c r="B404" s="36"/>
      <c r="C404" s="263" t="s">
        <v>1056</v>
      </c>
      <c r="D404" s="263" t="s">
        <v>222</v>
      </c>
      <c r="E404" s="264" t="s">
        <v>1925</v>
      </c>
      <c r="F404" s="265" t="s">
        <v>1926</v>
      </c>
      <c r="G404" s="266" t="s">
        <v>831</v>
      </c>
      <c r="H404" s="267">
        <v>24</v>
      </c>
      <c r="I404" s="268"/>
      <c r="J404" s="269">
        <f t="shared" si="100"/>
        <v>0</v>
      </c>
      <c r="K404" s="270"/>
      <c r="L404" s="271"/>
      <c r="M404" s="272" t="s">
        <v>1</v>
      </c>
      <c r="N404" s="273" t="s">
        <v>37</v>
      </c>
      <c r="O404" s="72"/>
      <c r="P404" s="215">
        <f t="shared" si="101"/>
        <v>0</v>
      </c>
      <c r="Q404" s="215">
        <v>0</v>
      </c>
      <c r="R404" s="215">
        <f t="shared" si="102"/>
        <v>0</v>
      </c>
      <c r="S404" s="215">
        <v>0</v>
      </c>
      <c r="T404" s="216">
        <f t="shared" si="10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163</v>
      </c>
      <c r="AT404" s="217" t="s">
        <v>222</v>
      </c>
      <c r="AU404" s="217" t="s">
        <v>80</v>
      </c>
      <c r="AY404" s="18" t="s">
        <v>145</v>
      </c>
      <c r="BE404" s="218">
        <f t="shared" si="104"/>
        <v>0</v>
      </c>
      <c r="BF404" s="218">
        <f t="shared" si="105"/>
        <v>0</v>
      </c>
      <c r="BG404" s="218">
        <f t="shared" si="106"/>
        <v>0</v>
      </c>
      <c r="BH404" s="218">
        <f t="shared" si="107"/>
        <v>0</v>
      </c>
      <c r="BI404" s="218">
        <f t="shared" si="108"/>
        <v>0</v>
      </c>
      <c r="BJ404" s="18" t="s">
        <v>80</v>
      </c>
      <c r="BK404" s="218">
        <f t="shared" si="109"/>
        <v>0</v>
      </c>
      <c r="BL404" s="18" t="s">
        <v>151</v>
      </c>
      <c r="BM404" s="217" t="s">
        <v>1927</v>
      </c>
    </row>
    <row r="405" spans="1:65" s="2" customFormat="1" ht="16.5" customHeight="1">
      <c r="A405" s="35"/>
      <c r="B405" s="36"/>
      <c r="C405" s="263" t="s">
        <v>1928</v>
      </c>
      <c r="D405" s="263" t="s">
        <v>222</v>
      </c>
      <c r="E405" s="264" t="s">
        <v>1929</v>
      </c>
      <c r="F405" s="265" t="s">
        <v>1930</v>
      </c>
      <c r="G405" s="266" t="s">
        <v>831</v>
      </c>
      <c r="H405" s="267">
        <v>320</v>
      </c>
      <c r="I405" s="268"/>
      <c r="J405" s="269">
        <f t="shared" si="100"/>
        <v>0</v>
      </c>
      <c r="K405" s="270"/>
      <c r="L405" s="271"/>
      <c r="M405" s="272" t="s">
        <v>1</v>
      </c>
      <c r="N405" s="273" t="s">
        <v>37</v>
      </c>
      <c r="O405" s="72"/>
      <c r="P405" s="215">
        <f t="shared" si="101"/>
        <v>0</v>
      </c>
      <c r="Q405" s="215">
        <v>0</v>
      </c>
      <c r="R405" s="215">
        <f t="shared" si="102"/>
        <v>0</v>
      </c>
      <c r="S405" s="215">
        <v>0</v>
      </c>
      <c r="T405" s="216">
        <f t="shared" si="10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163</v>
      </c>
      <c r="AT405" s="217" t="s">
        <v>222</v>
      </c>
      <c r="AU405" s="217" t="s">
        <v>80</v>
      </c>
      <c r="AY405" s="18" t="s">
        <v>145</v>
      </c>
      <c r="BE405" s="218">
        <f t="shared" si="104"/>
        <v>0</v>
      </c>
      <c r="BF405" s="218">
        <f t="shared" si="105"/>
        <v>0</v>
      </c>
      <c r="BG405" s="218">
        <f t="shared" si="106"/>
        <v>0</v>
      </c>
      <c r="BH405" s="218">
        <f t="shared" si="107"/>
        <v>0</v>
      </c>
      <c r="BI405" s="218">
        <f t="shared" si="108"/>
        <v>0</v>
      </c>
      <c r="BJ405" s="18" t="s">
        <v>80</v>
      </c>
      <c r="BK405" s="218">
        <f t="shared" si="109"/>
        <v>0</v>
      </c>
      <c r="BL405" s="18" t="s">
        <v>151</v>
      </c>
      <c r="BM405" s="217" t="s">
        <v>1931</v>
      </c>
    </row>
    <row r="406" spans="1:65" s="2" customFormat="1" ht="16.5" customHeight="1">
      <c r="A406" s="35"/>
      <c r="B406" s="36"/>
      <c r="C406" s="263" t="s">
        <v>1061</v>
      </c>
      <c r="D406" s="263" t="s">
        <v>222</v>
      </c>
      <c r="E406" s="264" t="s">
        <v>1932</v>
      </c>
      <c r="F406" s="265" t="s">
        <v>1933</v>
      </c>
      <c r="G406" s="266" t="s">
        <v>831</v>
      </c>
      <c r="H406" s="267">
        <v>11</v>
      </c>
      <c r="I406" s="268"/>
      <c r="J406" s="269">
        <f t="shared" si="100"/>
        <v>0</v>
      </c>
      <c r="K406" s="270"/>
      <c r="L406" s="271"/>
      <c r="M406" s="272" t="s">
        <v>1</v>
      </c>
      <c r="N406" s="273" t="s">
        <v>37</v>
      </c>
      <c r="O406" s="72"/>
      <c r="P406" s="215">
        <f t="shared" si="101"/>
        <v>0</v>
      </c>
      <c r="Q406" s="215">
        <v>0</v>
      </c>
      <c r="R406" s="215">
        <f t="shared" si="102"/>
        <v>0</v>
      </c>
      <c r="S406" s="215">
        <v>0</v>
      </c>
      <c r="T406" s="216">
        <f t="shared" si="10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7" t="s">
        <v>163</v>
      </c>
      <c r="AT406" s="217" t="s">
        <v>222</v>
      </c>
      <c r="AU406" s="217" t="s">
        <v>80</v>
      </c>
      <c r="AY406" s="18" t="s">
        <v>145</v>
      </c>
      <c r="BE406" s="218">
        <f t="shared" si="104"/>
        <v>0</v>
      </c>
      <c r="BF406" s="218">
        <f t="shared" si="105"/>
        <v>0</v>
      </c>
      <c r="BG406" s="218">
        <f t="shared" si="106"/>
        <v>0</v>
      </c>
      <c r="BH406" s="218">
        <f t="shared" si="107"/>
        <v>0</v>
      </c>
      <c r="BI406" s="218">
        <f t="shared" si="108"/>
        <v>0</v>
      </c>
      <c r="BJ406" s="18" t="s">
        <v>80</v>
      </c>
      <c r="BK406" s="218">
        <f t="shared" si="109"/>
        <v>0</v>
      </c>
      <c r="BL406" s="18" t="s">
        <v>151</v>
      </c>
      <c r="BM406" s="217" t="s">
        <v>1934</v>
      </c>
    </row>
    <row r="407" spans="1:65" s="2" customFormat="1" ht="16.5" customHeight="1">
      <c r="A407" s="35"/>
      <c r="B407" s="36"/>
      <c r="C407" s="263" t="s">
        <v>1935</v>
      </c>
      <c r="D407" s="263" t="s">
        <v>222</v>
      </c>
      <c r="E407" s="264" t="s">
        <v>1936</v>
      </c>
      <c r="F407" s="265" t="s">
        <v>1937</v>
      </c>
      <c r="G407" s="266" t="s">
        <v>831</v>
      </c>
      <c r="H407" s="267">
        <v>20</v>
      </c>
      <c r="I407" s="268"/>
      <c r="J407" s="269">
        <f t="shared" si="100"/>
        <v>0</v>
      </c>
      <c r="K407" s="270"/>
      <c r="L407" s="271"/>
      <c r="M407" s="272" t="s">
        <v>1</v>
      </c>
      <c r="N407" s="273" t="s">
        <v>37</v>
      </c>
      <c r="O407" s="72"/>
      <c r="P407" s="215">
        <f t="shared" si="101"/>
        <v>0</v>
      </c>
      <c r="Q407" s="215">
        <v>0</v>
      </c>
      <c r="R407" s="215">
        <f t="shared" si="102"/>
        <v>0</v>
      </c>
      <c r="S407" s="215">
        <v>0</v>
      </c>
      <c r="T407" s="216">
        <f t="shared" si="10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163</v>
      </c>
      <c r="AT407" s="217" t="s">
        <v>222</v>
      </c>
      <c r="AU407" s="217" t="s">
        <v>80</v>
      </c>
      <c r="AY407" s="18" t="s">
        <v>145</v>
      </c>
      <c r="BE407" s="218">
        <f t="shared" si="104"/>
        <v>0</v>
      </c>
      <c r="BF407" s="218">
        <f t="shared" si="105"/>
        <v>0</v>
      </c>
      <c r="BG407" s="218">
        <f t="shared" si="106"/>
        <v>0</v>
      </c>
      <c r="BH407" s="218">
        <f t="shared" si="107"/>
        <v>0</v>
      </c>
      <c r="BI407" s="218">
        <f t="shared" si="108"/>
        <v>0</v>
      </c>
      <c r="BJ407" s="18" t="s">
        <v>80</v>
      </c>
      <c r="BK407" s="218">
        <f t="shared" si="109"/>
        <v>0</v>
      </c>
      <c r="BL407" s="18" t="s">
        <v>151</v>
      </c>
      <c r="BM407" s="217" t="s">
        <v>1938</v>
      </c>
    </row>
    <row r="408" spans="1:65" s="2" customFormat="1" ht="16.5" customHeight="1">
      <c r="A408" s="35"/>
      <c r="B408" s="36"/>
      <c r="C408" s="263" t="s">
        <v>1065</v>
      </c>
      <c r="D408" s="263" t="s">
        <v>222</v>
      </c>
      <c r="E408" s="264" t="s">
        <v>1939</v>
      </c>
      <c r="F408" s="265" t="s">
        <v>1940</v>
      </c>
      <c r="G408" s="266" t="s">
        <v>831</v>
      </c>
      <c r="H408" s="267">
        <v>11</v>
      </c>
      <c r="I408" s="268"/>
      <c r="J408" s="269">
        <f t="shared" si="100"/>
        <v>0</v>
      </c>
      <c r="K408" s="270"/>
      <c r="L408" s="271"/>
      <c r="M408" s="272" t="s">
        <v>1</v>
      </c>
      <c r="N408" s="273" t="s">
        <v>37</v>
      </c>
      <c r="O408" s="72"/>
      <c r="P408" s="215">
        <f t="shared" si="101"/>
        <v>0</v>
      </c>
      <c r="Q408" s="215">
        <v>0</v>
      </c>
      <c r="R408" s="215">
        <f t="shared" si="102"/>
        <v>0</v>
      </c>
      <c r="S408" s="215">
        <v>0</v>
      </c>
      <c r="T408" s="216">
        <f t="shared" si="10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163</v>
      </c>
      <c r="AT408" s="217" t="s">
        <v>222</v>
      </c>
      <c r="AU408" s="217" t="s">
        <v>80</v>
      </c>
      <c r="AY408" s="18" t="s">
        <v>145</v>
      </c>
      <c r="BE408" s="218">
        <f t="shared" si="104"/>
        <v>0</v>
      </c>
      <c r="BF408" s="218">
        <f t="shared" si="105"/>
        <v>0</v>
      </c>
      <c r="BG408" s="218">
        <f t="shared" si="106"/>
        <v>0</v>
      </c>
      <c r="BH408" s="218">
        <f t="shared" si="107"/>
        <v>0</v>
      </c>
      <c r="BI408" s="218">
        <f t="shared" si="108"/>
        <v>0</v>
      </c>
      <c r="BJ408" s="18" t="s">
        <v>80</v>
      </c>
      <c r="BK408" s="218">
        <f t="shared" si="109"/>
        <v>0</v>
      </c>
      <c r="BL408" s="18" t="s">
        <v>151</v>
      </c>
      <c r="BM408" s="217" t="s">
        <v>1941</v>
      </c>
    </row>
    <row r="409" spans="1:65" s="2" customFormat="1" ht="16.5" customHeight="1">
      <c r="A409" s="35"/>
      <c r="B409" s="36"/>
      <c r="C409" s="263" t="s">
        <v>1942</v>
      </c>
      <c r="D409" s="263" t="s">
        <v>222</v>
      </c>
      <c r="E409" s="264" t="s">
        <v>1943</v>
      </c>
      <c r="F409" s="265" t="s">
        <v>1944</v>
      </c>
      <c r="G409" s="266" t="s">
        <v>831</v>
      </c>
      <c r="H409" s="267">
        <v>11</v>
      </c>
      <c r="I409" s="268"/>
      <c r="J409" s="269">
        <f t="shared" si="100"/>
        <v>0</v>
      </c>
      <c r="K409" s="270"/>
      <c r="L409" s="271"/>
      <c r="M409" s="272" t="s">
        <v>1</v>
      </c>
      <c r="N409" s="273" t="s">
        <v>37</v>
      </c>
      <c r="O409" s="72"/>
      <c r="P409" s="215">
        <f t="shared" si="101"/>
        <v>0</v>
      </c>
      <c r="Q409" s="215">
        <v>0</v>
      </c>
      <c r="R409" s="215">
        <f t="shared" si="102"/>
        <v>0</v>
      </c>
      <c r="S409" s="215">
        <v>0</v>
      </c>
      <c r="T409" s="216">
        <f t="shared" si="10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7" t="s">
        <v>163</v>
      </c>
      <c r="AT409" s="217" t="s">
        <v>222</v>
      </c>
      <c r="AU409" s="217" t="s">
        <v>80</v>
      </c>
      <c r="AY409" s="18" t="s">
        <v>145</v>
      </c>
      <c r="BE409" s="218">
        <f t="shared" si="104"/>
        <v>0</v>
      </c>
      <c r="BF409" s="218">
        <f t="shared" si="105"/>
        <v>0</v>
      </c>
      <c r="BG409" s="218">
        <f t="shared" si="106"/>
        <v>0</v>
      </c>
      <c r="BH409" s="218">
        <f t="shared" si="107"/>
        <v>0</v>
      </c>
      <c r="BI409" s="218">
        <f t="shared" si="108"/>
        <v>0</v>
      </c>
      <c r="BJ409" s="18" t="s">
        <v>80</v>
      </c>
      <c r="BK409" s="218">
        <f t="shared" si="109"/>
        <v>0</v>
      </c>
      <c r="BL409" s="18" t="s">
        <v>151</v>
      </c>
      <c r="BM409" s="217" t="s">
        <v>1945</v>
      </c>
    </row>
    <row r="410" spans="1:65" s="2" customFormat="1" ht="16.5" customHeight="1">
      <c r="A410" s="35"/>
      <c r="B410" s="36"/>
      <c r="C410" s="205" t="s">
        <v>1069</v>
      </c>
      <c r="D410" s="205" t="s">
        <v>147</v>
      </c>
      <c r="E410" s="206" t="s">
        <v>1669</v>
      </c>
      <c r="F410" s="207" t="s">
        <v>1670</v>
      </c>
      <c r="G410" s="208" t="s">
        <v>634</v>
      </c>
      <c r="H410" s="274"/>
      <c r="I410" s="210"/>
      <c r="J410" s="211">
        <f t="shared" si="100"/>
        <v>0</v>
      </c>
      <c r="K410" s="212"/>
      <c r="L410" s="40"/>
      <c r="M410" s="213" t="s">
        <v>1</v>
      </c>
      <c r="N410" s="214" t="s">
        <v>37</v>
      </c>
      <c r="O410" s="72"/>
      <c r="P410" s="215">
        <f t="shared" si="101"/>
        <v>0</v>
      </c>
      <c r="Q410" s="215">
        <v>0</v>
      </c>
      <c r="R410" s="215">
        <f t="shared" si="102"/>
        <v>0</v>
      </c>
      <c r="S410" s="215">
        <v>0</v>
      </c>
      <c r="T410" s="216">
        <f t="shared" si="10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80</v>
      </c>
      <c r="AY410" s="18" t="s">
        <v>145</v>
      </c>
      <c r="BE410" s="218">
        <f t="shared" si="104"/>
        <v>0</v>
      </c>
      <c r="BF410" s="218">
        <f t="shared" si="105"/>
        <v>0</v>
      </c>
      <c r="BG410" s="218">
        <f t="shared" si="106"/>
        <v>0</v>
      </c>
      <c r="BH410" s="218">
        <f t="shared" si="107"/>
        <v>0</v>
      </c>
      <c r="BI410" s="218">
        <f t="shared" si="108"/>
        <v>0</v>
      </c>
      <c r="BJ410" s="18" t="s">
        <v>80</v>
      </c>
      <c r="BK410" s="218">
        <f t="shared" si="109"/>
        <v>0</v>
      </c>
      <c r="BL410" s="18" t="s">
        <v>151</v>
      </c>
      <c r="BM410" s="217" t="s">
        <v>1946</v>
      </c>
    </row>
    <row r="411" spans="1:65" s="2" customFormat="1" ht="16.5" customHeight="1">
      <c r="A411" s="35"/>
      <c r="B411" s="36"/>
      <c r="C411" s="205" t="s">
        <v>1947</v>
      </c>
      <c r="D411" s="205" t="s">
        <v>147</v>
      </c>
      <c r="E411" s="206" t="s">
        <v>1671</v>
      </c>
      <c r="F411" s="207" t="s">
        <v>1672</v>
      </c>
      <c r="G411" s="208" t="s">
        <v>634</v>
      </c>
      <c r="H411" s="274"/>
      <c r="I411" s="210"/>
      <c r="J411" s="211">
        <f t="shared" si="100"/>
        <v>0</v>
      </c>
      <c r="K411" s="212"/>
      <c r="L411" s="40"/>
      <c r="M411" s="213" t="s">
        <v>1</v>
      </c>
      <c r="N411" s="214" t="s">
        <v>37</v>
      </c>
      <c r="O411" s="72"/>
      <c r="P411" s="215">
        <f t="shared" si="101"/>
        <v>0</v>
      </c>
      <c r="Q411" s="215">
        <v>0</v>
      </c>
      <c r="R411" s="215">
        <f t="shared" si="102"/>
        <v>0</v>
      </c>
      <c r="S411" s="215">
        <v>0</v>
      </c>
      <c r="T411" s="216">
        <f t="shared" si="10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151</v>
      </c>
      <c r="AT411" s="217" t="s">
        <v>147</v>
      </c>
      <c r="AU411" s="217" t="s">
        <v>80</v>
      </c>
      <c r="AY411" s="18" t="s">
        <v>145</v>
      </c>
      <c r="BE411" s="218">
        <f t="shared" si="104"/>
        <v>0</v>
      </c>
      <c r="BF411" s="218">
        <f t="shared" si="105"/>
        <v>0</v>
      </c>
      <c r="BG411" s="218">
        <f t="shared" si="106"/>
        <v>0</v>
      </c>
      <c r="BH411" s="218">
        <f t="shared" si="107"/>
        <v>0</v>
      </c>
      <c r="BI411" s="218">
        <f t="shared" si="108"/>
        <v>0</v>
      </c>
      <c r="BJ411" s="18" t="s">
        <v>80</v>
      </c>
      <c r="BK411" s="218">
        <f t="shared" si="109"/>
        <v>0</v>
      </c>
      <c r="BL411" s="18" t="s">
        <v>151</v>
      </c>
      <c r="BM411" s="217" t="s">
        <v>1948</v>
      </c>
    </row>
    <row r="412" spans="1:65" s="2" customFormat="1" ht="16.5" customHeight="1">
      <c r="A412" s="35"/>
      <c r="B412" s="36"/>
      <c r="C412" s="205" t="s">
        <v>1073</v>
      </c>
      <c r="D412" s="205" t="s">
        <v>147</v>
      </c>
      <c r="E412" s="206" t="s">
        <v>1673</v>
      </c>
      <c r="F412" s="207" t="s">
        <v>1674</v>
      </c>
      <c r="G412" s="208" t="s">
        <v>634</v>
      </c>
      <c r="H412" s="274"/>
      <c r="I412" s="210"/>
      <c r="J412" s="211">
        <f t="shared" si="100"/>
        <v>0</v>
      </c>
      <c r="K412" s="212"/>
      <c r="L412" s="40"/>
      <c r="M412" s="278" t="s">
        <v>1</v>
      </c>
      <c r="N412" s="279" t="s">
        <v>37</v>
      </c>
      <c r="O412" s="280"/>
      <c r="P412" s="281">
        <f t="shared" si="101"/>
        <v>0</v>
      </c>
      <c r="Q412" s="281">
        <v>0</v>
      </c>
      <c r="R412" s="281">
        <f t="shared" si="102"/>
        <v>0</v>
      </c>
      <c r="S412" s="281">
        <v>0</v>
      </c>
      <c r="T412" s="282">
        <f t="shared" si="10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7" t="s">
        <v>151</v>
      </c>
      <c r="AT412" s="217" t="s">
        <v>147</v>
      </c>
      <c r="AU412" s="217" t="s">
        <v>80</v>
      </c>
      <c r="AY412" s="18" t="s">
        <v>145</v>
      </c>
      <c r="BE412" s="218">
        <f t="shared" si="104"/>
        <v>0</v>
      </c>
      <c r="BF412" s="218">
        <f t="shared" si="105"/>
        <v>0</v>
      </c>
      <c r="BG412" s="218">
        <f t="shared" si="106"/>
        <v>0</v>
      </c>
      <c r="BH412" s="218">
        <f t="shared" si="107"/>
        <v>0</v>
      </c>
      <c r="BI412" s="218">
        <f t="shared" si="108"/>
        <v>0</v>
      </c>
      <c r="BJ412" s="18" t="s">
        <v>80</v>
      </c>
      <c r="BK412" s="218">
        <f t="shared" si="109"/>
        <v>0</v>
      </c>
      <c r="BL412" s="18" t="s">
        <v>151</v>
      </c>
      <c r="BM412" s="217" t="s">
        <v>1949</v>
      </c>
    </row>
    <row r="413" spans="1:31" s="2" customFormat="1" ht="6.95" customHeight="1">
      <c r="A413" s="35"/>
      <c r="B413" s="55"/>
      <c r="C413" s="56"/>
      <c r="D413" s="56"/>
      <c r="E413" s="56"/>
      <c r="F413" s="56"/>
      <c r="G413" s="56"/>
      <c r="H413" s="56"/>
      <c r="I413" s="153"/>
      <c r="J413" s="56"/>
      <c r="K413" s="56"/>
      <c r="L413" s="40"/>
      <c r="M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</sheetData>
  <autoFilter ref="C127:K41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5"/>
  <sheetViews>
    <sheetView showGridLines="0" workbookViewId="0" topLeftCell="A101">
      <selection activeCell="G38" sqref="G3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1950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ROUND((SUM(BE126:BE224)),2)</f>
        <v>0</v>
      </c>
      <c r="G33" s="35"/>
      <c r="H33" s="35"/>
      <c r="I33" s="132">
        <v>0.21</v>
      </c>
      <c r="J33" s="131">
        <f>ROUND(((SUM(BE126:BE224))*I33),2)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ROUND((SUM(BF126:BF224)),2)</f>
        <v>0</v>
      </c>
      <c r="G34" s="35"/>
      <c r="H34" s="35"/>
      <c r="I34" s="132">
        <v>0.15</v>
      </c>
      <c r="J34" s="131">
        <f>ROUND(((SUM(BF126:BF224))*I34),2)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ROUND((SUM(BG126:BG224)),2)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ROUND((SUM(BH126:BH224)),2)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ROUND((SUM(BI126:BI224)),2)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010VZT - Vzduchotechnika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1951</v>
      </c>
      <c r="E97" s="165"/>
      <c r="F97" s="165"/>
      <c r="G97" s="165"/>
      <c r="H97" s="165"/>
      <c r="I97" s="166"/>
      <c r="J97" s="167">
        <f>J127</f>
        <v>0</v>
      </c>
      <c r="K97" s="163"/>
      <c r="L97" s="168"/>
    </row>
    <row r="98" spans="2:12" s="9" customFormat="1" ht="24.95" customHeight="1">
      <c r="B98" s="162"/>
      <c r="C98" s="163"/>
      <c r="D98" s="164" t="s">
        <v>1952</v>
      </c>
      <c r="E98" s="165"/>
      <c r="F98" s="165"/>
      <c r="G98" s="165"/>
      <c r="H98" s="165"/>
      <c r="I98" s="166"/>
      <c r="J98" s="167">
        <f>J164</f>
        <v>0</v>
      </c>
      <c r="K98" s="163"/>
      <c r="L98" s="168"/>
    </row>
    <row r="99" spans="2:12" s="9" customFormat="1" ht="24.95" customHeight="1">
      <c r="B99" s="162"/>
      <c r="C99" s="163"/>
      <c r="D99" s="164" t="s">
        <v>1953</v>
      </c>
      <c r="E99" s="165"/>
      <c r="F99" s="165"/>
      <c r="G99" s="165"/>
      <c r="H99" s="165"/>
      <c r="I99" s="166"/>
      <c r="J99" s="167">
        <f>J189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1954</v>
      </c>
      <c r="E100" s="165"/>
      <c r="F100" s="165"/>
      <c r="G100" s="165"/>
      <c r="H100" s="165"/>
      <c r="I100" s="166"/>
      <c r="J100" s="167">
        <f>J196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1955</v>
      </c>
      <c r="E101" s="165"/>
      <c r="F101" s="165"/>
      <c r="G101" s="165"/>
      <c r="H101" s="165"/>
      <c r="I101" s="166"/>
      <c r="J101" s="167">
        <f>J198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1500</v>
      </c>
      <c r="E102" s="165"/>
      <c r="F102" s="165"/>
      <c r="G102" s="165"/>
      <c r="H102" s="165"/>
      <c r="I102" s="166"/>
      <c r="J102" s="167">
        <f>J203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J204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J208</f>
        <v>0</v>
      </c>
      <c r="K104" s="170"/>
      <c r="L104" s="175"/>
    </row>
    <row r="105" spans="2:12" s="9" customFormat="1" ht="24.95" customHeight="1">
      <c r="B105" s="162"/>
      <c r="C105" s="163"/>
      <c r="D105" s="164" t="s">
        <v>1434</v>
      </c>
      <c r="E105" s="165"/>
      <c r="F105" s="165"/>
      <c r="G105" s="165"/>
      <c r="H105" s="165"/>
      <c r="I105" s="166"/>
      <c r="J105" s="167">
        <f>J215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122</v>
      </c>
      <c r="E106" s="172"/>
      <c r="F106" s="172"/>
      <c r="G106" s="172"/>
      <c r="H106" s="172"/>
      <c r="I106" s="173"/>
      <c r="J106" s="174">
        <f>J216</f>
        <v>0</v>
      </c>
      <c r="K106" s="170"/>
      <c r="L106" s="17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3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6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130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26" t="str">
        <f>E7</f>
        <v>ZSNepomuckaPraha - ZÁKLADNÍ ŠKOLA PRAHA 5, NEPOMUCKÁ</v>
      </c>
      <c r="F116" s="327"/>
      <c r="G116" s="327"/>
      <c r="H116" s="32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102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05" t="str">
        <f>E9</f>
        <v>010VZT - Vzduchotechnika</v>
      </c>
      <c r="F118" s="325"/>
      <c r="G118" s="325"/>
      <c r="H118" s="325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 xml:space="preserve"> </v>
      </c>
      <c r="G120" s="37"/>
      <c r="H120" s="37"/>
      <c r="I120" s="118" t="s">
        <v>22</v>
      </c>
      <c r="J120" s="67" t="str">
        <f>IF(J12="","",J12)</f>
        <v>Vypln údaj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23</v>
      </c>
      <c r="D122" s="37"/>
      <c r="E122" s="37"/>
      <c r="F122" s="28" t="str">
        <f>E15</f>
        <v>Městská část Praha 5</v>
      </c>
      <c r="G122" s="37"/>
      <c r="H122" s="37"/>
      <c r="I122" s="118" t="s">
        <v>28</v>
      </c>
      <c r="J122" s="33" t="str">
        <f>E21</f>
        <v>Karlínblok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26</v>
      </c>
      <c r="D123" s="37"/>
      <c r="E123" s="37"/>
      <c r="F123" s="28" t="str">
        <f>IF(E18="","",E18)</f>
        <v>Vyplň údaj</v>
      </c>
      <c r="G123" s="37"/>
      <c r="H123" s="37"/>
      <c r="I123" s="118" t="s">
        <v>30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6"/>
      <c r="B125" s="177"/>
      <c r="C125" s="178" t="s">
        <v>131</v>
      </c>
      <c r="D125" s="179" t="s">
        <v>57</v>
      </c>
      <c r="E125" s="179" t="s">
        <v>53</v>
      </c>
      <c r="F125" s="179" t="s">
        <v>54</v>
      </c>
      <c r="G125" s="179" t="s">
        <v>132</v>
      </c>
      <c r="H125" s="179" t="s">
        <v>133</v>
      </c>
      <c r="I125" s="180" t="s">
        <v>134</v>
      </c>
      <c r="J125" s="181" t="s">
        <v>106</v>
      </c>
      <c r="K125" s="182" t="s">
        <v>135</v>
      </c>
      <c r="L125" s="183"/>
      <c r="M125" s="76" t="s">
        <v>1</v>
      </c>
      <c r="N125" s="77" t="s">
        <v>36</v>
      </c>
      <c r="O125" s="77" t="s">
        <v>136</v>
      </c>
      <c r="P125" s="77" t="s">
        <v>137</v>
      </c>
      <c r="Q125" s="77" t="s">
        <v>138</v>
      </c>
      <c r="R125" s="77" t="s">
        <v>139</v>
      </c>
      <c r="S125" s="77" t="s">
        <v>140</v>
      </c>
      <c r="T125" s="78" t="s">
        <v>141</v>
      </c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63" s="2" customFormat="1" ht="22.9" customHeight="1">
      <c r="A126" s="35"/>
      <c r="B126" s="36"/>
      <c r="C126" s="83" t="s">
        <v>142</v>
      </c>
      <c r="D126" s="37"/>
      <c r="E126" s="37"/>
      <c r="F126" s="37"/>
      <c r="G126" s="37"/>
      <c r="H126" s="37"/>
      <c r="I126" s="116"/>
      <c r="J126" s="184">
        <f>BK126</f>
        <v>0</v>
      </c>
      <c r="K126" s="37"/>
      <c r="L126" s="40"/>
      <c r="M126" s="79"/>
      <c r="N126" s="185"/>
      <c r="O126" s="80"/>
      <c r="P126" s="186">
        <f>P127+P164+P189+P196+P198+P203+P215</f>
        <v>0</v>
      </c>
      <c r="Q126" s="80"/>
      <c r="R126" s="186">
        <f>R127+R164+R189+R196+R198+R203+R215</f>
        <v>0</v>
      </c>
      <c r="S126" s="80"/>
      <c r="T126" s="187">
        <f>T127+T164+T189+T196+T198+T203+T215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71</v>
      </c>
      <c r="AU126" s="18" t="s">
        <v>108</v>
      </c>
      <c r="BK126" s="188">
        <f>BK127+BK164+BK189+BK196+BK198+BK203+BK215</f>
        <v>0</v>
      </c>
    </row>
    <row r="127" spans="2:63" s="12" customFormat="1" ht="25.9" customHeight="1">
      <c r="B127" s="189"/>
      <c r="C127" s="190"/>
      <c r="D127" s="191" t="s">
        <v>71</v>
      </c>
      <c r="E127" s="192" t="s">
        <v>1956</v>
      </c>
      <c r="F127" s="192" t="s">
        <v>1957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SUM(P128:P163)</f>
        <v>0</v>
      </c>
      <c r="Q127" s="197"/>
      <c r="R127" s="198">
        <f>SUM(R128:R163)</f>
        <v>0</v>
      </c>
      <c r="S127" s="197"/>
      <c r="T127" s="199">
        <f>SUM(T128:T163)</f>
        <v>0</v>
      </c>
      <c r="AR127" s="200" t="s">
        <v>80</v>
      </c>
      <c r="AT127" s="201" t="s">
        <v>71</v>
      </c>
      <c r="AU127" s="201" t="s">
        <v>72</v>
      </c>
      <c r="AY127" s="200" t="s">
        <v>145</v>
      </c>
      <c r="BK127" s="202">
        <f>SUM(BK128:BK163)</f>
        <v>0</v>
      </c>
    </row>
    <row r="128" spans="1:65" s="2" customFormat="1" ht="21.75" customHeight="1">
      <c r="A128" s="35"/>
      <c r="B128" s="36"/>
      <c r="C128" s="205" t="s">
        <v>80</v>
      </c>
      <c r="D128" s="205" t="s">
        <v>147</v>
      </c>
      <c r="E128" s="206" t="s">
        <v>1958</v>
      </c>
      <c r="F128" s="207" t="s">
        <v>1959</v>
      </c>
      <c r="G128" s="208" t="s">
        <v>471</v>
      </c>
      <c r="H128" s="209">
        <v>17</v>
      </c>
      <c r="I128" s="210"/>
      <c r="J128" s="211">
        <f aca="true" t="shared" si="0" ref="J128:J163">ROUND(I128*H128,2)</f>
        <v>0</v>
      </c>
      <c r="K128" s="212"/>
      <c r="L128" s="40"/>
      <c r="M128" s="213" t="s">
        <v>1</v>
      </c>
      <c r="N128" s="214" t="s">
        <v>37</v>
      </c>
      <c r="O128" s="72"/>
      <c r="P128" s="215">
        <f aca="true" t="shared" si="1" ref="P128:P163">O128*H128</f>
        <v>0</v>
      </c>
      <c r="Q128" s="215">
        <v>0</v>
      </c>
      <c r="R128" s="215">
        <f aca="true" t="shared" si="2" ref="R128:R163">Q128*H128</f>
        <v>0</v>
      </c>
      <c r="S128" s="215">
        <v>0</v>
      </c>
      <c r="T128" s="216">
        <f aca="true" t="shared" si="3" ref="T128:T16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80</v>
      </c>
      <c r="AY128" s="18" t="s">
        <v>145</v>
      </c>
      <c r="BE128" s="218">
        <f aca="true" t="shared" si="4" ref="BE128:BE163">IF(N128="základní",J128,0)</f>
        <v>0</v>
      </c>
      <c r="BF128" s="218">
        <f aca="true" t="shared" si="5" ref="BF128:BF163">IF(N128="snížená",J128,0)</f>
        <v>0</v>
      </c>
      <c r="BG128" s="218">
        <f aca="true" t="shared" si="6" ref="BG128:BG163">IF(N128="zákl. přenesená",J128,0)</f>
        <v>0</v>
      </c>
      <c r="BH128" s="218">
        <f aca="true" t="shared" si="7" ref="BH128:BH163">IF(N128="sníž. přenesená",J128,0)</f>
        <v>0</v>
      </c>
      <c r="BI128" s="218">
        <f aca="true" t="shared" si="8" ref="BI128:BI163">IF(N128="nulová",J128,0)</f>
        <v>0</v>
      </c>
      <c r="BJ128" s="18" t="s">
        <v>80</v>
      </c>
      <c r="BK128" s="218">
        <f aca="true" t="shared" si="9" ref="BK128:BK163">ROUND(I128*H128,2)</f>
        <v>0</v>
      </c>
      <c r="BL128" s="18" t="s">
        <v>151</v>
      </c>
      <c r="BM128" s="217" t="s">
        <v>151</v>
      </c>
    </row>
    <row r="129" spans="1:65" s="2" customFormat="1" ht="69" customHeight="1">
      <c r="A129" s="35"/>
      <c r="B129" s="36"/>
      <c r="C129" s="205" t="s">
        <v>82</v>
      </c>
      <c r="D129" s="205" t="s">
        <v>147</v>
      </c>
      <c r="E129" s="206" t="s">
        <v>1960</v>
      </c>
      <c r="F129" s="207" t="s">
        <v>2261</v>
      </c>
      <c r="G129" s="208" t="s">
        <v>471</v>
      </c>
      <c r="H129" s="209">
        <v>17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37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80</v>
      </c>
      <c r="AY129" s="18" t="s">
        <v>145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80</v>
      </c>
      <c r="BK129" s="218">
        <f t="shared" si="9"/>
        <v>0</v>
      </c>
      <c r="BL129" s="18" t="s">
        <v>151</v>
      </c>
      <c r="BM129" s="217" t="s">
        <v>160</v>
      </c>
    </row>
    <row r="130" spans="1:65" s="2" customFormat="1" ht="16.5" customHeight="1">
      <c r="A130" s="35"/>
      <c r="B130" s="36"/>
      <c r="C130" s="205" t="s">
        <v>157</v>
      </c>
      <c r="D130" s="205" t="s">
        <v>147</v>
      </c>
      <c r="E130" s="206" t="s">
        <v>1961</v>
      </c>
      <c r="F130" s="207" t="s">
        <v>1962</v>
      </c>
      <c r="G130" s="208" t="s">
        <v>471</v>
      </c>
      <c r="H130" s="209">
        <v>4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37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80</v>
      </c>
      <c r="AY130" s="18" t="s">
        <v>145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80</v>
      </c>
      <c r="BK130" s="218">
        <f t="shared" si="9"/>
        <v>0</v>
      </c>
      <c r="BL130" s="18" t="s">
        <v>151</v>
      </c>
      <c r="BM130" s="217" t="s">
        <v>163</v>
      </c>
    </row>
    <row r="131" spans="1:65" s="2" customFormat="1" ht="70.5" customHeight="1">
      <c r="A131" s="35"/>
      <c r="B131" s="36"/>
      <c r="C131" s="205" t="s">
        <v>151</v>
      </c>
      <c r="D131" s="205" t="s">
        <v>147</v>
      </c>
      <c r="E131" s="206" t="s">
        <v>1963</v>
      </c>
      <c r="F131" s="207" t="s">
        <v>2262</v>
      </c>
      <c r="G131" s="208" t="s">
        <v>471</v>
      </c>
      <c r="H131" s="209">
        <v>4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37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80</v>
      </c>
      <c r="BK131" s="218">
        <f t="shared" si="9"/>
        <v>0</v>
      </c>
      <c r="BL131" s="18" t="s">
        <v>151</v>
      </c>
      <c r="BM131" s="217" t="s">
        <v>168</v>
      </c>
    </row>
    <row r="132" spans="1:65" s="2" customFormat="1" ht="16.5" customHeight="1">
      <c r="A132" s="35"/>
      <c r="B132" s="36"/>
      <c r="C132" s="205" t="s">
        <v>165</v>
      </c>
      <c r="D132" s="205" t="s">
        <v>147</v>
      </c>
      <c r="E132" s="206" t="s">
        <v>1964</v>
      </c>
      <c r="F132" s="207" t="s">
        <v>1962</v>
      </c>
      <c r="G132" s="208" t="s">
        <v>471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171</v>
      </c>
    </row>
    <row r="133" spans="1:65" s="2" customFormat="1" ht="55.5" customHeight="1">
      <c r="A133" s="35"/>
      <c r="B133" s="36"/>
      <c r="C133" s="205" t="s">
        <v>160</v>
      </c>
      <c r="D133" s="205" t="s">
        <v>147</v>
      </c>
      <c r="E133" s="206" t="s">
        <v>1965</v>
      </c>
      <c r="F133" s="207" t="s">
        <v>2263</v>
      </c>
      <c r="G133" s="208" t="s">
        <v>471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176</v>
      </c>
    </row>
    <row r="134" spans="1:65" s="2" customFormat="1" ht="16.5" customHeight="1">
      <c r="A134" s="35"/>
      <c r="B134" s="36"/>
      <c r="C134" s="205" t="s">
        <v>172</v>
      </c>
      <c r="D134" s="205" t="s">
        <v>147</v>
      </c>
      <c r="E134" s="206" t="s">
        <v>1966</v>
      </c>
      <c r="F134" s="207" t="s">
        <v>1967</v>
      </c>
      <c r="G134" s="208" t="s">
        <v>471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182</v>
      </c>
    </row>
    <row r="135" spans="1:65" s="2" customFormat="1" ht="69.75" customHeight="1">
      <c r="A135" s="35"/>
      <c r="B135" s="36"/>
      <c r="C135" s="205" t="s">
        <v>163</v>
      </c>
      <c r="D135" s="205" t="s">
        <v>147</v>
      </c>
      <c r="E135" s="206" t="s">
        <v>1968</v>
      </c>
      <c r="F135" s="207" t="s">
        <v>2264</v>
      </c>
      <c r="G135" s="208" t="s">
        <v>471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190</v>
      </c>
    </row>
    <row r="136" spans="1:65" s="2" customFormat="1" ht="21.75" customHeight="1">
      <c r="A136" s="35"/>
      <c r="B136" s="36"/>
      <c r="C136" s="205" t="s">
        <v>186</v>
      </c>
      <c r="D136" s="205" t="s">
        <v>147</v>
      </c>
      <c r="E136" s="206" t="s">
        <v>1969</v>
      </c>
      <c r="F136" s="207" t="s">
        <v>1970</v>
      </c>
      <c r="G136" s="208" t="s">
        <v>471</v>
      </c>
      <c r="H136" s="209">
        <v>1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210</v>
      </c>
    </row>
    <row r="137" spans="1:65" s="2" customFormat="1" ht="33" customHeight="1">
      <c r="A137" s="35"/>
      <c r="B137" s="36"/>
      <c r="C137" s="205" t="s">
        <v>168</v>
      </c>
      <c r="D137" s="205" t="s">
        <v>147</v>
      </c>
      <c r="E137" s="206" t="s">
        <v>1971</v>
      </c>
      <c r="F137" s="207" t="s">
        <v>1972</v>
      </c>
      <c r="G137" s="208" t="s">
        <v>471</v>
      </c>
      <c r="H137" s="209">
        <v>1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217</v>
      </c>
    </row>
    <row r="138" spans="1:65" s="2" customFormat="1" ht="16.5" customHeight="1">
      <c r="A138" s="35"/>
      <c r="B138" s="36"/>
      <c r="C138" s="205" t="s">
        <v>207</v>
      </c>
      <c r="D138" s="205" t="s">
        <v>147</v>
      </c>
      <c r="E138" s="206" t="s">
        <v>1973</v>
      </c>
      <c r="F138" s="207" t="s">
        <v>1974</v>
      </c>
      <c r="G138" s="208" t="s">
        <v>471</v>
      </c>
      <c r="H138" s="209">
        <v>2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225</v>
      </c>
    </row>
    <row r="139" spans="1:65" s="2" customFormat="1" ht="44.25" customHeight="1">
      <c r="A139" s="35"/>
      <c r="B139" s="36"/>
      <c r="C139" s="205" t="s">
        <v>171</v>
      </c>
      <c r="D139" s="205" t="s">
        <v>147</v>
      </c>
      <c r="E139" s="206" t="s">
        <v>1975</v>
      </c>
      <c r="F139" s="207" t="s">
        <v>1976</v>
      </c>
      <c r="G139" s="208" t="s">
        <v>471</v>
      </c>
      <c r="H139" s="209">
        <v>2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230</v>
      </c>
    </row>
    <row r="140" spans="1:65" s="2" customFormat="1" ht="16.5" customHeight="1">
      <c r="A140" s="35"/>
      <c r="B140" s="36"/>
      <c r="C140" s="205" t="s">
        <v>221</v>
      </c>
      <c r="D140" s="205" t="s">
        <v>147</v>
      </c>
      <c r="E140" s="206" t="s">
        <v>1977</v>
      </c>
      <c r="F140" s="207" t="s">
        <v>1978</v>
      </c>
      <c r="G140" s="208" t="s">
        <v>471</v>
      </c>
      <c r="H140" s="209">
        <v>4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238</v>
      </c>
    </row>
    <row r="141" spans="1:65" s="2" customFormat="1" ht="44.25" customHeight="1">
      <c r="A141" s="35"/>
      <c r="B141" s="36"/>
      <c r="C141" s="205" t="s">
        <v>176</v>
      </c>
      <c r="D141" s="205" t="s">
        <v>147</v>
      </c>
      <c r="E141" s="206" t="s">
        <v>1979</v>
      </c>
      <c r="F141" s="207" t="s">
        <v>1980</v>
      </c>
      <c r="G141" s="208" t="s">
        <v>471</v>
      </c>
      <c r="H141" s="209">
        <v>4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245</v>
      </c>
    </row>
    <row r="142" spans="1:65" s="2" customFormat="1" ht="16.5" customHeight="1">
      <c r="A142" s="35"/>
      <c r="B142" s="36"/>
      <c r="C142" s="205" t="s">
        <v>8</v>
      </c>
      <c r="D142" s="205" t="s">
        <v>147</v>
      </c>
      <c r="E142" s="206" t="s">
        <v>1981</v>
      </c>
      <c r="F142" s="207" t="s">
        <v>1982</v>
      </c>
      <c r="G142" s="208" t="s">
        <v>471</v>
      </c>
      <c r="H142" s="209">
        <v>4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37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80</v>
      </c>
      <c r="AY142" s="18" t="s">
        <v>145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80</v>
      </c>
      <c r="BK142" s="218">
        <f t="shared" si="9"/>
        <v>0</v>
      </c>
      <c r="BL142" s="18" t="s">
        <v>151</v>
      </c>
      <c r="BM142" s="217" t="s">
        <v>310</v>
      </c>
    </row>
    <row r="143" spans="1:65" s="2" customFormat="1" ht="44.25" customHeight="1">
      <c r="A143" s="35"/>
      <c r="B143" s="36"/>
      <c r="C143" s="205" t="s">
        <v>182</v>
      </c>
      <c r="D143" s="205" t="s">
        <v>147</v>
      </c>
      <c r="E143" s="206" t="s">
        <v>1983</v>
      </c>
      <c r="F143" s="207" t="s">
        <v>1984</v>
      </c>
      <c r="G143" s="208" t="s">
        <v>471</v>
      </c>
      <c r="H143" s="209">
        <v>4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37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80</v>
      </c>
      <c r="AY143" s="18" t="s">
        <v>145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80</v>
      </c>
      <c r="BK143" s="218">
        <f t="shared" si="9"/>
        <v>0</v>
      </c>
      <c r="BL143" s="18" t="s">
        <v>151</v>
      </c>
      <c r="BM143" s="217" t="s">
        <v>184</v>
      </c>
    </row>
    <row r="144" spans="1:65" s="2" customFormat="1" ht="16.5" customHeight="1">
      <c r="A144" s="35"/>
      <c r="B144" s="36"/>
      <c r="C144" s="205" t="s">
        <v>307</v>
      </c>
      <c r="D144" s="205" t="s">
        <v>147</v>
      </c>
      <c r="E144" s="206" t="s">
        <v>1985</v>
      </c>
      <c r="F144" s="207" t="s">
        <v>1986</v>
      </c>
      <c r="G144" s="208" t="s">
        <v>471</v>
      </c>
      <c r="H144" s="209">
        <v>2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37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80</v>
      </c>
      <c r="BK144" s="218">
        <f t="shared" si="9"/>
        <v>0</v>
      </c>
      <c r="BL144" s="18" t="s">
        <v>151</v>
      </c>
      <c r="BM144" s="217" t="s">
        <v>318</v>
      </c>
    </row>
    <row r="145" spans="1:65" s="2" customFormat="1" ht="44.25" customHeight="1">
      <c r="A145" s="35"/>
      <c r="B145" s="36"/>
      <c r="C145" s="205" t="s">
        <v>190</v>
      </c>
      <c r="D145" s="205" t="s">
        <v>147</v>
      </c>
      <c r="E145" s="206" t="s">
        <v>1987</v>
      </c>
      <c r="F145" s="207" t="s">
        <v>1988</v>
      </c>
      <c r="G145" s="208" t="s">
        <v>471</v>
      </c>
      <c r="H145" s="209">
        <v>2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80</v>
      </c>
      <c r="BK145" s="218">
        <f t="shared" si="9"/>
        <v>0</v>
      </c>
      <c r="BL145" s="18" t="s">
        <v>151</v>
      </c>
      <c r="BM145" s="217" t="s">
        <v>321</v>
      </c>
    </row>
    <row r="146" spans="1:65" s="2" customFormat="1" ht="16.5" customHeight="1">
      <c r="A146" s="35"/>
      <c r="B146" s="36"/>
      <c r="C146" s="205" t="s">
        <v>315</v>
      </c>
      <c r="D146" s="205" t="s">
        <v>147</v>
      </c>
      <c r="E146" s="206" t="s">
        <v>1989</v>
      </c>
      <c r="F146" s="207" t="s">
        <v>1990</v>
      </c>
      <c r="G146" s="208" t="s">
        <v>471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80</v>
      </c>
      <c r="BK146" s="218">
        <f t="shared" si="9"/>
        <v>0</v>
      </c>
      <c r="BL146" s="18" t="s">
        <v>151</v>
      </c>
      <c r="BM146" s="217" t="s">
        <v>325</v>
      </c>
    </row>
    <row r="147" spans="1:65" s="2" customFormat="1" ht="21.75" customHeight="1">
      <c r="A147" s="35"/>
      <c r="B147" s="36"/>
      <c r="C147" s="205" t="s">
        <v>210</v>
      </c>
      <c r="D147" s="205" t="s">
        <v>147</v>
      </c>
      <c r="E147" s="206" t="s">
        <v>1991</v>
      </c>
      <c r="F147" s="207" t="s">
        <v>1992</v>
      </c>
      <c r="G147" s="208" t="s">
        <v>471</v>
      </c>
      <c r="H147" s="209">
        <v>1</v>
      </c>
      <c r="I147" s="210"/>
      <c r="J147" s="211">
        <f t="shared" si="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80</v>
      </c>
      <c r="BK147" s="218">
        <f t="shared" si="9"/>
        <v>0</v>
      </c>
      <c r="BL147" s="18" t="s">
        <v>151</v>
      </c>
      <c r="BM147" s="217" t="s">
        <v>329</v>
      </c>
    </row>
    <row r="148" spans="1:65" s="2" customFormat="1" ht="16.5" customHeight="1">
      <c r="A148" s="35"/>
      <c r="B148" s="36"/>
      <c r="C148" s="205" t="s">
        <v>7</v>
      </c>
      <c r="D148" s="205" t="s">
        <v>147</v>
      </c>
      <c r="E148" s="206" t="s">
        <v>1993</v>
      </c>
      <c r="F148" s="207" t="s">
        <v>1994</v>
      </c>
      <c r="G148" s="208" t="s">
        <v>471</v>
      </c>
      <c r="H148" s="209">
        <v>1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80</v>
      </c>
      <c r="BK148" s="218">
        <f t="shared" si="9"/>
        <v>0</v>
      </c>
      <c r="BL148" s="18" t="s">
        <v>151</v>
      </c>
      <c r="BM148" s="217" t="s">
        <v>346</v>
      </c>
    </row>
    <row r="149" spans="1:65" s="2" customFormat="1" ht="21.75" customHeight="1">
      <c r="A149" s="35"/>
      <c r="B149" s="36"/>
      <c r="C149" s="205" t="s">
        <v>217</v>
      </c>
      <c r="D149" s="205" t="s">
        <v>147</v>
      </c>
      <c r="E149" s="206" t="s">
        <v>1995</v>
      </c>
      <c r="F149" s="207" t="s">
        <v>1996</v>
      </c>
      <c r="G149" s="208" t="s">
        <v>471</v>
      </c>
      <c r="H149" s="209">
        <v>1</v>
      </c>
      <c r="I149" s="210"/>
      <c r="J149" s="211">
        <f t="shared" si="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80</v>
      </c>
      <c r="BK149" s="218">
        <f t="shared" si="9"/>
        <v>0</v>
      </c>
      <c r="BL149" s="18" t="s">
        <v>151</v>
      </c>
      <c r="BM149" s="217" t="s">
        <v>350</v>
      </c>
    </row>
    <row r="150" spans="1:65" s="2" customFormat="1" ht="16.5" customHeight="1">
      <c r="A150" s="35"/>
      <c r="B150" s="36"/>
      <c r="C150" s="205" t="s">
        <v>343</v>
      </c>
      <c r="D150" s="205" t="s">
        <v>147</v>
      </c>
      <c r="E150" s="206" t="s">
        <v>1997</v>
      </c>
      <c r="F150" s="207" t="s">
        <v>1998</v>
      </c>
      <c r="G150" s="208" t="s">
        <v>181</v>
      </c>
      <c r="H150" s="209">
        <v>10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80</v>
      </c>
      <c r="BK150" s="218">
        <f t="shared" si="9"/>
        <v>0</v>
      </c>
      <c r="BL150" s="18" t="s">
        <v>151</v>
      </c>
      <c r="BM150" s="217" t="s">
        <v>355</v>
      </c>
    </row>
    <row r="151" spans="1:65" s="2" customFormat="1" ht="44.25" customHeight="1">
      <c r="A151" s="35"/>
      <c r="B151" s="36"/>
      <c r="C151" s="205" t="s">
        <v>225</v>
      </c>
      <c r="D151" s="205" t="s">
        <v>147</v>
      </c>
      <c r="E151" s="206" t="s">
        <v>1999</v>
      </c>
      <c r="F151" s="207" t="s">
        <v>2000</v>
      </c>
      <c r="G151" s="208" t="s">
        <v>181</v>
      </c>
      <c r="H151" s="209">
        <v>10</v>
      </c>
      <c r="I151" s="210"/>
      <c r="J151" s="211">
        <f t="shared" si="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"/>
        <v>0</v>
      </c>
      <c r="Q151" s="215">
        <v>0</v>
      </c>
      <c r="R151" s="215">
        <f t="shared" si="2"/>
        <v>0</v>
      </c>
      <c r="S151" s="215">
        <v>0</v>
      </c>
      <c r="T151" s="21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4"/>
        <v>0</v>
      </c>
      <c r="BF151" s="218">
        <f t="shared" si="5"/>
        <v>0</v>
      </c>
      <c r="BG151" s="218">
        <f t="shared" si="6"/>
        <v>0</v>
      </c>
      <c r="BH151" s="218">
        <f t="shared" si="7"/>
        <v>0</v>
      </c>
      <c r="BI151" s="218">
        <f t="shared" si="8"/>
        <v>0</v>
      </c>
      <c r="BJ151" s="18" t="s">
        <v>80</v>
      </c>
      <c r="BK151" s="218">
        <f t="shared" si="9"/>
        <v>0</v>
      </c>
      <c r="BL151" s="18" t="s">
        <v>151</v>
      </c>
      <c r="BM151" s="217" t="s">
        <v>359</v>
      </c>
    </row>
    <row r="152" spans="1:65" s="2" customFormat="1" ht="21.75" customHeight="1">
      <c r="A152" s="35"/>
      <c r="B152" s="36"/>
      <c r="C152" s="205" t="s">
        <v>352</v>
      </c>
      <c r="D152" s="205" t="s">
        <v>147</v>
      </c>
      <c r="E152" s="206" t="s">
        <v>2001</v>
      </c>
      <c r="F152" s="207" t="s">
        <v>2002</v>
      </c>
      <c r="G152" s="208" t="s">
        <v>471</v>
      </c>
      <c r="H152" s="209">
        <v>3</v>
      </c>
      <c r="I152" s="210"/>
      <c r="J152" s="211">
        <f t="shared" si="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"/>
        <v>0</v>
      </c>
      <c r="Q152" s="215">
        <v>0</v>
      </c>
      <c r="R152" s="215">
        <f t="shared" si="2"/>
        <v>0</v>
      </c>
      <c r="S152" s="215">
        <v>0</v>
      </c>
      <c r="T152" s="21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4"/>
        <v>0</v>
      </c>
      <c r="BF152" s="218">
        <f t="shared" si="5"/>
        <v>0</v>
      </c>
      <c r="BG152" s="218">
        <f t="shared" si="6"/>
        <v>0</v>
      </c>
      <c r="BH152" s="218">
        <f t="shared" si="7"/>
        <v>0</v>
      </c>
      <c r="BI152" s="218">
        <f t="shared" si="8"/>
        <v>0</v>
      </c>
      <c r="BJ152" s="18" t="s">
        <v>80</v>
      </c>
      <c r="BK152" s="218">
        <f t="shared" si="9"/>
        <v>0</v>
      </c>
      <c r="BL152" s="18" t="s">
        <v>151</v>
      </c>
      <c r="BM152" s="217" t="s">
        <v>364</v>
      </c>
    </row>
    <row r="153" spans="1:65" s="2" customFormat="1" ht="44.25" customHeight="1">
      <c r="A153" s="35"/>
      <c r="B153" s="36"/>
      <c r="C153" s="205" t="s">
        <v>230</v>
      </c>
      <c r="D153" s="205" t="s">
        <v>147</v>
      </c>
      <c r="E153" s="206" t="s">
        <v>2003</v>
      </c>
      <c r="F153" s="207" t="s">
        <v>2004</v>
      </c>
      <c r="G153" s="208" t="s">
        <v>471</v>
      </c>
      <c r="H153" s="209">
        <v>3</v>
      </c>
      <c r="I153" s="210"/>
      <c r="J153" s="211">
        <f t="shared" si="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"/>
        <v>0</v>
      </c>
      <c r="Q153" s="215">
        <v>0</v>
      </c>
      <c r="R153" s="215">
        <f t="shared" si="2"/>
        <v>0</v>
      </c>
      <c r="S153" s="215">
        <v>0</v>
      </c>
      <c r="T153" s="21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4"/>
        <v>0</v>
      </c>
      <c r="BF153" s="218">
        <f t="shared" si="5"/>
        <v>0</v>
      </c>
      <c r="BG153" s="218">
        <f t="shared" si="6"/>
        <v>0</v>
      </c>
      <c r="BH153" s="218">
        <f t="shared" si="7"/>
        <v>0</v>
      </c>
      <c r="BI153" s="218">
        <f t="shared" si="8"/>
        <v>0</v>
      </c>
      <c r="BJ153" s="18" t="s">
        <v>80</v>
      </c>
      <c r="BK153" s="218">
        <f t="shared" si="9"/>
        <v>0</v>
      </c>
      <c r="BL153" s="18" t="s">
        <v>151</v>
      </c>
      <c r="BM153" s="217" t="s">
        <v>370</v>
      </c>
    </row>
    <row r="154" spans="1:65" s="2" customFormat="1" ht="21.75" customHeight="1">
      <c r="A154" s="35"/>
      <c r="B154" s="36"/>
      <c r="C154" s="205" t="s">
        <v>361</v>
      </c>
      <c r="D154" s="205" t="s">
        <v>147</v>
      </c>
      <c r="E154" s="206" t="s">
        <v>2005</v>
      </c>
      <c r="F154" s="207" t="s">
        <v>2006</v>
      </c>
      <c r="G154" s="208" t="s">
        <v>471</v>
      </c>
      <c r="H154" s="209">
        <v>1</v>
      </c>
      <c r="I154" s="210"/>
      <c r="J154" s="211">
        <f t="shared" si="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4"/>
        <v>0</v>
      </c>
      <c r="BF154" s="218">
        <f t="shared" si="5"/>
        <v>0</v>
      </c>
      <c r="BG154" s="218">
        <f t="shared" si="6"/>
        <v>0</v>
      </c>
      <c r="BH154" s="218">
        <f t="shared" si="7"/>
        <v>0</v>
      </c>
      <c r="BI154" s="218">
        <f t="shared" si="8"/>
        <v>0</v>
      </c>
      <c r="BJ154" s="18" t="s">
        <v>80</v>
      </c>
      <c r="BK154" s="218">
        <f t="shared" si="9"/>
        <v>0</v>
      </c>
      <c r="BL154" s="18" t="s">
        <v>151</v>
      </c>
      <c r="BM154" s="217" t="s">
        <v>376</v>
      </c>
    </row>
    <row r="155" spans="1:65" s="2" customFormat="1" ht="44.25" customHeight="1">
      <c r="A155" s="35"/>
      <c r="B155" s="36"/>
      <c r="C155" s="205" t="s">
        <v>238</v>
      </c>
      <c r="D155" s="205" t="s">
        <v>147</v>
      </c>
      <c r="E155" s="206" t="s">
        <v>2007</v>
      </c>
      <c r="F155" s="207" t="s">
        <v>2008</v>
      </c>
      <c r="G155" s="208" t="s">
        <v>471</v>
      </c>
      <c r="H155" s="209">
        <v>1</v>
      </c>
      <c r="I155" s="210"/>
      <c r="J155" s="211">
        <f t="shared" si="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"/>
        <v>0</v>
      </c>
      <c r="Q155" s="215">
        <v>0</v>
      </c>
      <c r="R155" s="215">
        <f t="shared" si="2"/>
        <v>0</v>
      </c>
      <c r="S155" s="215">
        <v>0</v>
      </c>
      <c r="T155" s="21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4"/>
        <v>0</v>
      </c>
      <c r="BF155" s="218">
        <f t="shared" si="5"/>
        <v>0</v>
      </c>
      <c r="BG155" s="218">
        <f t="shared" si="6"/>
        <v>0</v>
      </c>
      <c r="BH155" s="218">
        <f t="shared" si="7"/>
        <v>0</v>
      </c>
      <c r="BI155" s="218">
        <f t="shared" si="8"/>
        <v>0</v>
      </c>
      <c r="BJ155" s="18" t="s">
        <v>80</v>
      </c>
      <c r="BK155" s="218">
        <f t="shared" si="9"/>
        <v>0</v>
      </c>
      <c r="BL155" s="18" t="s">
        <v>151</v>
      </c>
      <c r="BM155" s="217" t="s">
        <v>380</v>
      </c>
    </row>
    <row r="156" spans="1:65" s="2" customFormat="1" ht="16.5" customHeight="1">
      <c r="A156" s="35"/>
      <c r="B156" s="36"/>
      <c r="C156" s="205" t="s">
        <v>373</v>
      </c>
      <c r="D156" s="205" t="s">
        <v>147</v>
      </c>
      <c r="E156" s="206" t="s">
        <v>2009</v>
      </c>
      <c r="F156" s="207" t="s">
        <v>2010</v>
      </c>
      <c r="G156" s="208" t="s">
        <v>471</v>
      </c>
      <c r="H156" s="209">
        <v>1</v>
      </c>
      <c r="I156" s="210"/>
      <c r="J156" s="211">
        <f t="shared" si="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"/>
        <v>0</v>
      </c>
      <c r="Q156" s="215">
        <v>0</v>
      </c>
      <c r="R156" s="215">
        <f t="shared" si="2"/>
        <v>0</v>
      </c>
      <c r="S156" s="215">
        <v>0</v>
      </c>
      <c r="T156" s="21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4"/>
        <v>0</v>
      </c>
      <c r="BF156" s="218">
        <f t="shared" si="5"/>
        <v>0</v>
      </c>
      <c r="BG156" s="218">
        <f t="shared" si="6"/>
        <v>0</v>
      </c>
      <c r="BH156" s="218">
        <f t="shared" si="7"/>
        <v>0</v>
      </c>
      <c r="BI156" s="218">
        <f t="shared" si="8"/>
        <v>0</v>
      </c>
      <c r="BJ156" s="18" t="s">
        <v>80</v>
      </c>
      <c r="BK156" s="218">
        <f t="shared" si="9"/>
        <v>0</v>
      </c>
      <c r="BL156" s="18" t="s">
        <v>151</v>
      </c>
      <c r="BM156" s="217" t="s">
        <v>385</v>
      </c>
    </row>
    <row r="157" spans="1:65" s="2" customFormat="1" ht="44.25" customHeight="1">
      <c r="A157" s="35"/>
      <c r="B157" s="36"/>
      <c r="C157" s="205" t="s">
        <v>245</v>
      </c>
      <c r="D157" s="205" t="s">
        <v>147</v>
      </c>
      <c r="E157" s="206" t="s">
        <v>2011</v>
      </c>
      <c r="F157" s="207" t="s">
        <v>2012</v>
      </c>
      <c r="G157" s="208" t="s">
        <v>471</v>
      </c>
      <c r="H157" s="209">
        <v>1</v>
      </c>
      <c r="I157" s="210"/>
      <c r="J157" s="211">
        <f t="shared" si="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"/>
        <v>0</v>
      </c>
      <c r="Q157" s="215">
        <v>0</v>
      </c>
      <c r="R157" s="215">
        <f t="shared" si="2"/>
        <v>0</v>
      </c>
      <c r="S157" s="215">
        <v>0</v>
      </c>
      <c r="T157" s="21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4"/>
        <v>0</v>
      </c>
      <c r="BF157" s="218">
        <f t="shared" si="5"/>
        <v>0</v>
      </c>
      <c r="BG157" s="218">
        <f t="shared" si="6"/>
        <v>0</v>
      </c>
      <c r="BH157" s="218">
        <f t="shared" si="7"/>
        <v>0</v>
      </c>
      <c r="BI157" s="218">
        <f t="shared" si="8"/>
        <v>0</v>
      </c>
      <c r="BJ157" s="18" t="s">
        <v>80</v>
      </c>
      <c r="BK157" s="218">
        <f t="shared" si="9"/>
        <v>0</v>
      </c>
      <c r="BL157" s="18" t="s">
        <v>151</v>
      </c>
      <c r="BM157" s="217" t="s">
        <v>390</v>
      </c>
    </row>
    <row r="158" spans="1:65" s="2" customFormat="1" ht="16.5" customHeight="1">
      <c r="A158" s="35"/>
      <c r="B158" s="36"/>
      <c r="C158" s="205" t="s">
        <v>382</v>
      </c>
      <c r="D158" s="205" t="s">
        <v>147</v>
      </c>
      <c r="E158" s="206" t="s">
        <v>2013</v>
      </c>
      <c r="F158" s="207" t="s">
        <v>2014</v>
      </c>
      <c r="G158" s="208" t="s">
        <v>471</v>
      </c>
      <c r="H158" s="209">
        <v>1</v>
      </c>
      <c r="I158" s="210"/>
      <c r="J158" s="211">
        <f t="shared" si="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"/>
        <v>0</v>
      </c>
      <c r="Q158" s="215">
        <v>0</v>
      </c>
      <c r="R158" s="215">
        <f t="shared" si="2"/>
        <v>0</v>
      </c>
      <c r="S158" s="215">
        <v>0</v>
      </c>
      <c r="T158" s="21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4"/>
        <v>0</v>
      </c>
      <c r="BF158" s="218">
        <f t="shared" si="5"/>
        <v>0</v>
      </c>
      <c r="BG158" s="218">
        <f t="shared" si="6"/>
        <v>0</v>
      </c>
      <c r="BH158" s="218">
        <f t="shared" si="7"/>
        <v>0</v>
      </c>
      <c r="BI158" s="218">
        <f t="shared" si="8"/>
        <v>0</v>
      </c>
      <c r="BJ158" s="18" t="s">
        <v>80</v>
      </c>
      <c r="BK158" s="218">
        <f t="shared" si="9"/>
        <v>0</v>
      </c>
      <c r="BL158" s="18" t="s">
        <v>151</v>
      </c>
      <c r="BM158" s="217" t="s">
        <v>396</v>
      </c>
    </row>
    <row r="159" spans="1:65" s="2" customFormat="1" ht="21.75" customHeight="1">
      <c r="A159" s="35"/>
      <c r="B159" s="36"/>
      <c r="C159" s="205" t="s">
        <v>310</v>
      </c>
      <c r="D159" s="205" t="s">
        <v>147</v>
      </c>
      <c r="E159" s="206" t="s">
        <v>2015</v>
      </c>
      <c r="F159" s="207" t="s">
        <v>2016</v>
      </c>
      <c r="G159" s="208" t="s">
        <v>471</v>
      </c>
      <c r="H159" s="209">
        <v>1</v>
      </c>
      <c r="I159" s="210"/>
      <c r="J159" s="211">
        <f t="shared" si="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"/>
        <v>0</v>
      </c>
      <c r="Q159" s="215">
        <v>0</v>
      </c>
      <c r="R159" s="215">
        <f t="shared" si="2"/>
        <v>0</v>
      </c>
      <c r="S159" s="215">
        <v>0</v>
      </c>
      <c r="T159" s="21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4"/>
        <v>0</v>
      </c>
      <c r="BF159" s="218">
        <f t="shared" si="5"/>
        <v>0</v>
      </c>
      <c r="BG159" s="218">
        <f t="shared" si="6"/>
        <v>0</v>
      </c>
      <c r="BH159" s="218">
        <f t="shared" si="7"/>
        <v>0</v>
      </c>
      <c r="BI159" s="218">
        <f t="shared" si="8"/>
        <v>0</v>
      </c>
      <c r="BJ159" s="18" t="s">
        <v>80</v>
      </c>
      <c r="BK159" s="218">
        <f t="shared" si="9"/>
        <v>0</v>
      </c>
      <c r="BL159" s="18" t="s">
        <v>151</v>
      </c>
      <c r="BM159" s="217" t="s">
        <v>401</v>
      </c>
    </row>
    <row r="160" spans="1:65" s="2" customFormat="1" ht="16.5" customHeight="1">
      <c r="A160" s="35"/>
      <c r="B160" s="36"/>
      <c r="C160" s="205" t="s">
        <v>393</v>
      </c>
      <c r="D160" s="205" t="s">
        <v>147</v>
      </c>
      <c r="E160" s="206" t="s">
        <v>2017</v>
      </c>
      <c r="F160" s="207" t="s">
        <v>2018</v>
      </c>
      <c r="G160" s="208" t="s">
        <v>189</v>
      </c>
      <c r="H160" s="209">
        <v>159</v>
      </c>
      <c r="I160" s="210"/>
      <c r="J160" s="211">
        <f t="shared" si="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"/>
        <v>0</v>
      </c>
      <c r="Q160" s="215">
        <v>0</v>
      </c>
      <c r="R160" s="215">
        <f t="shared" si="2"/>
        <v>0</v>
      </c>
      <c r="S160" s="215">
        <v>0</v>
      </c>
      <c r="T160" s="21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4"/>
        <v>0</v>
      </c>
      <c r="BF160" s="218">
        <f t="shared" si="5"/>
        <v>0</v>
      </c>
      <c r="BG160" s="218">
        <f t="shared" si="6"/>
        <v>0</v>
      </c>
      <c r="BH160" s="218">
        <f t="shared" si="7"/>
        <v>0</v>
      </c>
      <c r="BI160" s="218">
        <f t="shared" si="8"/>
        <v>0</v>
      </c>
      <c r="BJ160" s="18" t="s">
        <v>80</v>
      </c>
      <c r="BK160" s="218">
        <f t="shared" si="9"/>
        <v>0</v>
      </c>
      <c r="BL160" s="18" t="s">
        <v>151</v>
      </c>
      <c r="BM160" s="217" t="s">
        <v>406</v>
      </c>
    </row>
    <row r="161" spans="1:65" s="2" customFormat="1" ht="55.5" customHeight="1">
      <c r="A161" s="35"/>
      <c r="B161" s="36"/>
      <c r="C161" s="205" t="s">
        <v>184</v>
      </c>
      <c r="D161" s="205" t="s">
        <v>147</v>
      </c>
      <c r="E161" s="206" t="s">
        <v>2019</v>
      </c>
      <c r="F161" s="207" t="s">
        <v>2020</v>
      </c>
      <c r="G161" s="208" t="s">
        <v>189</v>
      </c>
      <c r="H161" s="209">
        <v>159</v>
      </c>
      <c r="I161" s="210"/>
      <c r="J161" s="211">
        <f t="shared" si="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"/>
        <v>0</v>
      </c>
      <c r="Q161" s="215">
        <v>0</v>
      </c>
      <c r="R161" s="215">
        <f t="shared" si="2"/>
        <v>0</v>
      </c>
      <c r="S161" s="215">
        <v>0</v>
      </c>
      <c r="T161" s="21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4"/>
        <v>0</v>
      </c>
      <c r="BF161" s="218">
        <f t="shared" si="5"/>
        <v>0</v>
      </c>
      <c r="BG161" s="218">
        <f t="shared" si="6"/>
        <v>0</v>
      </c>
      <c r="BH161" s="218">
        <f t="shared" si="7"/>
        <v>0</v>
      </c>
      <c r="BI161" s="218">
        <f t="shared" si="8"/>
        <v>0</v>
      </c>
      <c r="BJ161" s="18" t="s">
        <v>80</v>
      </c>
      <c r="BK161" s="218">
        <f t="shared" si="9"/>
        <v>0</v>
      </c>
      <c r="BL161" s="18" t="s">
        <v>151</v>
      </c>
      <c r="BM161" s="217" t="s">
        <v>410</v>
      </c>
    </row>
    <row r="162" spans="1:65" s="2" customFormat="1" ht="16.5" customHeight="1">
      <c r="A162" s="35"/>
      <c r="B162" s="36"/>
      <c r="C162" s="205" t="s">
        <v>403</v>
      </c>
      <c r="D162" s="205" t="s">
        <v>147</v>
      </c>
      <c r="E162" s="206" t="s">
        <v>2021</v>
      </c>
      <c r="F162" s="207" t="s">
        <v>1962</v>
      </c>
      <c r="G162" s="208" t="s">
        <v>471</v>
      </c>
      <c r="H162" s="209">
        <v>2</v>
      </c>
      <c r="I162" s="210"/>
      <c r="J162" s="211">
        <f t="shared" si="0"/>
        <v>0</v>
      </c>
      <c r="K162" s="212"/>
      <c r="L162" s="40"/>
      <c r="M162" s="213" t="s">
        <v>1</v>
      </c>
      <c r="N162" s="214" t="s">
        <v>37</v>
      </c>
      <c r="O162" s="72"/>
      <c r="P162" s="215">
        <f t="shared" si="1"/>
        <v>0</v>
      </c>
      <c r="Q162" s="215">
        <v>0</v>
      </c>
      <c r="R162" s="215">
        <f t="shared" si="2"/>
        <v>0</v>
      </c>
      <c r="S162" s="215">
        <v>0</v>
      </c>
      <c r="T162" s="216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80</v>
      </c>
      <c r="AY162" s="18" t="s">
        <v>145</v>
      </c>
      <c r="BE162" s="218">
        <f t="shared" si="4"/>
        <v>0</v>
      </c>
      <c r="BF162" s="218">
        <f t="shared" si="5"/>
        <v>0</v>
      </c>
      <c r="BG162" s="218">
        <f t="shared" si="6"/>
        <v>0</v>
      </c>
      <c r="BH162" s="218">
        <f t="shared" si="7"/>
        <v>0</v>
      </c>
      <c r="BI162" s="218">
        <f t="shared" si="8"/>
        <v>0</v>
      </c>
      <c r="BJ162" s="18" t="s">
        <v>80</v>
      </c>
      <c r="BK162" s="218">
        <f t="shared" si="9"/>
        <v>0</v>
      </c>
      <c r="BL162" s="18" t="s">
        <v>151</v>
      </c>
      <c r="BM162" s="217" t="s">
        <v>414</v>
      </c>
    </row>
    <row r="163" spans="1:65" s="2" customFormat="1" ht="55.5" customHeight="1">
      <c r="A163" s="35"/>
      <c r="B163" s="36"/>
      <c r="C163" s="205" t="s">
        <v>318</v>
      </c>
      <c r="D163" s="205" t="s">
        <v>147</v>
      </c>
      <c r="E163" s="206" t="s">
        <v>2022</v>
      </c>
      <c r="F163" s="207" t="s">
        <v>2023</v>
      </c>
      <c r="G163" s="208" t="s">
        <v>471</v>
      </c>
      <c r="H163" s="209">
        <v>2</v>
      </c>
      <c r="I163" s="210"/>
      <c r="J163" s="211">
        <f t="shared" si="0"/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si="1"/>
        <v>0</v>
      </c>
      <c r="Q163" s="215">
        <v>0</v>
      </c>
      <c r="R163" s="215">
        <f t="shared" si="2"/>
        <v>0</v>
      </c>
      <c r="S163" s="215">
        <v>0</v>
      </c>
      <c r="T163" s="216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si="4"/>
        <v>0</v>
      </c>
      <c r="BF163" s="218">
        <f t="shared" si="5"/>
        <v>0</v>
      </c>
      <c r="BG163" s="218">
        <f t="shared" si="6"/>
        <v>0</v>
      </c>
      <c r="BH163" s="218">
        <f t="shared" si="7"/>
        <v>0</v>
      </c>
      <c r="BI163" s="218">
        <f t="shared" si="8"/>
        <v>0</v>
      </c>
      <c r="BJ163" s="18" t="s">
        <v>80</v>
      </c>
      <c r="BK163" s="218">
        <f t="shared" si="9"/>
        <v>0</v>
      </c>
      <c r="BL163" s="18" t="s">
        <v>151</v>
      </c>
      <c r="BM163" s="217" t="s">
        <v>417</v>
      </c>
    </row>
    <row r="164" spans="2:63" s="12" customFormat="1" ht="25.9" customHeight="1">
      <c r="B164" s="189"/>
      <c r="C164" s="190"/>
      <c r="D164" s="191" t="s">
        <v>71</v>
      </c>
      <c r="E164" s="192" t="s">
        <v>2024</v>
      </c>
      <c r="F164" s="192" t="s">
        <v>2025</v>
      </c>
      <c r="G164" s="190"/>
      <c r="H164" s="190"/>
      <c r="I164" s="193"/>
      <c r="J164" s="194">
        <f>BK164</f>
        <v>0</v>
      </c>
      <c r="K164" s="190"/>
      <c r="L164" s="195"/>
      <c r="M164" s="196"/>
      <c r="N164" s="197"/>
      <c r="O164" s="197"/>
      <c r="P164" s="198">
        <f>SUM(P165:P188)</f>
        <v>0</v>
      </c>
      <c r="Q164" s="197"/>
      <c r="R164" s="198">
        <f>SUM(R165:R188)</f>
        <v>0</v>
      </c>
      <c r="S164" s="197"/>
      <c r="T164" s="199">
        <f>SUM(T165:T188)</f>
        <v>0</v>
      </c>
      <c r="AR164" s="200" t="s">
        <v>80</v>
      </c>
      <c r="AT164" s="201" t="s">
        <v>71</v>
      </c>
      <c r="AU164" s="201" t="s">
        <v>72</v>
      </c>
      <c r="AY164" s="200" t="s">
        <v>145</v>
      </c>
      <c r="BK164" s="202">
        <f>SUM(BK165:BK188)</f>
        <v>0</v>
      </c>
    </row>
    <row r="165" spans="1:65" s="2" customFormat="1" ht="16.5" customHeight="1">
      <c r="A165" s="35"/>
      <c r="B165" s="36"/>
      <c r="C165" s="205" t="s">
        <v>411</v>
      </c>
      <c r="D165" s="205" t="s">
        <v>147</v>
      </c>
      <c r="E165" s="206" t="s">
        <v>2026</v>
      </c>
      <c r="F165" s="207" t="s">
        <v>2027</v>
      </c>
      <c r="G165" s="208" t="s">
        <v>471</v>
      </c>
      <c r="H165" s="209">
        <v>1</v>
      </c>
      <c r="I165" s="210"/>
      <c r="J165" s="211">
        <f aca="true" t="shared" si="10" ref="J165:J188"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 aca="true" t="shared" si="11" ref="P165:P188">O165*H165</f>
        <v>0</v>
      </c>
      <c r="Q165" s="215">
        <v>0</v>
      </c>
      <c r="R165" s="215">
        <f aca="true" t="shared" si="12" ref="R165:R188">Q165*H165</f>
        <v>0</v>
      </c>
      <c r="S165" s="215">
        <v>0</v>
      </c>
      <c r="T165" s="216">
        <f aca="true" t="shared" si="13" ref="T165:T188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aca="true" t="shared" si="14" ref="BE165:BE188">IF(N165="základní",J165,0)</f>
        <v>0</v>
      </c>
      <c r="BF165" s="218">
        <f aca="true" t="shared" si="15" ref="BF165:BF188">IF(N165="snížená",J165,0)</f>
        <v>0</v>
      </c>
      <c r="BG165" s="218">
        <f aca="true" t="shared" si="16" ref="BG165:BG188">IF(N165="zákl. přenesená",J165,0)</f>
        <v>0</v>
      </c>
      <c r="BH165" s="218">
        <f aca="true" t="shared" si="17" ref="BH165:BH188">IF(N165="sníž. přenesená",J165,0)</f>
        <v>0</v>
      </c>
      <c r="BI165" s="218">
        <f aca="true" t="shared" si="18" ref="BI165:BI188">IF(N165="nulová",J165,0)</f>
        <v>0</v>
      </c>
      <c r="BJ165" s="18" t="s">
        <v>80</v>
      </c>
      <c r="BK165" s="218">
        <f aca="true" t="shared" si="19" ref="BK165:BK188">ROUND(I165*H165,2)</f>
        <v>0</v>
      </c>
      <c r="BL165" s="18" t="s">
        <v>151</v>
      </c>
      <c r="BM165" s="217" t="s">
        <v>421</v>
      </c>
    </row>
    <row r="166" spans="1:65" s="2" customFormat="1" ht="71.25" customHeight="1">
      <c r="A166" s="35"/>
      <c r="B166" s="36"/>
      <c r="C166" s="205" t="s">
        <v>321</v>
      </c>
      <c r="D166" s="205" t="s">
        <v>147</v>
      </c>
      <c r="E166" s="206" t="s">
        <v>2028</v>
      </c>
      <c r="F166" s="207" t="s">
        <v>2265</v>
      </c>
      <c r="G166" s="208" t="s">
        <v>471</v>
      </c>
      <c r="H166" s="209">
        <v>1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424</v>
      </c>
    </row>
    <row r="167" spans="1:65" s="2" customFormat="1" ht="16.5" customHeight="1">
      <c r="A167" s="35"/>
      <c r="B167" s="36"/>
      <c r="C167" s="205" t="s">
        <v>418</v>
      </c>
      <c r="D167" s="205" t="s">
        <v>147</v>
      </c>
      <c r="E167" s="206" t="s">
        <v>2029</v>
      </c>
      <c r="F167" s="207" t="s">
        <v>2030</v>
      </c>
      <c r="G167" s="208" t="s">
        <v>471</v>
      </c>
      <c r="H167" s="209">
        <v>2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429</v>
      </c>
    </row>
    <row r="168" spans="1:65" s="2" customFormat="1" ht="44.25" customHeight="1">
      <c r="A168" s="35"/>
      <c r="B168" s="36"/>
      <c r="C168" s="205" t="s">
        <v>325</v>
      </c>
      <c r="D168" s="205" t="s">
        <v>147</v>
      </c>
      <c r="E168" s="206" t="s">
        <v>2031</v>
      </c>
      <c r="F168" s="207" t="s">
        <v>2032</v>
      </c>
      <c r="G168" s="208" t="s">
        <v>471</v>
      </c>
      <c r="H168" s="209">
        <v>2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433</v>
      </c>
    </row>
    <row r="169" spans="1:65" s="2" customFormat="1" ht="16.5" customHeight="1">
      <c r="A169" s="35"/>
      <c r="B169" s="36"/>
      <c r="C169" s="205" t="s">
        <v>426</v>
      </c>
      <c r="D169" s="205" t="s">
        <v>147</v>
      </c>
      <c r="E169" s="206" t="s">
        <v>2033</v>
      </c>
      <c r="F169" s="207" t="s">
        <v>2034</v>
      </c>
      <c r="G169" s="208" t="s">
        <v>471</v>
      </c>
      <c r="H169" s="209">
        <v>1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437</v>
      </c>
    </row>
    <row r="170" spans="1:65" s="2" customFormat="1" ht="21.75" customHeight="1">
      <c r="A170" s="35"/>
      <c r="B170" s="36"/>
      <c r="C170" s="205" t="s">
        <v>329</v>
      </c>
      <c r="D170" s="205" t="s">
        <v>147</v>
      </c>
      <c r="E170" s="206" t="s">
        <v>2035</v>
      </c>
      <c r="F170" s="207" t="s">
        <v>2036</v>
      </c>
      <c r="G170" s="208" t="s">
        <v>471</v>
      </c>
      <c r="H170" s="209">
        <v>1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441</v>
      </c>
    </row>
    <row r="171" spans="1:65" s="2" customFormat="1" ht="16.5" customHeight="1">
      <c r="A171" s="35"/>
      <c r="B171" s="36"/>
      <c r="C171" s="205" t="s">
        <v>434</v>
      </c>
      <c r="D171" s="205" t="s">
        <v>147</v>
      </c>
      <c r="E171" s="206" t="s">
        <v>2037</v>
      </c>
      <c r="F171" s="207" t="s">
        <v>2038</v>
      </c>
      <c r="G171" s="208" t="s">
        <v>471</v>
      </c>
      <c r="H171" s="209">
        <v>6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446</v>
      </c>
    </row>
    <row r="172" spans="1:65" s="2" customFormat="1" ht="33" customHeight="1">
      <c r="A172" s="35"/>
      <c r="B172" s="36"/>
      <c r="C172" s="205" t="s">
        <v>346</v>
      </c>
      <c r="D172" s="205" t="s">
        <v>147</v>
      </c>
      <c r="E172" s="206" t="s">
        <v>2039</v>
      </c>
      <c r="F172" s="207" t="s">
        <v>2040</v>
      </c>
      <c r="G172" s="208" t="s">
        <v>471</v>
      </c>
      <c r="H172" s="209">
        <v>6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451</v>
      </c>
    </row>
    <row r="173" spans="1:65" s="2" customFormat="1" ht="16.5" customHeight="1">
      <c r="A173" s="35"/>
      <c r="B173" s="36"/>
      <c r="C173" s="205" t="s">
        <v>443</v>
      </c>
      <c r="D173" s="205" t="s">
        <v>147</v>
      </c>
      <c r="E173" s="206" t="s">
        <v>2041</v>
      </c>
      <c r="F173" s="207" t="s">
        <v>2042</v>
      </c>
      <c r="G173" s="208" t="s">
        <v>471</v>
      </c>
      <c r="H173" s="209">
        <v>1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456</v>
      </c>
    </row>
    <row r="174" spans="1:65" s="2" customFormat="1" ht="21.75" customHeight="1">
      <c r="A174" s="35"/>
      <c r="B174" s="36"/>
      <c r="C174" s="205" t="s">
        <v>350</v>
      </c>
      <c r="D174" s="205" t="s">
        <v>147</v>
      </c>
      <c r="E174" s="206" t="s">
        <v>2043</v>
      </c>
      <c r="F174" s="207" t="s">
        <v>2044</v>
      </c>
      <c r="G174" s="208" t="s">
        <v>471</v>
      </c>
      <c r="H174" s="209">
        <v>1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460</v>
      </c>
    </row>
    <row r="175" spans="1:65" s="2" customFormat="1" ht="16.5" customHeight="1">
      <c r="A175" s="35"/>
      <c r="B175" s="36"/>
      <c r="C175" s="205" t="s">
        <v>453</v>
      </c>
      <c r="D175" s="205" t="s">
        <v>147</v>
      </c>
      <c r="E175" s="206" t="s">
        <v>2045</v>
      </c>
      <c r="F175" s="207" t="s">
        <v>2046</v>
      </c>
      <c r="G175" s="208" t="s">
        <v>471</v>
      </c>
      <c r="H175" s="209">
        <v>1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472</v>
      </c>
    </row>
    <row r="176" spans="1:65" s="2" customFormat="1" ht="21.75" customHeight="1">
      <c r="A176" s="35"/>
      <c r="B176" s="36"/>
      <c r="C176" s="205" t="s">
        <v>355</v>
      </c>
      <c r="D176" s="205" t="s">
        <v>147</v>
      </c>
      <c r="E176" s="206" t="s">
        <v>2047</v>
      </c>
      <c r="F176" s="207" t="s">
        <v>2048</v>
      </c>
      <c r="G176" s="208" t="s">
        <v>471</v>
      </c>
      <c r="H176" s="209">
        <v>1</v>
      </c>
      <c r="I176" s="210"/>
      <c r="J176" s="211">
        <f t="shared" si="10"/>
        <v>0</v>
      </c>
      <c r="K176" s="212"/>
      <c r="L176" s="40"/>
      <c r="M176" s="213" t="s">
        <v>1</v>
      </c>
      <c r="N176" s="214" t="s">
        <v>37</v>
      </c>
      <c r="O176" s="72"/>
      <c r="P176" s="215">
        <f t="shared" si="11"/>
        <v>0</v>
      </c>
      <c r="Q176" s="215">
        <v>0</v>
      </c>
      <c r="R176" s="215">
        <f t="shared" si="12"/>
        <v>0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80</v>
      </c>
      <c r="BK176" s="218">
        <f t="shared" si="19"/>
        <v>0</v>
      </c>
      <c r="BL176" s="18" t="s">
        <v>151</v>
      </c>
      <c r="BM176" s="217" t="s">
        <v>477</v>
      </c>
    </row>
    <row r="177" spans="1:65" s="2" customFormat="1" ht="16.5" customHeight="1">
      <c r="A177" s="35"/>
      <c r="B177" s="36"/>
      <c r="C177" s="205" t="s">
        <v>462</v>
      </c>
      <c r="D177" s="205" t="s">
        <v>147</v>
      </c>
      <c r="E177" s="206" t="s">
        <v>2049</v>
      </c>
      <c r="F177" s="207" t="s">
        <v>2050</v>
      </c>
      <c r="G177" s="208" t="s">
        <v>471</v>
      </c>
      <c r="H177" s="209">
        <v>1</v>
      </c>
      <c r="I177" s="210"/>
      <c r="J177" s="211">
        <f t="shared" si="1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11"/>
        <v>0</v>
      </c>
      <c r="Q177" s="215">
        <v>0</v>
      </c>
      <c r="R177" s="215">
        <f t="shared" si="12"/>
        <v>0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80</v>
      </c>
      <c r="BK177" s="218">
        <f t="shared" si="19"/>
        <v>0</v>
      </c>
      <c r="BL177" s="18" t="s">
        <v>151</v>
      </c>
      <c r="BM177" s="217" t="s">
        <v>484</v>
      </c>
    </row>
    <row r="178" spans="1:65" s="2" customFormat="1" ht="21.75" customHeight="1">
      <c r="A178" s="35"/>
      <c r="B178" s="36"/>
      <c r="C178" s="205" t="s">
        <v>359</v>
      </c>
      <c r="D178" s="205" t="s">
        <v>147</v>
      </c>
      <c r="E178" s="206" t="s">
        <v>2051</v>
      </c>
      <c r="F178" s="207" t="s">
        <v>2052</v>
      </c>
      <c r="G178" s="208" t="s">
        <v>471</v>
      </c>
      <c r="H178" s="209">
        <v>1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80</v>
      </c>
      <c r="BK178" s="218">
        <f t="shared" si="19"/>
        <v>0</v>
      </c>
      <c r="BL178" s="18" t="s">
        <v>151</v>
      </c>
      <c r="BM178" s="217" t="s">
        <v>489</v>
      </c>
    </row>
    <row r="179" spans="1:65" s="2" customFormat="1" ht="16.5" customHeight="1">
      <c r="A179" s="35"/>
      <c r="B179" s="36"/>
      <c r="C179" s="205" t="s">
        <v>474</v>
      </c>
      <c r="D179" s="205" t="s">
        <v>147</v>
      </c>
      <c r="E179" s="206" t="s">
        <v>2053</v>
      </c>
      <c r="F179" s="207" t="s">
        <v>2054</v>
      </c>
      <c r="G179" s="208" t="s">
        <v>471</v>
      </c>
      <c r="H179" s="209">
        <v>1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11"/>
        <v>0</v>
      </c>
      <c r="Q179" s="215">
        <v>0</v>
      </c>
      <c r="R179" s="215">
        <f t="shared" si="12"/>
        <v>0</v>
      </c>
      <c r="S179" s="215">
        <v>0</v>
      </c>
      <c r="T179" s="21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80</v>
      </c>
      <c r="BK179" s="218">
        <f t="shared" si="19"/>
        <v>0</v>
      </c>
      <c r="BL179" s="18" t="s">
        <v>151</v>
      </c>
      <c r="BM179" s="217" t="s">
        <v>493</v>
      </c>
    </row>
    <row r="180" spans="1:65" s="2" customFormat="1" ht="33" customHeight="1">
      <c r="A180" s="35"/>
      <c r="B180" s="36"/>
      <c r="C180" s="205" t="s">
        <v>364</v>
      </c>
      <c r="D180" s="205" t="s">
        <v>147</v>
      </c>
      <c r="E180" s="206" t="s">
        <v>2055</v>
      </c>
      <c r="F180" s="207" t="s">
        <v>2056</v>
      </c>
      <c r="G180" s="208" t="s">
        <v>471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11"/>
        <v>0</v>
      </c>
      <c r="Q180" s="215">
        <v>0</v>
      </c>
      <c r="R180" s="215">
        <f t="shared" si="12"/>
        <v>0</v>
      </c>
      <c r="S180" s="215">
        <v>0</v>
      </c>
      <c r="T180" s="21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80</v>
      </c>
      <c r="BK180" s="218">
        <f t="shared" si="19"/>
        <v>0</v>
      </c>
      <c r="BL180" s="18" t="s">
        <v>151</v>
      </c>
      <c r="BM180" s="217" t="s">
        <v>498</v>
      </c>
    </row>
    <row r="181" spans="1:65" s="2" customFormat="1" ht="16.5" customHeight="1">
      <c r="A181" s="35"/>
      <c r="B181" s="36"/>
      <c r="C181" s="205" t="s">
        <v>486</v>
      </c>
      <c r="D181" s="205" t="s">
        <v>147</v>
      </c>
      <c r="E181" s="206" t="s">
        <v>2057</v>
      </c>
      <c r="F181" s="207" t="s">
        <v>2058</v>
      </c>
      <c r="G181" s="208" t="s">
        <v>471</v>
      </c>
      <c r="H181" s="209">
        <v>1</v>
      </c>
      <c r="I181" s="210"/>
      <c r="J181" s="211">
        <f t="shared" si="10"/>
        <v>0</v>
      </c>
      <c r="K181" s="212"/>
      <c r="L181" s="40"/>
      <c r="M181" s="213" t="s">
        <v>1</v>
      </c>
      <c r="N181" s="214" t="s">
        <v>37</v>
      </c>
      <c r="O181" s="72"/>
      <c r="P181" s="215">
        <f t="shared" si="11"/>
        <v>0</v>
      </c>
      <c r="Q181" s="215">
        <v>0</v>
      </c>
      <c r="R181" s="215">
        <f t="shared" si="12"/>
        <v>0</v>
      </c>
      <c r="S181" s="215">
        <v>0</v>
      </c>
      <c r="T181" s="216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151</v>
      </c>
      <c r="AT181" s="217" t="s">
        <v>147</v>
      </c>
      <c r="AU181" s="217" t="s">
        <v>80</v>
      </c>
      <c r="AY181" s="18" t="s">
        <v>145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80</v>
      </c>
      <c r="BK181" s="218">
        <f t="shared" si="19"/>
        <v>0</v>
      </c>
      <c r="BL181" s="18" t="s">
        <v>151</v>
      </c>
      <c r="BM181" s="217" t="s">
        <v>502</v>
      </c>
    </row>
    <row r="182" spans="1:65" s="2" customFormat="1" ht="33" customHeight="1">
      <c r="A182" s="35"/>
      <c r="B182" s="36"/>
      <c r="C182" s="205" t="s">
        <v>370</v>
      </c>
      <c r="D182" s="205" t="s">
        <v>147</v>
      </c>
      <c r="E182" s="206" t="s">
        <v>2059</v>
      </c>
      <c r="F182" s="207" t="s">
        <v>2060</v>
      </c>
      <c r="G182" s="208" t="s">
        <v>471</v>
      </c>
      <c r="H182" s="209">
        <v>1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37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151</v>
      </c>
      <c r="AT182" s="217" t="s">
        <v>147</v>
      </c>
      <c r="AU182" s="217" t="s">
        <v>80</v>
      </c>
      <c r="AY182" s="18" t="s">
        <v>145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80</v>
      </c>
      <c r="BK182" s="218">
        <f t="shared" si="19"/>
        <v>0</v>
      </c>
      <c r="BL182" s="18" t="s">
        <v>151</v>
      </c>
      <c r="BM182" s="217" t="s">
        <v>507</v>
      </c>
    </row>
    <row r="183" spans="1:65" s="2" customFormat="1" ht="16.5" customHeight="1">
      <c r="A183" s="35"/>
      <c r="B183" s="36"/>
      <c r="C183" s="205" t="s">
        <v>495</v>
      </c>
      <c r="D183" s="205" t="s">
        <v>147</v>
      </c>
      <c r="E183" s="206" t="s">
        <v>2061</v>
      </c>
      <c r="F183" s="207" t="s">
        <v>2062</v>
      </c>
      <c r="G183" s="208" t="s">
        <v>471</v>
      </c>
      <c r="H183" s="209">
        <v>1</v>
      </c>
      <c r="I183" s="210"/>
      <c r="J183" s="211">
        <f t="shared" si="10"/>
        <v>0</v>
      </c>
      <c r="K183" s="212"/>
      <c r="L183" s="40"/>
      <c r="M183" s="213" t="s">
        <v>1</v>
      </c>
      <c r="N183" s="214" t="s">
        <v>37</v>
      </c>
      <c r="O183" s="72"/>
      <c r="P183" s="215">
        <f t="shared" si="11"/>
        <v>0</v>
      </c>
      <c r="Q183" s="215">
        <v>0</v>
      </c>
      <c r="R183" s="215">
        <f t="shared" si="12"/>
        <v>0</v>
      </c>
      <c r="S183" s="215">
        <v>0</v>
      </c>
      <c r="T183" s="21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151</v>
      </c>
      <c r="AT183" s="217" t="s">
        <v>147</v>
      </c>
      <c r="AU183" s="217" t="s">
        <v>80</v>
      </c>
      <c r="AY183" s="18" t="s">
        <v>145</v>
      </c>
      <c r="BE183" s="218">
        <f t="shared" si="14"/>
        <v>0</v>
      </c>
      <c r="BF183" s="218">
        <f t="shared" si="15"/>
        <v>0</v>
      </c>
      <c r="BG183" s="218">
        <f t="shared" si="16"/>
        <v>0</v>
      </c>
      <c r="BH183" s="218">
        <f t="shared" si="17"/>
        <v>0</v>
      </c>
      <c r="BI183" s="218">
        <f t="shared" si="18"/>
        <v>0</v>
      </c>
      <c r="BJ183" s="18" t="s">
        <v>80</v>
      </c>
      <c r="BK183" s="218">
        <f t="shared" si="19"/>
        <v>0</v>
      </c>
      <c r="BL183" s="18" t="s">
        <v>151</v>
      </c>
      <c r="BM183" s="217" t="s">
        <v>511</v>
      </c>
    </row>
    <row r="184" spans="1:65" s="2" customFormat="1" ht="55.5" customHeight="1">
      <c r="A184" s="35"/>
      <c r="B184" s="36"/>
      <c r="C184" s="205" t="s">
        <v>376</v>
      </c>
      <c r="D184" s="205" t="s">
        <v>147</v>
      </c>
      <c r="E184" s="206" t="s">
        <v>2063</v>
      </c>
      <c r="F184" s="207" t="s">
        <v>2064</v>
      </c>
      <c r="G184" s="208" t="s">
        <v>471</v>
      </c>
      <c r="H184" s="209">
        <v>1</v>
      </c>
      <c r="I184" s="210"/>
      <c r="J184" s="211">
        <f t="shared" si="10"/>
        <v>0</v>
      </c>
      <c r="K184" s="212"/>
      <c r="L184" s="40"/>
      <c r="M184" s="213" t="s">
        <v>1</v>
      </c>
      <c r="N184" s="214" t="s">
        <v>37</v>
      </c>
      <c r="O184" s="72"/>
      <c r="P184" s="215">
        <f t="shared" si="11"/>
        <v>0</v>
      </c>
      <c r="Q184" s="215">
        <v>0</v>
      </c>
      <c r="R184" s="215">
        <f t="shared" si="12"/>
        <v>0</v>
      </c>
      <c r="S184" s="215">
        <v>0</v>
      </c>
      <c r="T184" s="21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80</v>
      </c>
      <c r="AY184" s="18" t="s">
        <v>145</v>
      </c>
      <c r="BE184" s="218">
        <f t="shared" si="14"/>
        <v>0</v>
      </c>
      <c r="BF184" s="218">
        <f t="shared" si="15"/>
        <v>0</v>
      </c>
      <c r="BG184" s="218">
        <f t="shared" si="16"/>
        <v>0</v>
      </c>
      <c r="BH184" s="218">
        <f t="shared" si="17"/>
        <v>0</v>
      </c>
      <c r="BI184" s="218">
        <f t="shared" si="18"/>
        <v>0</v>
      </c>
      <c r="BJ184" s="18" t="s">
        <v>80</v>
      </c>
      <c r="BK184" s="218">
        <f t="shared" si="19"/>
        <v>0</v>
      </c>
      <c r="BL184" s="18" t="s">
        <v>151</v>
      </c>
      <c r="BM184" s="217" t="s">
        <v>516</v>
      </c>
    </row>
    <row r="185" spans="1:65" s="2" customFormat="1" ht="16.5" customHeight="1">
      <c r="A185" s="35"/>
      <c r="B185" s="36"/>
      <c r="C185" s="205" t="s">
        <v>504</v>
      </c>
      <c r="D185" s="205" t="s">
        <v>147</v>
      </c>
      <c r="E185" s="206" t="s">
        <v>2065</v>
      </c>
      <c r="F185" s="207" t="s">
        <v>2066</v>
      </c>
      <c r="G185" s="208" t="s">
        <v>471</v>
      </c>
      <c r="H185" s="209">
        <v>1</v>
      </c>
      <c r="I185" s="210"/>
      <c r="J185" s="211">
        <f t="shared" si="10"/>
        <v>0</v>
      </c>
      <c r="K185" s="212"/>
      <c r="L185" s="40"/>
      <c r="M185" s="213" t="s">
        <v>1</v>
      </c>
      <c r="N185" s="214" t="s">
        <v>37</v>
      </c>
      <c r="O185" s="72"/>
      <c r="P185" s="215">
        <f t="shared" si="11"/>
        <v>0</v>
      </c>
      <c r="Q185" s="215">
        <v>0</v>
      </c>
      <c r="R185" s="215">
        <f t="shared" si="12"/>
        <v>0</v>
      </c>
      <c r="S185" s="215">
        <v>0</v>
      </c>
      <c r="T185" s="21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80</v>
      </c>
      <c r="AY185" s="18" t="s">
        <v>145</v>
      </c>
      <c r="BE185" s="218">
        <f t="shared" si="14"/>
        <v>0</v>
      </c>
      <c r="BF185" s="218">
        <f t="shared" si="15"/>
        <v>0</v>
      </c>
      <c r="BG185" s="218">
        <f t="shared" si="16"/>
        <v>0</v>
      </c>
      <c r="BH185" s="218">
        <f t="shared" si="17"/>
        <v>0</v>
      </c>
      <c r="BI185" s="218">
        <f t="shared" si="18"/>
        <v>0</v>
      </c>
      <c r="BJ185" s="18" t="s">
        <v>80</v>
      </c>
      <c r="BK185" s="218">
        <f t="shared" si="19"/>
        <v>0</v>
      </c>
      <c r="BL185" s="18" t="s">
        <v>151</v>
      </c>
      <c r="BM185" s="217" t="s">
        <v>520</v>
      </c>
    </row>
    <row r="186" spans="1:65" s="2" customFormat="1" ht="33" customHeight="1">
      <c r="A186" s="35"/>
      <c r="B186" s="36"/>
      <c r="C186" s="205" t="s">
        <v>380</v>
      </c>
      <c r="D186" s="205" t="s">
        <v>147</v>
      </c>
      <c r="E186" s="206" t="s">
        <v>2067</v>
      </c>
      <c r="F186" s="207" t="s">
        <v>2068</v>
      </c>
      <c r="G186" s="208" t="s">
        <v>471</v>
      </c>
      <c r="H186" s="209">
        <v>1</v>
      </c>
      <c r="I186" s="210"/>
      <c r="J186" s="211">
        <f t="shared" si="10"/>
        <v>0</v>
      </c>
      <c r="K186" s="212"/>
      <c r="L186" s="40"/>
      <c r="M186" s="213" t="s">
        <v>1</v>
      </c>
      <c r="N186" s="214" t="s">
        <v>37</v>
      </c>
      <c r="O186" s="72"/>
      <c r="P186" s="215">
        <f t="shared" si="11"/>
        <v>0</v>
      </c>
      <c r="Q186" s="215">
        <v>0</v>
      </c>
      <c r="R186" s="215">
        <f t="shared" si="12"/>
        <v>0</v>
      </c>
      <c r="S186" s="215">
        <v>0</v>
      </c>
      <c r="T186" s="21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80</v>
      </c>
      <c r="AY186" s="18" t="s">
        <v>145</v>
      </c>
      <c r="BE186" s="218">
        <f t="shared" si="14"/>
        <v>0</v>
      </c>
      <c r="BF186" s="218">
        <f t="shared" si="15"/>
        <v>0</v>
      </c>
      <c r="BG186" s="218">
        <f t="shared" si="16"/>
        <v>0</v>
      </c>
      <c r="BH186" s="218">
        <f t="shared" si="17"/>
        <v>0</v>
      </c>
      <c r="BI186" s="218">
        <f t="shared" si="18"/>
        <v>0</v>
      </c>
      <c r="BJ186" s="18" t="s">
        <v>80</v>
      </c>
      <c r="BK186" s="218">
        <f t="shared" si="19"/>
        <v>0</v>
      </c>
      <c r="BL186" s="18" t="s">
        <v>151</v>
      </c>
      <c r="BM186" s="217" t="s">
        <v>584</v>
      </c>
    </row>
    <row r="187" spans="1:65" s="2" customFormat="1" ht="16.5" customHeight="1">
      <c r="A187" s="35"/>
      <c r="B187" s="36"/>
      <c r="C187" s="205" t="s">
        <v>513</v>
      </c>
      <c r="D187" s="205" t="s">
        <v>147</v>
      </c>
      <c r="E187" s="206" t="s">
        <v>2069</v>
      </c>
      <c r="F187" s="207" t="s">
        <v>2018</v>
      </c>
      <c r="G187" s="208" t="s">
        <v>189</v>
      </c>
      <c r="H187" s="209">
        <v>46</v>
      </c>
      <c r="I187" s="210"/>
      <c r="J187" s="211">
        <f t="shared" si="10"/>
        <v>0</v>
      </c>
      <c r="K187" s="212"/>
      <c r="L187" s="40"/>
      <c r="M187" s="213" t="s">
        <v>1</v>
      </c>
      <c r="N187" s="214" t="s">
        <v>37</v>
      </c>
      <c r="O187" s="72"/>
      <c r="P187" s="215">
        <f t="shared" si="11"/>
        <v>0</v>
      </c>
      <c r="Q187" s="215">
        <v>0</v>
      </c>
      <c r="R187" s="215">
        <f t="shared" si="12"/>
        <v>0</v>
      </c>
      <c r="S187" s="215">
        <v>0</v>
      </c>
      <c r="T187" s="216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151</v>
      </c>
      <c r="AT187" s="217" t="s">
        <v>147</v>
      </c>
      <c r="AU187" s="217" t="s">
        <v>80</v>
      </c>
      <c r="AY187" s="18" t="s">
        <v>145</v>
      </c>
      <c r="BE187" s="218">
        <f t="shared" si="14"/>
        <v>0</v>
      </c>
      <c r="BF187" s="218">
        <f t="shared" si="15"/>
        <v>0</v>
      </c>
      <c r="BG187" s="218">
        <f t="shared" si="16"/>
        <v>0</v>
      </c>
      <c r="BH187" s="218">
        <f t="shared" si="17"/>
        <v>0</v>
      </c>
      <c r="BI187" s="218">
        <f t="shared" si="18"/>
        <v>0</v>
      </c>
      <c r="BJ187" s="18" t="s">
        <v>80</v>
      </c>
      <c r="BK187" s="218">
        <f t="shared" si="19"/>
        <v>0</v>
      </c>
      <c r="BL187" s="18" t="s">
        <v>151</v>
      </c>
      <c r="BM187" s="217" t="s">
        <v>587</v>
      </c>
    </row>
    <row r="188" spans="1:65" s="2" customFormat="1" ht="55.5" customHeight="1">
      <c r="A188" s="35"/>
      <c r="B188" s="36"/>
      <c r="C188" s="205" t="s">
        <v>385</v>
      </c>
      <c r="D188" s="205" t="s">
        <v>147</v>
      </c>
      <c r="E188" s="206" t="s">
        <v>2070</v>
      </c>
      <c r="F188" s="207" t="s">
        <v>2071</v>
      </c>
      <c r="G188" s="208" t="s">
        <v>189</v>
      </c>
      <c r="H188" s="209">
        <v>46</v>
      </c>
      <c r="I188" s="210"/>
      <c r="J188" s="211">
        <f t="shared" si="10"/>
        <v>0</v>
      </c>
      <c r="K188" s="212"/>
      <c r="L188" s="40"/>
      <c r="M188" s="213" t="s">
        <v>1</v>
      </c>
      <c r="N188" s="214" t="s">
        <v>37</v>
      </c>
      <c r="O188" s="72"/>
      <c r="P188" s="215">
        <f t="shared" si="11"/>
        <v>0</v>
      </c>
      <c r="Q188" s="215">
        <v>0</v>
      </c>
      <c r="R188" s="215">
        <f t="shared" si="12"/>
        <v>0</v>
      </c>
      <c r="S188" s="215">
        <v>0</v>
      </c>
      <c r="T188" s="216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151</v>
      </c>
      <c r="AT188" s="217" t="s">
        <v>147</v>
      </c>
      <c r="AU188" s="217" t="s">
        <v>80</v>
      </c>
      <c r="AY188" s="18" t="s">
        <v>145</v>
      </c>
      <c r="BE188" s="218">
        <f t="shared" si="14"/>
        <v>0</v>
      </c>
      <c r="BF188" s="218">
        <f t="shared" si="15"/>
        <v>0</v>
      </c>
      <c r="BG188" s="218">
        <f t="shared" si="16"/>
        <v>0</v>
      </c>
      <c r="BH188" s="218">
        <f t="shared" si="17"/>
        <v>0</v>
      </c>
      <c r="BI188" s="218">
        <f t="shared" si="18"/>
        <v>0</v>
      </c>
      <c r="BJ188" s="18" t="s">
        <v>80</v>
      </c>
      <c r="BK188" s="218">
        <f t="shared" si="19"/>
        <v>0</v>
      </c>
      <c r="BL188" s="18" t="s">
        <v>151</v>
      </c>
      <c r="BM188" s="217" t="s">
        <v>591</v>
      </c>
    </row>
    <row r="189" spans="2:63" s="12" customFormat="1" ht="25.9" customHeight="1">
      <c r="B189" s="189"/>
      <c r="C189" s="190"/>
      <c r="D189" s="191" t="s">
        <v>71</v>
      </c>
      <c r="E189" s="192" t="s">
        <v>2072</v>
      </c>
      <c r="F189" s="192" t="s">
        <v>1491</v>
      </c>
      <c r="G189" s="190"/>
      <c r="H189" s="190"/>
      <c r="I189" s="193"/>
      <c r="J189" s="194">
        <f>BK189</f>
        <v>0</v>
      </c>
      <c r="K189" s="190"/>
      <c r="L189" s="195"/>
      <c r="M189" s="196"/>
      <c r="N189" s="197"/>
      <c r="O189" s="197"/>
      <c r="P189" s="198">
        <f>SUM(P190:P195)</f>
        <v>0</v>
      </c>
      <c r="Q189" s="197"/>
      <c r="R189" s="198">
        <f>SUM(R190:R195)</f>
        <v>0</v>
      </c>
      <c r="S189" s="197"/>
      <c r="T189" s="199">
        <f>SUM(T190:T195)</f>
        <v>0</v>
      </c>
      <c r="AR189" s="200" t="s">
        <v>80</v>
      </c>
      <c r="AT189" s="201" t="s">
        <v>71</v>
      </c>
      <c r="AU189" s="201" t="s">
        <v>72</v>
      </c>
      <c r="AY189" s="200" t="s">
        <v>145</v>
      </c>
      <c r="BK189" s="202">
        <f>SUM(BK190:BK195)</f>
        <v>0</v>
      </c>
    </row>
    <row r="190" spans="1:65" s="2" customFormat="1" ht="33" customHeight="1">
      <c r="A190" s="35"/>
      <c r="B190" s="36"/>
      <c r="C190" s="205" t="s">
        <v>522</v>
      </c>
      <c r="D190" s="205" t="s">
        <v>147</v>
      </c>
      <c r="E190" s="206" t="s">
        <v>2073</v>
      </c>
      <c r="F190" s="207" t="s">
        <v>2074</v>
      </c>
      <c r="G190" s="208" t="s">
        <v>574</v>
      </c>
      <c r="H190" s="209">
        <v>32</v>
      </c>
      <c r="I190" s="210"/>
      <c r="J190" s="211">
        <f aca="true" t="shared" si="20" ref="J190:J195">ROUND(I190*H190,2)</f>
        <v>0</v>
      </c>
      <c r="K190" s="212"/>
      <c r="L190" s="40"/>
      <c r="M190" s="213" t="s">
        <v>1</v>
      </c>
      <c r="N190" s="214" t="s">
        <v>37</v>
      </c>
      <c r="O190" s="72"/>
      <c r="P190" s="215">
        <f aca="true" t="shared" si="21" ref="P190:P195">O190*H190</f>
        <v>0</v>
      </c>
      <c r="Q190" s="215">
        <v>0</v>
      </c>
      <c r="R190" s="215">
        <f aca="true" t="shared" si="22" ref="R190:R195">Q190*H190</f>
        <v>0</v>
      </c>
      <c r="S190" s="215">
        <v>0</v>
      </c>
      <c r="T190" s="216">
        <f aca="true" t="shared" si="23" ref="T190:T195"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80</v>
      </c>
      <c r="AY190" s="18" t="s">
        <v>145</v>
      </c>
      <c r="BE190" s="218">
        <f aca="true" t="shared" si="24" ref="BE190:BE195">IF(N190="základní",J190,0)</f>
        <v>0</v>
      </c>
      <c r="BF190" s="218">
        <f aca="true" t="shared" si="25" ref="BF190:BF195">IF(N190="snížená",J190,0)</f>
        <v>0</v>
      </c>
      <c r="BG190" s="218">
        <f aca="true" t="shared" si="26" ref="BG190:BG195">IF(N190="zákl. přenesená",J190,0)</f>
        <v>0</v>
      </c>
      <c r="BH190" s="218">
        <f aca="true" t="shared" si="27" ref="BH190:BH195">IF(N190="sníž. přenesená",J190,0)</f>
        <v>0</v>
      </c>
      <c r="BI190" s="218">
        <f aca="true" t="shared" si="28" ref="BI190:BI195">IF(N190="nulová",J190,0)</f>
        <v>0</v>
      </c>
      <c r="BJ190" s="18" t="s">
        <v>80</v>
      </c>
      <c r="BK190" s="218">
        <f aca="true" t="shared" si="29" ref="BK190:BK195">ROUND(I190*H190,2)</f>
        <v>0</v>
      </c>
      <c r="BL190" s="18" t="s">
        <v>151</v>
      </c>
      <c r="BM190" s="217" t="s">
        <v>595</v>
      </c>
    </row>
    <row r="191" spans="1:65" s="2" customFormat="1" ht="33" customHeight="1">
      <c r="A191" s="35"/>
      <c r="B191" s="36"/>
      <c r="C191" s="205" t="s">
        <v>390</v>
      </c>
      <c r="D191" s="205" t="s">
        <v>147</v>
      </c>
      <c r="E191" s="206" t="s">
        <v>2075</v>
      </c>
      <c r="F191" s="207" t="s">
        <v>2076</v>
      </c>
      <c r="G191" s="208" t="s">
        <v>574</v>
      </c>
      <c r="H191" s="209">
        <v>24</v>
      </c>
      <c r="I191" s="210"/>
      <c r="J191" s="211">
        <f t="shared" si="20"/>
        <v>0</v>
      </c>
      <c r="K191" s="212"/>
      <c r="L191" s="40"/>
      <c r="M191" s="213" t="s">
        <v>1</v>
      </c>
      <c r="N191" s="214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151</v>
      </c>
      <c r="AT191" s="217" t="s">
        <v>147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601</v>
      </c>
    </row>
    <row r="192" spans="1:65" s="2" customFormat="1" ht="21.75" customHeight="1">
      <c r="A192" s="35"/>
      <c r="B192" s="36"/>
      <c r="C192" s="205" t="s">
        <v>531</v>
      </c>
      <c r="D192" s="205" t="s">
        <v>147</v>
      </c>
      <c r="E192" s="206" t="s">
        <v>2077</v>
      </c>
      <c r="F192" s="207" t="s">
        <v>2078</v>
      </c>
      <c r="G192" s="208" t="s">
        <v>181</v>
      </c>
      <c r="H192" s="209">
        <v>12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151</v>
      </c>
      <c r="AT192" s="217" t="s">
        <v>147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604</v>
      </c>
    </row>
    <row r="193" spans="1:65" s="2" customFormat="1" ht="21.75" customHeight="1">
      <c r="A193" s="35"/>
      <c r="B193" s="36"/>
      <c r="C193" s="205" t="s">
        <v>396</v>
      </c>
      <c r="D193" s="205" t="s">
        <v>147</v>
      </c>
      <c r="E193" s="206" t="s">
        <v>2079</v>
      </c>
      <c r="F193" s="207" t="s">
        <v>2080</v>
      </c>
      <c r="G193" s="208" t="s">
        <v>181</v>
      </c>
      <c r="H193" s="209">
        <v>12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612</v>
      </c>
    </row>
    <row r="194" spans="1:65" s="2" customFormat="1" ht="16.5" customHeight="1">
      <c r="A194" s="35"/>
      <c r="B194" s="36"/>
      <c r="C194" s="205" t="s">
        <v>540</v>
      </c>
      <c r="D194" s="205" t="s">
        <v>147</v>
      </c>
      <c r="E194" s="206" t="s">
        <v>2081</v>
      </c>
      <c r="F194" s="207" t="s">
        <v>2082</v>
      </c>
      <c r="G194" s="208" t="s">
        <v>574</v>
      </c>
      <c r="H194" s="209">
        <v>24</v>
      </c>
      <c r="I194" s="210"/>
      <c r="J194" s="211">
        <f t="shared" si="20"/>
        <v>0</v>
      </c>
      <c r="K194" s="212"/>
      <c r="L194" s="40"/>
      <c r="M194" s="213" t="s">
        <v>1</v>
      </c>
      <c r="N194" s="214" t="s">
        <v>37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151</v>
      </c>
      <c r="AT194" s="217" t="s">
        <v>147</v>
      </c>
      <c r="AU194" s="217" t="s">
        <v>80</v>
      </c>
      <c r="AY194" s="18" t="s">
        <v>145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80</v>
      </c>
      <c r="BK194" s="218">
        <f t="shared" si="29"/>
        <v>0</v>
      </c>
      <c r="BL194" s="18" t="s">
        <v>151</v>
      </c>
      <c r="BM194" s="217" t="s">
        <v>619</v>
      </c>
    </row>
    <row r="195" spans="1:65" s="2" customFormat="1" ht="33" customHeight="1">
      <c r="A195" s="35"/>
      <c r="B195" s="36"/>
      <c r="C195" s="205" t="s">
        <v>401</v>
      </c>
      <c r="D195" s="205" t="s">
        <v>147</v>
      </c>
      <c r="E195" s="206" t="s">
        <v>2083</v>
      </c>
      <c r="F195" s="207" t="s">
        <v>2084</v>
      </c>
      <c r="G195" s="208" t="s">
        <v>1168</v>
      </c>
      <c r="H195" s="209">
        <v>360</v>
      </c>
      <c r="I195" s="210"/>
      <c r="J195" s="211">
        <f t="shared" si="20"/>
        <v>0</v>
      </c>
      <c r="K195" s="212"/>
      <c r="L195" s="40"/>
      <c r="M195" s="213" t="s">
        <v>1</v>
      </c>
      <c r="N195" s="214" t="s">
        <v>37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151</v>
      </c>
      <c r="AT195" s="217" t="s">
        <v>147</v>
      </c>
      <c r="AU195" s="217" t="s">
        <v>80</v>
      </c>
      <c r="AY195" s="18" t="s">
        <v>145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80</v>
      </c>
      <c r="BK195" s="218">
        <f t="shared" si="29"/>
        <v>0</v>
      </c>
      <c r="BL195" s="18" t="s">
        <v>151</v>
      </c>
      <c r="BM195" s="217" t="s">
        <v>624</v>
      </c>
    </row>
    <row r="196" spans="2:63" s="12" customFormat="1" ht="25.9" customHeight="1">
      <c r="B196" s="189"/>
      <c r="C196" s="190"/>
      <c r="D196" s="191" t="s">
        <v>71</v>
      </c>
      <c r="E196" s="192" t="s">
        <v>2085</v>
      </c>
      <c r="F196" s="192" t="s">
        <v>2086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P197</f>
        <v>0</v>
      </c>
      <c r="Q196" s="197"/>
      <c r="R196" s="198">
        <f>R197</f>
        <v>0</v>
      </c>
      <c r="S196" s="197"/>
      <c r="T196" s="199">
        <f>T197</f>
        <v>0</v>
      </c>
      <c r="AR196" s="200" t="s">
        <v>80</v>
      </c>
      <c r="AT196" s="201" t="s">
        <v>71</v>
      </c>
      <c r="AU196" s="201" t="s">
        <v>72</v>
      </c>
      <c r="AY196" s="200" t="s">
        <v>145</v>
      </c>
      <c r="BK196" s="202">
        <f>BK197</f>
        <v>0</v>
      </c>
    </row>
    <row r="197" spans="1:65" s="2" customFormat="1" ht="21.75" customHeight="1">
      <c r="A197" s="35"/>
      <c r="B197" s="36"/>
      <c r="C197" s="205" t="s">
        <v>549</v>
      </c>
      <c r="D197" s="205" t="s">
        <v>147</v>
      </c>
      <c r="E197" s="206" t="s">
        <v>2087</v>
      </c>
      <c r="F197" s="207" t="s">
        <v>2088</v>
      </c>
      <c r="G197" s="208" t="s">
        <v>189</v>
      </c>
      <c r="H197" s="209">
        <v>80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37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151</v>
      </c>
      <c r="AT197" s="217" t="s">
        <v>147</v>
      </c>
      <c r="AU197" s="217" t="s">
        <v>80</v>
      </c>
      <c r="AY197" s="18" t="s">
        <v>145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80</v>
      </c>
      <c r="BK197" s="218">
        <f>ROUND(I197*H197,2)</f>
        <v>0</v>
      </c>
      <c r="BL197" s="18" t="s">
        <v>151</v>
      </c>
      <c r="BM197" s="217" t="s">
        <v>628</v>
      </c>
    </row>
    <row r="198" spans="2:63" s="12" customFormat="1" ht="25.9" customHeight="1">
      <c r="B198" s="189"/>
      <c r="C198" s="190"/>
      <c r="D198" s="191" t="s">
        <v>71</v>
      </c>
      <c r="E198" s="192" t="s">
        <v>2089</v>
      </c>
      <c r="F198" s="192" t="s">
        <v>2090</v>
      </c>
      <c r="G198" s="190"/>
      <c r="H198" s="190"/>
      <c r="I198" s="193"/>
      <c r="J198" s="194">
        <f>BK198</f>
        <v>0</v>
      </c>
      <c r="K198" s="190"/>
      <c r="L198" s="195"/>
      <c r="M198" s="196"/>
      <c r="N198" s="197"/>
      <c r="O198" s="197"/>
      <c r="P198" s="198">
        <f>SUM(P199:P202)</f>
        <v>0</v>
      </c>
      <c r="Q198" s="197"/>
      <c r="R198" s="198">
        <f>SUM(R199:R202)</f>
        <v>0</v>
      </c>
      <c r="S198" s="197"/>
      <c r="T198" s="199">
        <f>SUM(T199:T202)</f>
        <v>0</v>
      </c>
      <c r="AR198" s="200" t="s">
        <v>80</v>
      </c>
      <c r="AT198" s="201" t="s">
        <v>71</v>
      </c>
      <c r="AU198" s="201" t="s">
        <v>72</v>
      </c>
      <c r="AY198" s="200" t="s">
        <v>145</v>
      </c>
      <c r="BK198" s="202">
        <f>SUM(BK199:BK202)</f>
        <v>0</v>
      </c>
    </row>
    <row r="199" spans="1:65" s="2" customFormat="1" ht="16.5" customHeight="1">
      <c r="A199" s="35"/>
      <c r="B199" s="36"/>
      <c r="C199" s="205" t="s">
        <v>72</v>
      </c>
      <c r="D199" s="205" t="s">
        <v>147</v>
      </c>
      <c r="E199" s="206" t="s">
        <v>2091</v>
      </c>
      <c r="F199" s="207" t="s">
        <v>2092</v>
      </c>
      <c r="G199" s="208" t="s">
        <v>634</v>
      </c>
      <c r="H199" s="274"/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80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635</v>
      </c>
    </row>
    <row r="200" spans="1:65" s="2" customFormat="1" ht="16.5" customHeight="1">
      <c r="A200" s="35"/>
      <c r="B200" s="36"/>
      <c r="C200" s="205" t="s">
        <v>72</v>
      </c>
      <c r="D200" s="205" t="s">
        <v>147</v>
      </c>
      <c r="E200" s="206" t="s">
        <v>2093</v>
      </c>
      <c r="F200" s="207" t="s">
        <v>2094</v>
      </c>
      <c r="G200" s="208" t="s">
        <v>634</v>
      </c>
      <c r="H200" s="274"/>
      <c r="I200" s="210"/>
      <c r="J200" s="211">
        <f>ROUND(I200*H200,2)</f>
        <v>0</v>
      </c>
      <c r="K200" s="212"/>
      <c r="L200" s="40"/>
      <c r="M200" s="213" t="s">
        <v>1</v>
      </c>
      <c r="N200" s="214" t="s">
        <v>37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151</v>
      </c>
      <c r="AT200" s="217" t="s">
        <v>147</v>
      </c>
      <c r="AU200" s="217" t="s">
        <v>80</v>
      </c>
      <c r="AY200" s="18" t="s">
        <v>145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151</v>
      </c>
      <c r="BM200" s="217" t="s">
        <v>640</v>
      </c>
    </row>
    <row r="201" spans="1:65" s="2" customFormat="1" ht="21.75" customHeight="1">
      <c r="A201" s="35"/>
      <c r="B201" s="36"/>
      <c r="C201" s="205" t="s">
        <v>72</v>
      </c>
      <c r="D201" s="205" t="s">
        <v>147</v>
      </c>
      <c r="E201" s="206" t="s">
        <v>2095</v>
      </c>
      <c r="F201" s="207" t="s">
        <v>2096</v>
      </c>
      <c r="G201" s="208" t="s">
        <v>471</v>
      </c>
      <c r="H201" s="209">
        <v>1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37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151</v>
      </c>
      <c r="AT201" s="217" t="s">
        <v>147</v>
      </c>
      <c r="AU201" s="217" t="s">
        <v>80</v>
      </c>
      <c r="AY201" s="18" t="s">
        <v>145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151</v>
      </c>
      <c r="BM201" s="217" t="s">
        <v>645</v>
      </c>
    </row>
    <row r="202" spans="1:65" s="2" customFormat="1" ht="16.5" customHeight="1">
      <c r="A202" s="35"/>
      <c r="B202" s="36"/>
      <c r="C202" s="205" t="s">
        <v>72</v>
      </c>
      <c r="D202" s="205" t="s">
        <v>147</v>
      </c>
      <c r="E202" s="206" t="s">
        <v>2097</v>
      </c>
      <c r="F202" s="207" t="s">
        <v>2098</v>
      </c>
      <c r="G202" s="208" t="s">
        <v>574</v>
      </c>
      <c r="H202" s="209">
        <v>80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37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151</v>
      </c>
      <c r="AT202" s="217" t="s">
        <v>147</v>
      </c>
      <c r="AU202" s="217" t="s">
        <v>80</v>
      </c>
      <c r="AY202" s="18" t="s">
        <v>145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80</v>
      </c>
      <c r="BK202" s="218">
        <f>ROUND(I202*H202,2)</f>
        <v>0</v>
      </c>
      <c r="BL202" s="18" t="s">
        <v>151</v>
      </c>
      <c r="BM202" s="217" t="s">
        <v>649</v>
      </c>
    </row>
    <row r="203" spans="2:63" s="12" customFormat="1" ht="25.9" customHeight="1">
      <c r="B203" s="189"/>
      <c r="C203" s="190"/>
      <c r="D203" s="191" t="s">
        <v>71</v>
      </c>
      <c r="E203" s="192" t="s">
        <v>143</v>
      </c>
      <c r="F203" s="192" t="s">
        <v>1511</v>
      </c>
      <c r="G203" s="190"/>
      <c r="H203" s="190"/>
      <c r="I203" s="193"/>
      <c r="J203" s="194">
        <f>BK203</f>
        <v>0</v>
      </c>
      <c r="K203" s="190"/>
      <c r="L203" s="195"/>
      <c r="M203" s="196"/>
      <c r="N203" s="197"/>
      <c r="O203" s="197"/>
      <c r="P203" s="198">
        <f>P204+P208</f>
        <v>0</v>
      </c>
      <c r="Q203" s="197"/>
      <c r="R203" s="198">
        <f>R204+R208</f>
        <v>0</v>
      </c>
      <c r="S203" s="197"/>
      <c r="T203" s="199">
        <f>T204+T208</f>
        <v>0</v>
      </c>
      <c r="AR203" s="200" t="s">
        <v>80</v>
      </c>
      <c r="AT203" s="201" t="s">
        <v>71</v>
      </c>
      <c r="AU203" s="201" t="s">
        <v>72</v>
      </c>
      <c r="AY203" s="200" t="s">
        <v>145</v>
      </c>
      <c r="BK203" s="202">
        <f>BK204+BK208</f>
        <v>0</v>
      </c>
    </row>
    <row r="204" spans="2:63" s="12" customFormat="1" ht="22.9" customHeight="1">
      <c r="B204" s="189"/>
      <c r="C204" s="190"/>
      <c r="D204" s="191" t="s">
        <v>71</v>
      </c>
      <c r="E204" s="203" t="s">
        <v>186</v>
      </c>
      <c r="F204" s="203" t="s">
        <v>398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SUM(P205:P207)</f>
        <v>0</v>
      </c>
      <c r="Q204" s="197"/>
      <c r="R204" s="198">
        <f>SUM(R205:R207)</f>
        <v>0</v>
      </c>
      <c r="S204" s="197"/>
      <c r="T204" s="199">
        <f>SUM(T205:T207)</f>
        <v>0</v>
      </c>
      <c r="AR204" s="200" t="s">
        <v>80</v>
      </c>
      <c r="AT204" s="201" t="s">
        <v>71</v>
      </c>
      <c r="AU204" s="201" t="s">
        <v>80</v>
      </c>
      <c r="AY204" s="200" t="s">
        <v>145</v>
      </c>
      <c r="BK204" s="202">
        <f>SUM(BK205:BK207)</f>
        <v>0</v>
      </c>
    </row>
    <row r="205" spans="1:65" s="2" customFormat="1" ht="21.75" customHeight="1">
      <c r="A205" s="35"/>
      <c r="B205" s="36"/>
      <c r="C205" s="205" t="s">
        <v>406</v>
      </c>
      <c r="D205" s="205" t="s">
        <v>147</v>
      </c>
      <c r="E205" s="206" t="s">
        <v>2099</v>
      </c>
      <c r="F205" s="207" t="s">
        <v>2100</v>
      </c>
      <c r="G205" s="208" t="s">
        <v>181</v>
      </c>
      <c r="H205" s="209">
        <v>79.5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37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151</v>
      </c>
      <c r="AT205" s="217" t="s">
        <v>147</v>
      </c>
      <c r="AU205" s="217" t="s">
        <v>82</v>
      </c>
      <c r="AY205" s="18" t="s">
        <v>145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151</v>
      </c>
      <c r="BM205" s="217" t="s">
        <v>2101</v>
      </c>
    </row>
    <row r="206" spans="2:51" s="13" customFormat="1" ht="12">
      <c r="B206" s="219"/>
      <c r="C206" s="220"/>
      <c r="D206" s="221" t="s">
        <v>152</v>
      </c>
      <c r="E206" s="222" t="s">
        <v>1</v>
      </c>
      <c r="F206" s="223" t="s">
        <v>2102</v>
      </c>
      <c r="G206" s="220"/>
      <c r="H206" s="224">
        <v>79.5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152</v>
      </c>
      <c r="AU206" s="230" t="s">
        <v>82</v>
      </c>
      <c r="AV206" s="13" t="s">
        <v>82</v>
      </c>
      <c r="AW206" s="13" t="s">
        <v>29</v>
      </c>
      <c r="AX206" s="13" t="s">
        <v>72</v>
      </c>
      <c r="AY206" s="230" t="s">
        <v>145</v>
      </c>
    </row>
    <row r="207" spans="2:51" s="14" customFormat="1" ht="12">
      <c r="B207" s="231"/>
      <c r="C207" s="232"/>
      <c r="D207" s="221" t="s">
        <v>152</v>
      </c>
      <c r="E207" s="233" t="s">
        <v>1</v>
      </c>
      <c r="F207" s="234" t="s">
        <v>154</v>
      </c>
      <c r="G207" s="232"/>
      <c r="H207" s="235">
        <v>79.5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152</v>
      </c>
      <c r="AU207" s="241" t="s">
        <v>82</v>
      </c>
      <c r="AV207" s="14" t="s">
        <v>151</v>
      </c>
      <c r="AW207" s="14" t="s">
        <v>29</v>
      </c>
      <c r="AX207" s="14" t="s">
        <v>80</v>
      </c>
      <c r="AY207" s="241" t="s">
        <v>145</v>
      </c>
    </row>
    <row r="208" spans="2:63" s="12" customFormat="1" ht="22.9" customHeight="1">
      <c r="B208" s="189"/>
      <c r="C208" s="190"/>
      <c r="D208" s="191" t="s">
        <v>71</v>
      </c>
      <c r="E208" s="203" t="s">
        <v>579</v>
      </c>
      <c r="F208" s="203" t="s">
        <v>580</v>
      </c>
      <c r="G208" s="190"/>
      <c r="H208" s="190"/>
      <c r="I208" s="193"/>
      <c r="J208" s="204">
        <f>BK208</f>
        <v>0</v>
      </c>
      <c r="K208" s="190"/>
      <c r="L208" s="195"/>
      <c r="M208" s="196"/>
      <c r="N208" s="197"/>
      <c r="O208" s="197"/>
      <c r="P208" s="198">
        <f>SUM(P209:P214)</f>
        <v>0</v>
      </c>
      <c r="Q208" s="197"/>
      <c r="R208" s="198">
        <f>SUM(R209:R214)</f>
        <v>0</v>
      </c>
      <c r="S208" s="197"/>
      <c r="T208" s="199">
        <f>SUM(T209:T214)</f>
        <v>0</v>
      </c>
      <c r="AR208" s="200" t="s">
        <v>80</v>
      </c>
      <c r="AT208" s="201" t="s">
        <v>71</v>
      </c>
      <c r="AU208" s="201" t="s">
        <v>80</v>
      </c>
      <c r="AY208" s="200" t="s">
        <v>145</v>
      </c>
      <c r="BK208" s="202">
        <f>SUM(BK209:BK214)</f>
        <v>0</v>
      </c>
    </row>
    <row r="209" spans="1:65" s="2" customFormat="1" ht="21.75" customHeight="1">
      <c r="A209" s="35"/>
      <c r="B209" s="36"/>
      <c r="C209" s="205" t="s">
        <v>557</v>
      </c>
      <c r="D209" s="205" t="s">
        <v>147</v>
      </c>
      <c r="E209" s="206" t="s">
        <v>582</v>
      </c>
      <c r="F209" s="207" t="s">
        <v>583</v>
      </c>
      <c r="G209" s="208" t="s">
        <v>175</v>
      </c>
      <c r="H209" s="209">
        <v>22.2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37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151</v>
      </c>
      <c r="AT209" s="217" t="s">
        <v>147</v>
      </c>
      <c r="AU209" s="217" t="s">
        <v>82</v>
      </c>
      <c r="AY209" s="18" t="s">
        <v>145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80</v>
      </c>
      <c r="BK209" s="218">
        <f>ROUND(I209*H209,2)</f>
        <v>0</v>
      </c>
      <c r="BL209" s="18" t="s">
        <v>151</v>
      </c>
      <c r="BM209" s="217" t="s">
        <v>2103</v>
      </c>
    </row>
    <row r="210" spans="1:65" s="2" customFormat="1" ht="21.75" customHeight="1">
      <c r="A210" s="35"/>
      <c r="B210" s="36"/>
      <c r="C210" s="205" t="s">
        <v>410</v>
      </c>
      <c r="D210" s="205" t="s">
        <v>147</v>
      </c>
      <c r="E210" s="206" t="s">
        <v>585</v>
      </c>
      <c r="F210" s="207" t="s">
        <v>586</v>
      </c>
      <c r="G210" s="208" t="s">
        <v>175</v>
      </c>
      <c r="H210" s="209">
        <v>22.2</v>
      </c>
      <c r="I210" s="210"/>
      <c r="J210" s="211">
        <f>ROUND(I210*H210,2)</f>
        <v>0</v>
      </c>
      <c r="K210" s="212"/>
      <c r="L210" s="40"/>
      <c r="M210" s="213" t="s">
        <v>1</v>
      </c>
      <c r="N210" s="214" t="s">
        <v>37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151</v>
      </c>
      <c r="AT210" s="217" t="s">
        <v>147</v>
      </c>
      <c r="AU210" s="217" t="s">
        <v>82</v>
      </c>
      <c r="AY210" s="18" t="s">
        <v>145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151</v>
      </c>
      <c r="BM210" s="217" t="s">
        <v>2104</v>
      </c>
    </row>
    <row r="211" spans="1:65" s="2" customFormat="1" ht="21.75" customHeight="1">
      <c r="A211" s="35"/>
      <c r="B211" s="36"/>
      <c r="C211" s="205" t="s">
        <v>564</v>
      </c>
      <c r="D211" s="205" t="s">
        <v>147</v>
      </c>
      <c r="E211" s="206" t="s">
        <v>589</v>
      </c>
      <c r="F211" s="207" t="s">
        <v>590</v>
      </c>
      <c r="G211" s="208" t="s">
        <v>175</v>
      </c>
      <c r="H211" s="209">
        <v>421.8</v>
      </c>
      <c r="I211" s="210"/>
      <c r="J211" s="211">
        <f>ROUND(I211*H211,2)</f>
        <v>0</v>
      </c>
      <c r="K211" s="212"/>
      <c r="L211" s="40"/>
      <c r="M211" s="213" t="s">
        <v>1</v>
      </c>
      <c r="N211" s="214" t="s">
        <v>37</v>
      </c>
      <c r="O211" s="72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151</v>
      </c>
      <c r="AT211" s="217" t="s">
        <v>147</v>
      </c>
      <c r="AU211" s="217" t="s">
        <v>82</v>
      </c>
      <c r="AY211" s="18" t="s">
        <v>145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80</v>
      </c>
      <c r="BK211" s="218">
        <f>ROUND(I211*H211,2)</f>
        <v>0</v>
      </c>
      <c r="BL211" s="18" t="s">
        <v>151</v>
      </c>
      <c r="BM211" s="217" t="s">
        <v>2105</v>
      </c>
    </row>
    <row r="212" spans="2:51" s="13" customFormat="1" ht="12">
      <c r="B212" s="219"/>
      <c r="C212" s="220"/>
      <c r="D212" s="221" t="s">
        <v>152</v>
      </c>
      <c r="E212" s="222" t="s">
        <v>1</v>
      </c>
      <c r="F212" s="223" t="s">
        <v>2106</v>
      </c>
      <c r="G212" s="220"/>
      <c r="H212" s="224">
        <v>421.8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152</v>
      </c>
      <c r="AU212" s="230" t="s">
        <v>82</v>
      </c>
      <c r="AV212" s="13" t="s">
        <v>82</v>
      </c>
      <c r="AW212" s="13" t="s">
        <v>29</v>
      </c>
      <c r="AX212" s="13" t="s">
        <v>72</v>
      </c>
      <c r="AY212" s="230" t="s">
        <v>145</v>
      </c>
    </row>
    <row r="213" spans="2:51" s="14" customFormat="1" ht="12">
      <c r="B213" s="231"/>
      <c r="C213" s="232"/>
      <c r="D213" s="221" t="s">
        <v>152</v>
      </c>
      <c r="E213" s="233" t="s">
        <v>1</v>
      </c>
      <c r="F213" s="234" t="s">
        <v>154</v>
      </c>
      <c r="G213" s="232"/>
      <c r="H213" s="235">
        <v>421.8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152</v>
      </c>
      <c r="AU213" s="241" t="s">
        <v>82</v>
      </c>
      <c r="AV213" s="14" t="s">
        <v>151</v>
      </c>
      <c r="AW213" s="14" t="s">
        <v>29</v>
      </c>
      <c r="AX213" s="14" t="s">
        <v>80</v>
      </c>
      <c r="AY213" s="241" t="s">
        <v>145</v>
      </c>
    </row>
    <row r="214" spans="1:65" s="2" customFormat="1" ht="21.75" customHeight="1">
      <c r="A214" s="35"/>
      <c r="B214" s="36"/>
      <c r="C214" s="205" t="s">
        <v>414</v>
      </c>
      <c r="D214" s="205" t="s">
        <v>147</v>
      </c>
      <c r="E214" s="206" t="s">
        <v>593</v>
      </c>
      <c r="F214" s="207" t="s">
        <v>594</v>
      </c>
      <c r="G214" s="208" t="s">
        <v>175</v>
      </c>
      <c r="H214" s="209">
        <v>22.2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37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82</v>
      </c>
      <c r="AY214" s="18" t="s">
        <v>145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80</v>
      </c>
      <c r="BK214" s="218">
        <f>ROUND(I214*H214,2)</f>
        <v>0</v>
      </c>
      <c r="BL214" s="18" t="s">
        <v>151</v>
      </c>
      <c r="BM214" s="217" t="s">
        <v>2107</v>
      </c>
    </row>
    <row r="215" spans="2:63" s="12" customFormat="1" ht="25.9" customHeight="1">
      <c r="B215" s="189"/>
      <c r="C215" s="190"/>
      <c r="D215" s="191" t="s">
        <v>71</v>
      </c>
      <c r="E215" s="192" t="s">
        <v>605</v>
      </c>
      <c r="F215" s="192" t="s">
        <v>1441</v>
      </c>
      <c r="G215" s="190"/>
      <c r="H215" s="190"/>
      <c r="I215" s="193"/>
      <c r="J215" s="19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82</v>
      </c>
      <c r="AT215" s="201" t="s">
        <v>71</v>
      </c>
      <c r="AU215" s="201" t="s">
        <v>72</v>
      </c>
      <c r="AY215" s="200" t="s">
        <v>145</v>
      </c>
      <c r="BK215" s="202">
        <f>BK216</f>
        <v>0</v>
      </c>
    </row>
    <row r="216" spans="2:63" s="12" customFormat="1" ht="22.9" customHeight="1">
      <c r="B216" s="189"/>
      <c r="C216" s="190"/>
      <c r="D216" s="191" t="s">
        <v>71</v>
      </c>
      <c r="E216" s="203" t="s">
        <v>744</v>
      </c>
      <c r="F216" s="203" t="s">
        <v>745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SUM(P217:P224)</f>
        <v>0</v>
      </c>
      <c r="Q216" s="197"/>
      <c r="R216" s="198">
        <f>SUM(R217:R224)</f>
        <v>0</v>
      </c>
      <c r="S216" s="197"/>
      <c r="T216" s="199">
        <f>SUM(T217:T224)</f>
        <v>0</v>
      </c>
      <c r="AR216" s="200" t="s">
        <v>82</v>
      </c>
      <c r="AT216" s="201" t="s">
        <v>71</v>
      </c>
      <c r="AU216" s="201" t="s">
        <v>80</v>
      </c>
      <c r="AY216" s="200" t="s">
        <v>145</v>
      </c>
      <c r="BK216" s="202">
        <f>SUM(BK217:BK224)</f>
        <v>0</v>
      </c>
    </row>
    <row r="217" spans="1:65" s="2" customFormat="1" ht="21.75" customHeight="1">
      <c r="A217" s="35"/>
      <c r="B217" s="36"/>
      <c r="C217" s="205" t="s">
        <v>571</v>
      </c>
      <c r="D217" s="205" t="s">
        <v>147</v>
      </c>
      <c r="E217" s="206" t="s">
        <v>2108</v>
      </c>
      <c r="F217" s="207" t="s">
        <v>751</v>
      </c>
      <c r="G217" s="208" t="s">
        <v>189</v>
      </c>
      <c r="H217" s="209">
        <v>118</v>
      </c>
      <c r="I217" s="210"/>
      <c r="J217" s="211">
        <f>ROUND(I217*H217,2)</f>
        <v>0</v>
      </c>
      <c r="K217" s="212"/>
      <c r="L217" s="40"/>
      <c r="M217" s="213" t="s">
        <v>1</v>
      </c>
      <c r="N217" s="214" t="s">
        <v>37</v>
      </c>
      <c r="O217" s="72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182</v>
      </c>
      <c r="AT217" s="217" t="s">
        <v>147</v>
      </c>
      <c r="AU217" s="217" t="s">
        <v>82</v>
      </c>
      <c r="AY217" s="18" t="s">
        <v>145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80</v>
      </c>
      <c r="BK217" s="218">
        <f>ROUND(I217*H217,2)</f>
        <v>0</v>
      </c>
      <c r="BL217" s="18" t="s">
        <v>182</v>
      </c>
      <c r="BM217" s="217" t="s">
        <v>2109</v>
      </c>
    </row>
    <row r="218" spans="2:51" s="15" customFormat="1" ht="12">
      <c r="B218" s="242"/>
      <c r="C218" s="243"/>
      <c r="D218" s="221" t="s">
        <v>152</v>
      </c>
      <c r="E218" s="244" t="s">
        <v>1</v>
      </c>
      <c r="F218" s="245" t="s">
        <v>753</v>
      </c>
      <c r="G218" s="243"/>
      <c r="H218" s="244" t="s">
        <v>1</v>
      </c>
      <c r="I218" s="246"/>
      <c r="J218" s="243"/>
      <c r="K218" s="243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152</v>
      </c>
      <c r="AU218" s="251" t="s">
        <v>82</v>
      </c>
      <c r="AV218" s="15" t="s">
        <v>80</v>
      </c>
      <c r="AW218" s="15" t="s">
        <v>29</v>
      </c>
      <c r="AX218" s="15" t="s">
        <v>72</v>
      </c>
      <c r="AY218" s="251" t="s">
        <v>145</v>
      </c>
    </row>
    <row r="219" spans="2:51" s="13" customFormat="1" ht="12">
      <c r="B219" s="219"/>
      <c r="C219" s="220"/>
      <c r="D219" s="221" t="s">
        <v>152</v>
      </c>
      <c r="E219" s="222" t="s">
        <v>1</v>
      </c>
      <c r="F219" s="223" t="s">
        <v>754</v>
      </c>
      <c r="G219" s="220"/>
      <c r="H219" s="224">
        <v>20.8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152</v>
      </c>
      <c r="AU219" s="230" t="s">
        <v>82</v>
      </c>
      <c r="AV219" s="13" t="s">
        <v>82</v>
      </c>
      <c r="AW219" s="13" t="s">
        <v>29</v>
      </c>
      <c r="AX219" s="13" t="s">
        <v>72</v>
      </c>
      <c r="AY219" s="230" t="s">
        <v>145</v>
      </c>
    </row>
    <row r="220" spans="2:51" s="13" customFormat="1" ht="12">
      <c r="B220" s="219"/>
      <c r="C220" s="220"/>
      <c r="D220" s="221" t="s">
        <v>152</v>
      </c>
      <c r="E220" s="222" t="s">
        <v>1</v>
      </c>
      <c r="F220" s="223" t="s">
        <v>755</v>
      </c>
      <c r="G220" s="220"/>
      <c r="H220" s="224">
        <v>34.9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152</v>
      </c>
      <c r="AU220" s="230" t="s">
        <v>82</v>
      </c>
      <c r="AV220" s="13" t="s">
        <v>82</v>
      </c>
      <c r="AW220" s="13" t="s">
        <v>29</v>
      </c>
      <c r="AX220" s="13" t="s">
        <v>72</v>
      </c>
      <c r="AY220" s="230" t="s">
        <v>145</v>
      </c>
    </row>
    <row r="221" spans="2:51" s="13" customFormat="1" ht="12">
      <c r="B221" s="219"/>
      <c r="C221" s="220"/>
      <c r="D221" s="221" t="s">
        <v>152</v>
      </c>
      <c r="E221" s="222" t="s">
        <v>1</v>
      </c>
      <c r="F221" s="223" t="s">
        <v>756</v>
      </c>
      <c r="G221" s="220"/>
      <c r="H221" s="224">
        <v>34.6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152</v>
      </c>
      <c r="AU221" s="230" t="s">
        <v>82</v>
      </c>
      <c r="AV221" s="13" t="s">
        <v>82</v>
      </c>
      <c r="AW221" s="13" t="s">
        <v>29</v>
      </c>
      <c r="AX221" s="13" t="s">
        <v>72</v>
      </c>
      <c r="AY221" s="230" t="s">
        <v>145</v>
      </c>
    </row>
    <row r="222" spans="2:51" s="13" customFormat="1" ht="12">
      <c r="B222" s="219"/>
      <c r="C222" s="220"/>
      <c r="D222" s="221" t="s">
        <v>152</v>
      </c>
      <c r="E222" s="222" t="s">
        <v>1</v>
      </c>
      <c r="F222" s="223" t="s">
        <v>757</v>
      </c>
      <c r="G222" s="220"/>
      <c r="H222" s="224">
        <v>2.8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152</v>
      </c>
      <c r="AU222" s="230" t="s">
        <v>82</v>
      </c>
      <c r="AV222" s="13" t="s">
        <v>82</v>
      </c>
      <c r="AW222" s="13" t="s">
        <v>29</v>
      </c>
      <c r="AX222" s="13" t="s">
        <v>72</v>
      </c>
      <c r="AY222" s="230" t="s">
        <v>145</v>
      </c>
    </row>
    <row r="223" spans="2:51" s="13" customFormat="1" ht="12">
      <c r="B223" s="219"/>
      <c r="C223" s="220"/>
      <c r="D223" s="221" t="s">
        <v>152</v>
      </c>
      <c r="E223" s="222" t="s">
        <v>1</v>
      </c>
      <c r="F223" s="223" t="s">
        <v>758</v>
      </c>
      <c r="G223" s="220"/>
      <c r="H223" s="224">
        <v>24.9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152</v>
      </c>
      <c r="AU223" s="230" t="s">
        <v>82</v>
      </c>
      <c r="AV223" s="13" t="s">
        <v>82</v>
      </c>
      <c r="AW223" s="13" t="s">
        <v>29</v>
      </c>
      <c r="AX223" s="13" t="s">
        <v>72</v>
      </c>
      <c r="AY223" s="230" t="s">
        <v>145</v>
      </c>
    </row>
    <row r="224" spans="2:51" s="14" customFormat="1" ht="12">
      <c r="B224" s="231"/>
      <c r="C224" s="232"/>
      <c r="D224" s="221" t="s">
        <v>152</v>
      </c>
      <c r="E224" s="233" t="s">
        <v>1</v>
      </c>
      <c r="F224" s="234" t="s">
        <v>154</v>
      </c>
      <c r="G224" s="232"/>
      <c r="H224" s="235">
        <v>118</v>
      </c>
      <c r="I224" s="236"/>
      <c r="J224" s="232"/>
      <c r="K224" s="232"/>
      <c r="L224" s="237"/>
      <c r="M224" s="275"/>
      <c r="N224" s="276"/>
      <c r="O224" s="276"/>
      <c r="P224" s="276"/>
      <c r="Q224" s="276"/>
      <c r="R224" s="276"/>
      <c r="S224" s="276"/>
      <c r="T224" s="277"/>
      <c r="AT224" s="241" t="s">
        <v>152</v>
      </c>
      <c r="AU224" s="241" t="s">
        <v>82</v>
      </c>
      <c r="AV224" s="14" t="s">
        <v>151</v>
      </c>
      <c r="AW224" s="14" t="s">
        <v>29</v>
      </c>
      <c r="AX224" s="14" t="s">
        <v>80</v>
      </c>
      <c r="AY224" s="241" t="s">
        <v>145</v>
      </c>
    </row>
    <row r="225" spans="1:31" s="2" customFormat="1" ht="6.95" customHeight="1">
      <c r="A225" s="35"/>
      <c r="B225" s="55"/>
      <c r="C225" s="56"/>
      <c r="D225" s="56"/>
      <c r="E225" s="56"/>
      <c r="F225" s="56"/>
      <c r="G225" s="56"/>
      <c r="H225" s="56"/>
      <c r="I225" s="153"/>
      <c r="J225" s="56"/>
      <c r="K225" s="56"/>
      <c r="L225" s="40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autoFilter ref="C125:K22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88">
      <selection activeCell="E34" sqref="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2110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ROUND((SUM(BE130:BE216)),2)</f>
        <v>0</v>
      </c>
      <c r="G33" s="35"/>
      <c r="H33" s="35"/>
      <c r="I33" s="132">
        <v>0.21</v>
      </c>
      <c r="J33" s="131">
        <f>ROUND(((SUM(BE130:BE216))*I33),2)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ROUND((SUM(BF130:BF216)),2)</f>
        <v>0</v>
      </c>
      <c r="G34" s="35"/>
      <c r="H34" s="35"/>
      <c r="I34" s="132">
        <v>0.15</v>
      </c>
      <c r="J34" s="131">
        <f>ROUND(((SUM(BF130:BF216))*I34),2)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ROUND((SUM(BG130:BG216)),2)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ROUND((SUM(BH130:BH216)),2)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ROUND((SUM(BI130:BI216)),2)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SO02-sanace - SO02-  - SO02-sanace - SO02- objek...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2111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2112</v>
      </c>
      <c r="E99" s="172"/>
      <c r="F99" s="172"/>
      <c r="G99" s="172"/>
      <c r="H99" s="172"/>
      <c r="I99" s="173"/>
      <c r="J99" s="174">
        <f>J161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2113</v>
      </c>
      <c r="E100" s="172"/>
      <c r="F100" s="172"/>
      <c r="G100" s="172"/>
      <c r="H100" s="172"/>
      <c r="I100" s="173"/>
      <c r="J100" s="174">
        <f>J168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2114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2115</v>
      </c>
      <c r="E102" s="172"/>
      <c r="F102" s="172"/>
      <c r="G102" s="172"/>
      <c r="H102" s="172"/>
      <c r="I102" s="173"/>
      <c r="J102" s="174">
        <f>J178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2:12" s="9" customFormat="1" ht="24.95" customHeight="1">
      <c r="B104" s="162"/>
      <c r="C104" s="163"/>
      <c r="D104" s="164" t="s">
        <v>2116</v>
      </c>
      <c r="E104" s="165"/>
      <c r="F104" s="165"/>
      <c r="G104" s="165"/>
      <c r="H104" s="165"/>
      <c r="I104" s="166"/>
      <c r="J104" s="167">
        <f>J187</f>
        <v>0</v>
      </c>
      <c r="K104" s="163"/>
      <c r="L104" s="168"/>
    </row>
    <row r="105" spans="2:12" s="10" customFormat="1" ht="19.9" customHeight="1">
      <c r="B105" s="169"/>
      <c r="C105" s="170"/>
      <c r="D105" s="171" t="s">
        <v>120</v>
      </c>
      <c r="E105" s="172"/>
      <c r="F105" s="172"/>
      <c r="G105" s="172"/>
      <c r="H105" s="172"/>
      <c r="I105" s="173"/>
      <c r="J105" s="174">
        <f>J188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119</v>
      </c>
      <c r="E106" s="172"/>
      <c r="F106" s="172"/>
      <c r="G106" s="172"/>
      <c r="H106" s="172"/>
      <c r="I106" s="173"/>
      <c r="J106" s="174">
        <f>J195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2117</v>
      </c>
      <c r="E107" s="165"/>
      <c r="F107" s="165"/>
      <c r="G107" s="165"/>
      <c r="H107" s="165"/>
      <c r="I107" s="166"/>
      <c r="J107" s="167">
        <f>J206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2118</v>
      </c>
      <c r="E108" s="172"/>
      <c r="F108" s="172"/>
      <c r="G108" s="172"/>
      <c r="H108" s="172"/>
      <c r="I108" s="173"/>
      <c r="J108" s="174">
        <f>J207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2119</v>
      </c>
      <c r="E109" s="172"/>
      <c r="F109" s="172"/>
      <c r="G109" s="172"/>
      <c r="H109" s="172"/>
      <c r="I109" s="173"/>
      <c r="J109" s="174">
        <f>J213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2120</v>
      </c>
      <c r="E110" s="172"/>
      <c r="F110" s="172"/>
      <c r="G110" s="172"/>
      <c r="H110" s="172"/>
      <c r="I110" s="173"/>
      <c r="J110" s="174">
        <f>J215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130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6" t="str">
        <f>E7</f>
        <v>ZSNepomuckaPraha - ZÁKLADNÍ ŠKOLA PRAHA 5, NEPOMUCKÁ</v>
      </c>
      <c r="F120" s="327"/>
      <c r="G120" s="327"/>
      <c r="H120" s="32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102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5" t="str">
        <f>E9</f>
        <v>SO02-sanace - SO02-  - SO02-sanace - SO02- objek...</v>
      </c>
      <c r="F122" s="325"/>
      <c r="G122" s="325"/>
      <c r="H122" s="325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Vypln údaj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23</v>
      </c>
      <c r="D126" s="37"/>
      <c r="E126" s="37"/>
      <c r="F126" s="28" t="str">
        <f>E15</f>
        <v>Městská část Praha 5</v>
      </c>
      <c r="G126" s="37"/>
      <c r="H126" s="37"/>
      <c r="I126" s="118" t="s">
        <v>28</v>
      </c>
      <c r="J126" s="33" t="str">
        <f>E21</f>
        <v>Karlínblok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26</v>
      </c>
      <c r="D127" s="37"/>
      <c r="E127" s="37"/>
      <c r="F127" s="28" t="str">
        <f>IF(E18="","",E18)</f>
        <v>Vyplň údaj</v>
      </c>
      <c r="G127" s="37"/>
      <c r="H127" s="37"/>
      <c r="I127" s="118" t="s">
        <v>30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131</v>
      </c>
      <c r="D129" s="179" t="s">
        <v>57</v>
      </c>
      <c r="E129" s="179" t="s">
        <v>53</v>
      </c>
      <c r="F129" s="179" t="s">
        <v>54</v>
      </c>
      <c r="G129" s="179" t="s">
        <v>132</v>
      </c>
      <c r="H129" s="179" t="s">
        <v>133</v>
      </c>
      <c r="I129" s="180" t="s">
        <v>134</v>
      </c>
      <c r="J129" s="181" t="s">
        <v>106</v>
      </c>
      <c r="K129" s="182" t="s">
        <v>135</v>
      </c>
      <c r="L129" s="183"/>
      <c r="M129" s="76" t="s">
        <v>1</v>
      </c>
      <c r="N129" s="77" t="s">
        <v>36</v>
      </c>
      <c r="O129" s="77" t="s">
        <v>136</v>
      </c>
      <c r="P129" s="77" t="s">
        <v>137</v>
      </c>
      <c r="Q129" s="77" t="s">
        <v>138</v>
      </c>
      <c r="R129" s="77" t="s">
        <v>139</v>
      </c>
      <c r="S129" s="77" t="s">
        <v>140</v>
      </c>
      <c r="T129" s="78" t="s">
        <v>141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142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P131+P187+P206</f>
        <v>0</v>
      </c>
      <c r="Q130" s="80"/>
      <c r="R130" s="186">
        <f>R131+R187+R206</f>
        <v>0</v>
      </c>
      <c r="S130" s="80"/>
      <c r="T130" s="187">
        <f>T131+T187+T206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108</v>
      </c>
      <c r="BK130" s="188">
        <f>BK131+BK187+BK206</f>
        <v>0</v>
      </c>
    </row>
    <row r="131" spans="2:63" s="12" customFormat="1" ht="25.9" customHeight="1">
      <c r="B131" s="189"/>
      <c r="C131" s="190"/>
      <c r="D131" s="191" t="s">
        <v>71</v>
      </c>
      <c r="E131" s="192" t="s">
        <v>143</v>
      </c>
      <c r="F131" s="192" t="s">
        <v>2121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P132+P161+P168+P172+P178+P183</f>
        <v>0</v>
      </c>
      <c r="Q131" s="197"/>
      <c r="R131" s="198">
        <f>R132+R161+R168+R172+R178+R183</f>
        <v>0</v>
      </c>
      <c r="S131" s="197"/>
      <c r="T131" s="199">
        <f>T132+T161+T168+T172+T178+T183</f>
        <v>0</v>
      </c>
      <c r="AR131" s="200" t="s">
        <v>80</v>
      </c>
      <c r="AT131" s="201" t="s">
        <v>71</v>
      </c>
      <c r="AU131" s="201" t="s">
        <v>72</v>
      </c>
      <c r="AY131" s="200" t="s">
        <v>145</v>
      </c>
      <c r="BK131" s="202">
        <f>BK132+BK161+BK168+BK172+BK178+BK183</f>
        <v>0</v>
      </c>
    </row>
    <row r="132" spans="2:63" s="12" customFormat="1" ht="22.9" customHeight="1">
      <c r="B132" s="189"/>
      <c r="C132" s="190"/>
      <c r="D132" s="191" t="s">
        <v>71</v>
      </c>
      <c r="E132" s="203" t="s">
        <v>80</v>
      </c>
      <c r="F132" s="203" t="s">
        <v>146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SUM(P133:P160)</f>
        <v>0</v>
      </c>
      <c r="Q132" s="197"/>
      <c r="R132" s="198">
        <f>SUM(R133:R160)</f>
        <v>0</v>
      </c>
      <c r="S132" s="197"/>
      <c r="T132" s="199">
        <f>SUM(T133:T160)</f>
        <v>0</v>
      </c>
      <c r="AR132" s="200" t="s">
        <v>80</v>
      </c>
      <c r="AT132" s="201" t="s">
        <v>71</v>
      </c>
      <c r="AU132" s="201" t="s">
        <v>80</v>
      </c>
      <c r="AY132" s="200" t="s">
        <v>145</v>
      </c>
      <c r="BK132" s="202">
        <f>SUM(BK133:BK160)</f>
        <v>0</v>
      </c>
    </row>
    <row r="133" spans="1:65" s="2" customFormat="1" ht="21.75" customHeight="1">
      <c r="A133" s="35"/>
      <c r="B133" s="36"/>
      <c r="C133" s="205" t="s">
        <v>80</v>
      </c>
      <c r="D133" s="205" t="s">
        <v>147</v>
      </c>
      <c r="E133" s="206" t="s">
        <v>2122</v>
      </c>
      <c r="F133" s="207" t="s">
        <v>2123</v>
      </c>
      <c r="G133" s="208" t="s">
        <v>150</v>
      </c>
      <c r="H133" s="209">
        <v>128.991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82</v>
      </c>
    </row>
    <row r="134" spans="2:51" s="13" customFormat="1" ht="12">
      <c r="B134" s="219"/>
      <c r="C134" s="220"/>
      <c r="D134" s="221" t="s">
        <v>152</v>
      </c>
      <c r="E134" s="222" t="s">
        <v>1</v>
      </c>
      <c r="F134" s="223" t="s">
        <v>2124</v>
      </c>
      <c r="G134" s="220"/>
      <c r="H134" s="224">
        <v>46.103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152</v>
      </c>
      <c r="AU134" s="230" t="s">
        <v>82</v>
      </c>
      <c r="AV134" s="13" t="s">
        <v>82</v>
      </c>
      <c r="AW134" s="13" t="s">
        <v>29</v>
      </c>
      <c r="AX134" s="13" t="s">
        <v>72</v>
      </c>
      <c r="AY134" s="230" t="s">
        <v>145</v>
      </c>
    </row>
    <row r="135" spans="2:51" s="13" customFormat="1" ht="22.5">
      <c r="B135" s="219"/>
      <c r="C135" s="220"/>
      <c r="D135" s="221" t="s">
        <v>152</v>
      </c>
      <c r="E135" s="222" t="s">
        <v>1</v>
      </c>
      <c r="F135" s="223" t="s">
        <v>2125</v>
      </c>
      <c r="G135" s="220"/>
      <c r="H135" s="224">
        <v>44.728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3" customFormat="1" ht="12">
      <c r="B136" s="219"/>
      <c r="C136" s="220"/>
      <c r="D136" s="221" t="s">
        <v>152</v>
      </c>
      <c r="E136" s="222" t="s">
        <v>1</v>
      </c>
      <c r="F136" s="223" t="s">
        <v>2126</v>
      </c>
      <c r="G136" s="220"/>
      <c r="H136" s="224">
        <v>38.16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2:51" s="14" customFormat="1" ht="12">
      <c r="B137" s="231"/>
      <c r="C137" s="232"/>
      <c r="D137" s="221" t="s">
        <v>152</v>
      </c>
      <c r="E137" s="233" t="s">
        <v>1</v>
      </c>
      <c r="F137" s="234" t="s">
        <v>154</v>
      </c>
      <c r="G137" s="232"/>
      <c r="H137" s="235">
        <v>128.99099999999999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21.75" customHeight="1">
      <c r="A138" s="35"/>
      <c r="B138" s="36"/>
      <c r="C138" s="205" t="s">
        <v>82</v>
      </c>
      <c r="D138" s="205" t="s">
        <v>147</v>
      </c>
      <c r="E138" s="206" t="s">
        <v>2127</v>
      </c>
      <c r="F138" s="207" t="s">
        <v>2128</v>
      </c>
      <c r="G138" s="208" t="s">
        <v>150</v>
      </c>
      <c r="H138" s="209">
        <v>128.991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151</v>
      </c>
    </row>
    <row r="139" spans="1:65" s="2" customFormat="1" ht="21.75" customHeight="1">
      <c r="A139" s="35"/>
      <c r="B139" s="36"/>
      <c r="C139" s="205" t="s">
        <v>157</v>
      </c>
      <c r="D139" s="205" t="s">
        <v>147</v>
      </c>
      <c r="E139" s="206" t="s">
        <v>2129</v>
      </c>
      <c r="F139" s="207" t="s">
        <v>2130</v>
      </c>
      <c r="G139" s="208" t="s">
        <v>150</v>
      </c>
      <c r="H139" s="209">
        <v>128.991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37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82</v>
      </c>
      <c r="AY139" s="18" t="s">
        <v>145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151</v>
      </c>
      <c r="BM139" s="217" t="s">
        <v>160</v>
      </c>
    </row>
    <row r="140" spans="2:51" s="13" customFormat="1" ht="12">
      <c r="B140" s="219"/>
      <c r="C140" s="220"/>
      <c r="D140" s="221" t="s">
        <v>152</v>
      </c>
      <c r="E140" s="222" t="s">
        <v>1</v>
      </c>
      <c r="F140" s="223" t="s">
        <v>2131</v>
      </c>
      <c r="G140" s="220"/>
      <c r="H140" s="224">
        <v>128.991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152</v>
      </c>
      <c r="AU140" s="230" t="s">
        <v>82</v>
      </c>
      <c r="AV140" s="13" t="s">
        <v>82</v>
      </c>
      <c r="AW140" s="13" t="s">
        <v>29</v>
      </c>
      <c r="AX140" s="13" t="s">
        <v>72</v>
      </c>
      <c r="AY140" s="230" t="s">
        <v>145</v>
      </c>
    </row>
    <row r="141" spans="2:51" s="14" customFormat="1" ht="12">
      <c r="B141" s="231"/>
      <c r="C141" s="232"/>
      <c r="D141" s="221" t="s">
        <v>152</v>
      </c>
      <c r="E141" s="233" t="s">
        <v>1</v>
      </c>
      <c r="F141" s="234" t="s">
        <v>154</v>
      </c>
      <c r="G141" s="232"/>
      <c r="H141" s="235">
        <v>128.991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152</v>
      </c>
      <c r="AU141" s="241" t="s">
        <v>82</v>
      </c>
      <c r="AV141" s="14" t="s">
        <v>151</v>
      </c>
      <c r="AW141" s="14" t="s">
        <v>29</v>
      </c>
      <c r="AX141" s="14" t="s">
        <v>80</v>
      </c>
      <c r="AY141" s="241" t="s">
        <v>145</v>
      </c>
    </row>
    <row r="142" spans="1:65" s="2" customFormat="1" ht="21.75" customHeight="1">
      <c r="A142" s="35"/>
      <c r="B142" s="36"/>
      <c r="C142" s="205" t="s">
        <v>151</v>
      </c>
      <c r="D142" s="205" t="s">
        <v>147</v>
      </c>
      <c r="E142" s="206" t="s">
        <v>158</v>
      </c>
      <c r="F142" s="207" t="s">
        <v>159</v>
      </c>
      <c r="G142" s="208" t="s">
        <v>150</v>
      </c>
      <c r="H142" s="209">
        <v>128.991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37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82</v>
      </c>
      <c r="AY142" s="18" t="s">
        <v>145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80</v>
      </c>
      <c r="BK142" s="218">
        <f>ROUND(I142*H142,2)</f>
        <v>0</v>
      </c>
      <c r="BL142" s="18" t="s">
        <v>151</v>
      </c>
      <c r="BM142" s="217" t="s">
        <v>163</v>
      </c>
    </row>
    <row r="143" spans="1:65" s="2" customFormat="1" ht="21.75" customHeight="1">
      <c r="A143" s="35"/>
      <c r="B143" s="36"/>
      <c r="C143" s="205" t="s">
        <v>165</v>
      </c>
      <c r="D143" s="205" t="s">
        <v>147</v>
      </c>
      <c r="E143" s="206" t="s">
        <v>161</v>
      </c>
      <c r="F143" s="207" t="s">
        <v>162</v>
      </c>
      <c r="G143" s="208" t="s">
        <v>150</v>
      </c>
      <c r="H143" s="209">
        <v>644.955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168</v>
      </c>
    </row>
    <row r="144" spans="2:51" s="13" customFormat="1" ht="12">
      <c r="B144" s="219"/>
      <c r="C144" s="220"/>
      <c r="D144" s="221" t="s">
        <v>152</v>
      </c>
      <c r="E144" s="222" t="s">
        <v>1</v>
      </c>
      <c r="F144" s="223" t="s">
        <v>2132</v>
      </c>
      <c r="G144" s="220"/>
      <c r="H144" s="224">
        <v>644.955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72</v>
      </c>
      <c r="AY144" s="230" t="s">
        <v>145</v>
      </c>
    </row>
    <row r="145" spans="2:51" s="14" customFormat="1" ht="12">
      <c r="B145" s="231"/>
      <c r="C145" s="232"/>
      <c r="D145" s="221" t="s">
        <v>152</v>
      </c>
      <c r="E145" s="233" t="s">
        <v>1</v>
      </c>
      <c r="F145" s="234" t="s">
        <v>154</v>
      </c>
      <c r="G145" s="232"/>
      <c r="H145" s="235">
        <v>644.955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152</v>
      </c>
      <c r="AU145" s="241" t="s">
        <v>82</v>
      </c>
      <c r="AV145" s="14" t="s">
        <v>151</v>
      </c>
      <c r="AW145" s="14" t="s">
        <v>29</v>
      </c>
      <c r="AX145" s="14" t="s">
        <v>80</v>
      </c>
      <c r="AY145" s="241" t="s">
        <v>145</v>
      </c>
    </row>
    <row r="146" spans="1:65" s="2" customFormat="1" ht="16.5" customHeight="1">
      <c r="A146" s="35"/>
      <c r="B146" s="36"/>
      <c r="C146" s="205" t="s">
        <v>160</v>
      </c>
      <c r="D146" s="205" t="s">
        <v>147</v>
      </c>
      <c r="E146" s="206" t="s">
        <v>166</v>
      </c>
      <c r="F146" s="207" t="s">
        <v>167</v>
      </c>
      <c r="G146" s="208" t="s">
        <v>150</v>
      </c>
      <c r="H146" s="209">
        <v>128.991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37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82</v>
      </c>
      <c r="AY146" s="18" t="s">
        <v>145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151</v>
      </c>
      <c r="BM146" s="217" t="s">
        <v>171</v>
      </c>
    </row>
    <row r="147" spans="1:65" s="2" customFormat="1" ht="16.5" customHeight="1">
      <c r="A147" s="35"/>
      <c r="B147" s="36"/>
      <c r="C147" s="205" t="s">
        <v>172</v>
      </c>
      <c r="D147" s="205" t="s">
        <v>147</v>
      </c>
      <c r="E147" s="206" t="s">
        <v>169</v>
      </c>
      <c r="F147" s="207" t="s">
        <v>170</v>
      </c>
      <c r="G147" s="208" t="s">
        <v>150</v>
      </c>
      <c r="H147" s="209">
        <v>128.991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176</v>
      </c>
    </row>
    <row r="148" spans="2:51" s="13" customFormat="1" ht="12">
      <c r="B148" s="219"/>
      <c r="C148" s="220"/>
      <c r="D148" s="221" t="s">
        <v>152</v>
      </c>
      <c r="E148" s="222" t="s">
        <v>1</v>
      </c>
      <c r="F148" s="223" t="s">
        <v>2124</v>
      </c>
      <c r="G148" s="220"/>
      <c r="H148" s="224">
        <v>46.103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2:51" s="13" customFormat="1" ht="22.5">
      <c r="B149" s="219"/>
      <c r="C149" s="220"/>
      <c r="D149" s="221" t="s">
        <v>152</v>
      </c>
      <c r="E149" s="222" t="s">
        <v>1</v>
      </c>
      <c r="F149" s="223" t="s">
        <v>2125</v>
      </c>
      <c r="G149" s="220"/>
      <c r="H149" s="224">
        <v>44.728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152</v>
      </c>
      <c r="AU149" s="230" t="s">
        <v>82</v>
      </c>
      <c r="AV149" s="13" t="s">
        <v>82</v>
      </c>
      <c r="AW149" s="13" t="s">
        <v>29</v>
      </c>
      <c r="AX149" s="13" t="s">
        <v>72</v>
      </c>
      <c r="AY149" s="230" t="s">
        <v>145</v>
      </c>
    </row>
    <row r="150" spans="2:51" s="13" customFormat="1" ht="12">
      <c r="B150" s="219"/>
      <c r="C150" s="220"/>
      <c r="D150" s="221" t="s">
        <v>152</v>
      </c>
      <c r="E150" s="222" t="s">
        <v>1</v>
      </c>
      <c r="F150" s="223" t="s">
        <v>2126</v>
      </c>
      <c r="G150" s="220"/>
      <c r="H150" s="224">
        <v>38.16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152</v>
      </c>
      <c r="AU150" s="230" t="s">
        <v>82</v>
      </c>
      <c r="AV150" s="13" t="s">
        <v>82</v>
      </c>
      <c r="AW150" s="13" t="s">
        <v>29</v>
      </c>
      <c r="AX150" s="13" t="s">
        <v>72</v>
      </c>
      <c r="AY150" s="230" t="s">
        <v>145</v>
      </c>
    </row>
    <row r="151" spans="2:51" s="14" customFormat="1" ht="12">
      <c r="B151" s="231"/>
      <c r="C151" s="232"/>
      <c r="D151" s="221" t="s">
        <v>152</v>
      </c>
      <c r="E151" s="233" t="s">
        <v>1</v>
      </c>
      <c r="F151" s="234" t="s">
        <v>154</v>
      </c>
      <c r="G151" s="232"/>
      <c r="H151" s="235">
        <v>128.99099999999999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152</v>
      </c>
      <c r="AU151" s="241" t="s">
        <v>82</v>
      </c>
      <c r="AV151" s="14" t="s">
        <v>151</v>
      </c>
      <c r="AW151" s="14" t="s">
        <v>29</v>
      </c>
      <c r="AX151" s="14" t="s">
        <v>80</v>
      </c>
      <c r="AY151" s="241" t="s">
        <v>145</v>
      </c>
    </row>
    <row r="152" spans="1:65" s="2" customFormat="1" ht="21.75" customHeight="1">
      <c r="A152" s="35"/>
      <c r="B152" s="36"/>
      <c r="C152" s="205" t="s">
        <v>163</v>
      </c>
      <c r="D152" s="205" t="s">
        <v>147</v>
      </c>
      <c r="E152" s="206" t="s">
        <v>173</v>
      </c>
      <c r="F152" s="207" t="s">
        <v>174</v>
      </c>
      <c r="G152" s="208" t="s">
        <v>175</v>
      </c>
      <c r="H152" s="209">
        <v>232.184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182</v>
      </c>
    </row>
    <row r="153" spans="2:51" s="13" customFormat="1" ht="12">
      <c r="B153" s="219"/>
      <c r="C153" s="220"/>
      <c r="D153" s="221" t="s">
        <v>152</v>
      </c>
      <c r="E153" s="222" t="s">
        <v>1</v>
      </c>
      <c r="F153" s="223" t="s">
        <v>2133</v>
      </c>
      <c r="G153" s="220"/>
      <c r="H153" s="224">
        <v>232.184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2:51" s="14" customFormat="1" ht="1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232.184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>
      <c r="A155" s="35"/>
      <c r="B155" s="36"/>
      <c r="C155" s="205" t="s">
        <v>186</v>
      </c>
      <c r="D155" s="205" t="s">
        <v>147</v>
      </c>
      <c r="E155" s="206" t="s">
        <v>2134</v>
      </c>
      <c r="F155" s="207" t="s">
        <v>2135</v>
      </c>
      <c r="G155" s="208" t="s">
        <v>150</v>
      </c>
      <c r="H155" s="209">
        <v>118.206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190</v>
      </c>
    </row>
    <row r="156" spans="2:51" s="13" customFormat="1" ht="22.5">
      <c r="B156" s="219"/>
      <c r="C156" s="220"/>
      <c r="D156" s="221" t="s">
        <v>152</v>
      </c>
      <c r="E156" s="222" t="s">
        <v>1</v>
      </c>
      <c r="F156" s="223" t="s">
        <v>2136</v>
      </c>
      <c r="G156" s="220"/>
      <c r="H156" s="224">
        <v>118.206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2:51" s="14" customFormat="1" ht="1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118.206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1:65" s="2" customFormat="1" ht="16.5" customHeight="1">
      <c r="A158" s="35"/>
      <c r="B158" s="36"/>
      <c r="C158" s="263" t="s">
        <v>168</v>
      </c>
      <c r="D158" s="263" t="s">
        <v>222</v>
      </c>
      <c r="E158" s="264" t="s">
        <v>2137</v>
      </c>
      <c r="F158" s="265" t="s">
        <v>2138</v>
      </c>
      <c r="G158" s="266" t="s">
        <v>175</v>
      </c>
      <c r="H158" s="267">
        <v>212.771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37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163</v>
      </c>
      <c r="AT158" s="217" t="s">
        <v>222</v>
      </c>
      <c r="AU158" s="217" t="s">
        <v>82</v>
      </c>
      <c r="AY158" s="18" t="s">
        <v>145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151</v>
      </c>
      <c r="BM158" s="217" t="s">
        <v>210</v>
      </c>
    </row>
    <row r="159" spans="2:51" s="13" customFormat="1" ht="12">
      <c r="B159" s="219"/>
      <c r="C159" s="220"/>
      <c r="D159" s="221" t="s">
        <v>152</v>
      </c>
      <c r="E159" s="222" t="s">
        <v>1</v>
      </c>
      <c r="F159" s="223" t="s">
        <v>2139</v>
      </c>
      <c r="G159" s="220"/>
      <c r="H159" s="224">
        <v>212.771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152</v>
      </c>
      <c r="AU159" s="230" t="s">
        <v>82</v>
      </c>
      <c r="AV159" s="13" t="s">
        <v>82</v>
      </c>
      <c r="AW159" s="13" t="s">
        <v>29</v>
      </c>
      <c r="AX159" s="13" t="s">
        <v>72</v>
      </c>
      <c r="AY159" s="230" t="s">
        <v>145</v>
      </c>
    </row>
    <row r="160" spans="2:51" s="14" customFormat="1" ht="12">
      <c r="B160" s="231"/>
      <c r="C160" s="232"/>
      <c r="D160" s="221" t="s">
        <v>152</v>
      </c>
      <c r="E160" s="233" t="s">
        <v>1</v>
      </c>
      <c r="F160" s="234" t="s">
        <v>154</v>
      </c>
      <c r="G160" s="232"/>
      <c r="H160" s="235">
        <v>212.771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152</v>
      </c>
      <c r="AU160" s="241" t="s">
        <v>82</v>
      </c>
      <c r="AV160" s="14" t="s">
        <v>151</v>
      </c>
      <c r="AW160" s="14" t="s">
        <v>29</v>
      </c>
      <c r="AX160" s="14" t="s">
        <v>80</v>
      </c>
      <c r="AY160" s="241" t="s">
        <v>145</v>
      </c>
    </row>
    <row r="161" spans="2:63" s="12" customFormat="1" ht="22.9" customHeight="1">
      <c r="B161" s="189"/>
      <c r="C161" s="190"/>
      <c r="D161" s="191" t="s">
        <v>71</v>
      </c>
      <c r="E161" s="203" t="s">
        <v>82</v>
      </c>
      <c r="F161" s="203" t="s">
        <v>2140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80</v>
      </c>
      <c r="AT161" s="201" t="s">
        <v>71</v>
      </c>
      <c r="AU161" s="201" t="s">
        <v>80</v>
      </c>
      <c r="AY161" s="200" t="s">
        <v>145</v>
      </c>
      <c r="BK161" s="202">
        <f>SUM(BK162:BK167)</f>
        <v>0</v>
      </c>
    </row>
    <row r="162" spans="1:65" s="2" customFormat="1" ht="16.5" customHeight="1">
      <c r="A162" s="35"/>
      <c r="B162" s="36"/>
      <c r="C162" s="205" t="s">
        <v>207</v>
      </c>
      <c r="D162" s="205" t="s">
        <v>147</v>
      </c>
      <c r="E162" s="206" t="s">
        <v>2141</v>
      </c>
      <c r="F162" s="207" t="s">
        <v>2142</v>
      </c>
      <c r="G162" s="208" t="s">
        <v>150</v>
      </c>
      <c r="H162" s="209">
        <v>2.049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151</v>
      </c>
      <c r="BM162" s="217" t="s">
        <v>217</v>
      </c>
    </row>
    <row r="163" spans="2:51" s="13" customFormat="1" ht="12">
      <c r="B163" s="219"/>
      <c r="C163" s="220"/>
      <c r="D163" s="221" t="s">
        <v>152</v>
      </c>
      <c r="E163" s="222" t="s">
        <v>1</v>
      </c>
      <c r="F163" s="223" t="s">
        <v>2143</v>
      </c>
      <c r="G163" s="220"/>
      <c r="H163" s="224">
        <v>2.049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2:51" s="14" customFormat="1" ht="12">
      <c r="B164" s="231"/>
      <c r="C164" s="232"/>
      <c r="D164" s="221" t="s">
        <v>152</v>
      </c>
      <c r="E164" s="233" t="s">
        <v>1</v>
      </c>
      <c r="F164" s="234" t="s">
        <v>154</v>
      </c>
      <c r="G164" s="232"/>
      <c r="H164" s="235">
        <v>2.049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>
      <c r="A165" s="35"/>
      <c r="B165" s="36"/>
      <c r="C165" s="205" t="s">
        <v>171</v>
      </c>
      <c r="D165" s="205" t="s">
        <v>147</v>
      </c>
      <c r="E165" s="206" t="s">
        <v>2144</v>
      </c>
      <c r="F165" s="207" t="s">
        <v>2145</v>
      </c>
      <c r="G165" s="208" t="s">
        <v>181</v>
      </c>
      <c r="H165" s="209">
        <v>20.49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151</v>
      </c>
      <c r="BM165" s="217" t="s">
        <v>225</v>
      </c>
    </row>
    <row r="166" spans="2:51" s="13" customFormat="1" ht="12">
      <c r="B166" s="219"/>
      <c r="C166" s="220"/>
      <c r="D166" s="221" t="s">
        <v>152</v>
      </c>
      <c r="E166" s="222" t="s">
        <v>1</v>
      </c>
      <c r="F166" s="223" t="s">
        <v>2146</v>
      </c>
      <c r="G166" s="220"/>
      <c r="H166" s="224">
        <v>20.49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152</v>
      </c>
      <c r="AU166" s="230" t="s">
        <v>82</v>
      </c>
      <c r="AV166" s="13" t="s">
        <v>82</v>
      </c>
      <c r="AW166" s="13" t="s">
        <v>29</v>
      </c>
      <c r="AX166" s="13" t="s">
        <v>72</v>
      </c>
      <c r="AY166" s="230" t="s">
        <v>145</v>
      </c>
    </row>
    <row r="167" spans="2:51" s="14" customFormat="1" ht="12">
      <c r="B167" s="231"/>
      <c r="C167" s="232"/>
      <c r="D167" s="221" t="s">
        <v>152</v>
      </c>
      <c r="E167" s="233" t="s">
        <v>1</v>
      </c>
      <c r="F167" s="234" t="s">
        <v>154</v>
      </c>
      <c r="G167" s="232"/>
      <c r="H167" s="235">
        <v>20.49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152</v>
      </c>
      <c r="AU167" s="241" t="s">
        <v>82</v>
      </c>
      <c r="AV167" s="14" t="s">
        <v>151</v>
      </c>
      <c r="AW167" s="14" t="s">
        <v>29</v>
      </c>
      <c r="AX167" s="14" t="s">
        <v>80</v>
      </c>
      <c r="AY167" s="241" t="s">
        <v>145</v>
      </c>
    </row>
    <row r="168" spans="2:63" s="12" customFormat="1" ht="22.9" customHeight="1">
      <c r="B168" s="189"/>
      <c r="C168" s="190"/>
      <c r="D168" s="191" t="s">
        <v>71</v>
      </c>
      <c r="E168" s="203" t="s">
        <v>321</v>
      </c>
      <c r="F168" s="203" t="s">
        <v>2147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SUM(P169:P171)</f>
        <v>0</v>
      </c>
      <c r="Q168" s="197"/>
      <c r="R168" s="198">
        <f>SUM(R169:R171)</f>
        <v>0</v>
      </c>
      <c r="S168" s="197"/>
      <c r="T168" s="199">
        <f>SUM(T169:T171)</f>
        <v>0</v>
      </c>
      <c r="AR168" s="200" t="s">
        <v>80</v>
      </c>
      <c r="AT168" s="201" t="s">
        <v>71</v>
      </c>
      <c r="AU168" s="201" t="s">
        <v>80</v>
      </c>
      <c r="AY168" s="200" t="s">
        <v>145</v>
      </c>
      <c r="BK168" s="202">
        <f>SUM(BK169:BK171)</f>
        <v>0</v>
      </c>
    </row>
    <row r="169" spans="1:65" s="2" customFormat="1" ht="16.5" customHeight="1">
      <c r="A169" s="35"/>
      <c r="B169" s="36"/>
      <c r="C169" s="205" t="s">
        <v>221</v>
      </c>
      <c r="D169" s="205" t="s">
        <v>147</v>
      </c>
      <c r="E169" s="206" t="s">
        <v>2148</v>
      </c>
      <c r="F169" s="207" t="s">
        <v>2149</v>
      </c>
      <c r="G169" s="208" t="s">
        <v>189</v>
      </c>
      <c r="H169" s="209">
        <v>49.97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151</v>
      </c>
      <c r="BM169" s="217" t="s">
        <v>230</v>
      </c>
    </row>
    <row r="170" spans="1:65" s="2" customFormat="1" ht="16.5" customHeight="1">
      <c r="A170" s="35"/>
      <c r="B170" s="36"/>
      <c r="C170" s="205" t="s">
        <v>176</v>
      </c>
      <c r="D170" s="205" t="s">
        <v>147</v>
      </c>
      <c r="E170" s="206" t="s">
        <v>2150</v>
      </c>
      <c r="F170" s="207" t="s">
        <v>2151</v>
      </c>
      <c r="G170" s="208" t="s">
        <v>189</v>
      </c>
      <c r="H170" s="209">
        <v>49.97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37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82</v>
      </c>
      <c r="AY170" s="18" t="s">
        <v>145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151</v>
      </c>
      <c r="BM170" s="217" t="s">
        <v>238</v>
      </c>
    </row>
    <row r="171" spans="1:65" s="2" customFormat="1" ht="21.75" customHeight="1">
      <c r="A171" s="35"/>
      <c r="B171" s="36"/>
      <c r="C171" s="205" t="s">
        <v>8</v>
      </c>
      <c r="D171" s="205" t="s">
        <v>147</v>
      </c>
      <c r="E171" s="206" t="s">
        <v>2152</v>
      </c>
      <c r="F171" s="207" t="s">
        <v>2153</v>
      </c>
      <c r="G171" s="208" t="s">
        <v>189</v>
      </c>
      <c r="H171" s="209">
        <v>98.28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37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82</v>
      </c>
      <c r="AY171" s="18" t="s">
        <v>145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80</v>
      </c>
      <c r="BK171" s="218">
        <f>ROUND(I171*H171,2)</f>
        <v>0</v>
      </c>
      <c r="BL171" s="18" t="s">
        <v>151</v>
      </c>
      <c r="BM171" s="217" t="s">
        <v>245</v>
      </c>
    </row>
    <row r="172" spans="2:63" s="12" customFormat="1" ht="22.9" customHeight="1">
      <c r="B172" s="189"/>
      <c r="C172" s="190"/>
      <c r="D172" s="191" t="s">
        <v>71</v>
      </c>
      <c r="E172" s="203" t="s">
        <v>390</v>
      </c>
      <c r="F172" s="203" t="s">
        <v>2154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</v>
      </c>
      <c r="S172" s="197"/>
      <c r="T172" s="199">
        <f>SUM(T173:T177)</f>
        <v>0</v>
      </c>
      <c r="AR172" s="200" t="s">
        <v>80</v>
      </c>
      <c r="AT172" s="201" t="s">
        <v>71</v>
      </c>
      <c r="AU172" s="201" t="s">
        <v>80</v>
      </c>
      <c r="AY172" s="200" t="s">
        <v>145</v>
      </c>
      <c r="BK172" s="202">
        <f>SUM(BK173:BK177)</f>
        <v>0</v>
      </c>
    </row>
    <row r="173" spans="1:65" s="2" customFormat="1" ht="21.75" customHeight="1">
      <c r="A173" s="35"/>
      <c r="B173" s="36"/>
      <c r="C173" s="205" t="s">
        <v>182</v>
      </c>
      <c r="D173" s="205" t="s">
        <v>147</v>
      </c>
      <c r="E173" s="206" t="s">
        <v>2155</v>
      </c>
      <c r="F173" s="207" t="s">
        <v>2156</v>
      </c>
      <c r="G173" s="208" t="s">
        <v>189</v>
      </c>
      <c r="H173" s="209">
        <v>49.97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37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82</v>
      </c>
      <c r="AY173" s="18" t="s">
        <v>145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151</v>
      </c>
      <c r="BM173" s="217" t="s">
        <v>310</v>
      </c>
    </row>
    <row r="174" spans="2:51" s="13" customFormat="1" ht="12">
      <c r="B174" s="219"/>
      <c r="C174" s="220"/>
      <c r="D174" s="221" t="s">
        <v>152</v>
      </c>
      <c r="E174" s="222" t="s">
        <v>1</v>
      </c>
      <c r="F174" s="223" t="s">
        <v>2157</v>
      </c>
      <c r="G174" s="220"/>
      <c r="H174" s="224">
        <v>49.97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152</v>
      </c>
      <c r="AU174" s="230" t="s">
        <v>82</v>
      </c>
      <c r="AV174" s="13" t="s">
        <v>82</v>
      </c>
      <c r="AW174" s="13" t="s">
        <v>29</v>
      </c>
      <c r="AX174" s="13" t="s">
        <v>72</v>
      </c>
      <c r="AY174" s="230" t="s">
        <v>145</v>
      </c>
    </row>
    <row r="175" spans="2:51" s="14" customFormat="1" ht="12">
      <c r="B175" s="231"/>
      <c r="C175" s="232"/>
      <c r="D175" s="221" t="s">
        <v>152</v>
      </c>
      <c r="E175" s="233" t="s">
        <v>1</v>
      </c>
      <c r="F175" s="234" t="s">
        <v>154</v>
      </c>
      <c r="G175" s="232"/>
      <c r="H175" s="235">
        <v>49.97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152</v>
      </c>
      <c r="AU175" s="241" t="s">
        <v>82</v>
      </c>
      <c r="AV175" s="14" t="s">
        <v>151</v>
      </c>
      <c r="AW175" s="14" t="s">
        <v>29</v>
      </c>
      <c r="AX175" s="14" t="s">
        <v>80</v>
      </c>
      <c r="AY175" s="241" t="s">
        <v>145</v>
      </c>
    </row>
    <row r="176" spans="1:65" s="2" customFormat="1" ht="21.75" customHeight="1">
      <c r="A176" s="35"/>
      <c r="B176" s="36"/>
      <c r="C176" s="205" t="s">
        <v>307</v>
      </c>
      <c r="D176" s="205" t="s">
        <v>147</v>
      </c>
      <c r="E176" s="206" t="s">
        <v>2158</v>
      </c>
      <c r="F176" s="207" t="s">
        <v>2159</v>
      </c>
      <c r="G176" s="208" t="s">
        <v>189</v>
      </c>
      <c r="H176" s="209">
        <v>49.97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82</v>
      </c>
      <c r="AY176" s="18" t="s">
        <v>145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151</v>
      </c>
      <c r="BM176" s="217" t="s">
        <v>184</v>
      </c>
    </row>
    <row r="177" spans="1:65" s="2" customFormat="1" ht="21.75" customHeight="1">
      <c r="A177" s="35"/>
      <c r="B177" s="36"/>
      <c r="C177" s="205" t="s">
        <v>190</v>
      </c>
      <c r="D177" s="205" t="s">
        <v>147</v>
      </c>
      <c r="E177" s="206" t="s">
        <v>2160</v>
      </c>
      <c r="F177" s="207" t="s">
        <v>2161</v>
      </c>
      <c r="G177" s="208" t="s">
        <v>189</v>
      </c>
      <c r="H177" s="209">
        <v>49.97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151</v>
      </c>
      <c r="BM177" s="217" t="s">
        <v>318</v>
      </c>
    </row>
    <row r="178" spans="2:63" s="12" customFormat="1" ht="22.9" customHeight="1">
      <c r="B178" s="189"/>
      <c r="C178" s="190"/>
      <c r="D178" s="191" t="s">
        <v>71</v>
      </c>
      <c r="E178" s="203" t="s">
        <v>186</v>
      </c>
      <c r="F178" s="203" t="s">
        <v>2162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</v>
      </c>
      <c r="S178" s="197"/>
      <c r="T178" s="199">
        <f>SUM(T179:T182)</f>
        <v>0</v>
      </c>
      <c r="AR178" s="200" t="s">
        <v>80</v>
      </c>
      <c r="AT178" s="201" t="s">
        <v>71</v>
      </c>
      <c r="AU178" s="201" t="s">
        <v>80</v>
      </c>
      <c r="AY178" s="200" t="s">
        <v>145</v>
      </c>
      <c r="BK178" s="202">
        <f>SUM(BK179:BK182)</f>
        <v>0</v>
      </c>
    </row>
    <row r="179" spans="1:65" s="2" customFormat="1" ht="16.5" customHeight="1">
      <c r="A179" s="35"/>
      <c r="B179" s="36"/>
      <c r="C179" s="205" t="s">
        <v>315</v>
      </c>
      <c r="D179" s="205" t="s">
        <v>147</v>
      </c>
      <c r="E179" s="206" t="s">
        <v>2163</v>
      </c>
      <c r="F179" s="207" t="s">
        <v>2164</v>
      </c>
      <c r="G179" s="208" t="s">
        <v>189</v>
      </c>
      <c r="H179" s="209">
        <v>187.068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37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151</v>
      </c>
      <c r="BM179" s="217" t="s">
        <v>321</v>
      </c>
    </row>
    <row r="180" spans="2:51" s="15" customFormat="1" ht="12">
      <c r="B180" s="242"/>
      <c r="C180" s="243"/>
      <c r="D180" s="221" t="s">
        <v>152</v>
      </c>
      <c r="E180" s="244" t="s">
        <v>1</v>
      </c>
      <c r="F180" s="245" t="s">
        <v>2165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2:51" s="13" customFormat="1" ht="33.75">
      <c r="B181" s="219"/>
      <c r="C181" s="220"/>
      <c r="D181" s="221" t="s">
        <v>152</v>
      </c>
      <c r="E181" s="222" t="s">
        <v>1</v>
      </c>
      <c r="F181" s="223" t="s">
        <v>2166</v>
      </c>
      <c r="G181" s="220"/>
      <c r="H181" s="224">
        <v>187.068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2:51" s="14" customFormat="1" ht="12">
      <c r="B182" s="231"/>
      <c r="C182" s="232"/>
      <c r="D182" s="221" t="s">
        <v>152</v>
      </c>
      <c r="E182" s="233" t="s">
        <v>1</v>
      </c>
      <c r="F182" s="234" t="s">
        <v>154</v>
      </c>
      <c r="G182" s="232"/>
      <c r="H182" s="235">
        <v>187.068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152</v>
      </c>
      <c r="AU182" s="241" t="s">
        <v>82</v>
      </c>
      <c r="AV182" s="14" t="s">
        <v>151</v>
      </c>
      <c r="AW182" s="14" t="s">
        <v>29</v>
      </c>
      <c r="AX182" s="14" t="s">
        <v>80</v>
      </c>
      <c r="AY182" s="241" t="s">
        <v>145</v>
      </c>
    </row>
    <row r="183" spans="2:63" s="12" customFormat="1" ht="22.9" customHeight="1">
      <c r="B183" s="189"/>
      <c r="C183" s="190"/>
      <c r="D183" s="191" t="s">
        <v>71</v>
      </c>
      <c r="E183" s="203" t="s">
        <v>596</v>
      </c>
      <c r="F183" s="203" t="s">
        <v>597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AR183" s="200" t="s">
        <v>80</v>
      </c>
      <c r="AT183" s="201" t="s">
        <v>71</v>
      </c>
      <c r="AU183" s="201" t="s">
        <v>80</v>
      </c>
      <c r="AY183" s="200" t="s">
        <v>145</v>
      </c>
      <c r="BK183" s="202">
        <f>SUM(BK184:BK186)</f>
        <v>0</v>
      </c>
    </row>
    <row r="184" spans="1:65" s="2" customFormat="1" ht="16.5" customHeight="1">
      <c r="A184" s="35"/>
      <c r="B184" s="36"/>
      <c r="C184" s="205" t="s">
        <v>210</v>
      </c>
      <c r="D184" s="205" t="s">
        <v>147</v>
      </c>
      <c r="E184" s="206" t="s">
        <v>2167</v>
      </c>
      <c r="F184" s="207" t="s">
        <v>2168</v>
      </c>
      <c r="G184" s="208" t="s">
        <v>175</v>
      </c>
      <c r="H184" s="209">
        <v>0.426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325</v>
      </c>
    </row>
    <row r="185" spans="1:65" s="2" customFormat="1" ht="21.75" customHeight="1">
      <c r="A185" s="35"/>
      <c r="B185" s="36"/>
      <c r="C185" s="205" t="s">
        <v>7</v>
      </c>
      <c r="D185" s="205" t="s">
        <v>147</v>
      </c>
      <c r="E185" s="206" t="s">
        <v>2169</v>
      </c>
      <c r="F185" s="207" t="s">
        <v>2170</v>
      </c>
      <c r="G185" s="208" t="s">
        <v>175</v>
      </c>
      <c r="H185" s="209">
        <v>0.426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37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82</v>
      </c>
      <c r="AY185" s="18" t="s">
        <v>145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80</v>
      </c>
      <c r="BK185" s="218">
        <f>ROUND(I185*H185,2)</f>
        <v>0</v>
      </c>
      <c r="BL185" s="18" t="s">
        <v>151</v>
      </c>
      <c r="BM185" s="217" t="s">
        <v>329</v>
      </c>
    </row>
    <row r="186" spans="1:65" s="2" customFormat="1" ht="21.75" customHeight="1">
      <c r="A186" s="35"/>
      <c r="B186" s="36"/>
      <c r="C186" s="205" t="s">
        <v>217</v>
      </c>
      <c r="D186" s="205" t="s">
        <v>147</v>
      </c>
      <c r="E186" s="206" t="s">
        <v>2171</v>
      </c>
      <c r="F186" s="207" t="s">
        <v>2172</v>
      </c>
      <c r="G186" s="208" t="s">
        <v>175</v>
      </c>
      <c r="H186" s="209">
        <v>216.721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37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82</v>
      </c>
      <c r="AY186" s="18" t="s">
        <v>145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151</v>
      </c>
      <c r="BM186" s="217" t="s">
        <v>346</v>
      </c>
    </row>
    <row r="187" spans="2:63" s="12" customFormat="1" ht="25.9" customHeight="1">
      <c r="B187" s="189"/>
      <c r="C187" s="190"/>
      <c r="D187" s="191" t="s">
        <v>71</v>
      </c>
      <c r="E187" s="192" t="s">
        <v>605</v>
      </c>
      <c r="F187" s="192" t="s">
        <v>2173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P188+P195</f>
        <v>0</v>
      </c>
      <c r="Q187" s="197"/>
      <c r="R187" s="198">
        <f>R188+R195</f>
        <v>0</v>
      </c>
      <c r="S187" s="197"/>
      <c r="T187" s="199">
        <f>T188+T195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BK188+BK195</f>
        <v>0</v>
      </c>
    </row>
    <row r="188" spans="2:63" s="12" customFormat="1" ht="22.9" customHeight="1">
      <c r="B188" s="189"/>
      <c r="C188" s="190"/>
      <c r="D188" s="191" t="s">
        <v>71</v>
      </c>
      <c r="E188" s="203" t="s">
        <v>636</v>
      </c>
      <c r="F188" s="203" t="s">
        <v>637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AR188" s="200" t="s">
        <v>80</v>
      </c>
      <c r="AT188" s="201" t="s">
        <v>71</v>
      </c>
      <c r="AU188" s="201" t="s">
        <v>80</v>
      </c>
      <c r="AY188" s="200" t="s">
        <v>145</v>
      </c>
      <c r="BK188" s="202">
        <f>SUM(BK189:BK194)</f>
        <v>0</v>
      </c>
    </row>
    <row r="189" spans="1:65" s="2" customFormat="1" ht="21.75" customHeight="1">
      <c r="A189" s="35"/>
      <c r="B189" s="36"/>
      <c r="C189" s="205" t="s">
        <v>343</v>
      </c>
      <c r="D189" s="205" t="s">
        <v>147</v>
      </c>
      <c r="E189" s="206" t="s">
        <v>2174</v>
      </c>
      <c r="F189" s="207" t="s">
        <v>2175</v>
      </c>
      <c r="G189" s="208" t="s">
        <v>189</v>
      </c>
      <c r="H189" s="209">
        <v>49.97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37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82</v>
      </c>
      <c r="AY189" s="18" t="s">
        <v>145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151</v>
      </c>
      <c r="BM189" s="217" t="s">
        <v>350</v>
      </c>
    </row>
    <row r="190" spans="1:65" s="2" customFormat="1" ht="21.75" customHeight="1">
      <c r="A190" s="35"/>
      <c r="B190" s="36"/>
      <c r="C190" s="263" t="s">
        <v>225</v>
      </c>
      <c r="D190" s="263" t="s">
        <v>222</v>
      </c>
      <c r="E190" s="264" t="s">
        <v>2176</v>
      </c>
      <c r="F190" s="265" t="s">
        <v>2177</v>
      </c>
      <c r="G190" s="266" t="s">
        <v>189</v>
      </c>
      <c r="H190" s="267">
        <v>52.469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355</v>
      </c>
    </row>
    <row r="191" spans="2:51" s="13" customFormat="1" ht="12">
      <c r="B191" s="219"/>
      <c r="C191" s="220"/>
      <c r="D191" s="221" t="s">
        <v>152</v>
      </c>
      <c r="E191" s="222" t="s">
        <v>1</v>
      </c>
      <c r="F191" s="223" t="s">
        <v>2178</v>
      </c>
      <c r="G191" s="220"/>
      <c r="H191" s="224">
        <v>52.469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152</v>
      </c>
      <c r="AU191" s="230" t="s">
        <v>82</v>
      </c>
      <c r="AV191" s="13" t="s">
        <v>82</v>
      </c>
      <c r="AW191" s="13" t="s">
        <v>29</v>
      </c>
      <c r="AX191" s="13" t="s">
        <v>72</v>
      </c>
      <c r="AY191" s="230" t="s">
        <v>145</v>
      </c>
    </row>
    <row r="192" spans="2:51" s="14" customFormat="1" ht="12">
      <c r="B192" s="231"/>
      <c r="C192" s="232"/>
      <c r="D192" s="221" t="s">
        <v>152</v>
      </c>
      <c r="E192" s="233" t="s">
        <v>1</v>
      </c>
      <c r="F192" s="234" t="s">
        <v>154</v>
      </c>
      <c r="G192" s="232"/>
      <c r="H192" s="235">
        <v>52.469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152</v>
      </c>
      <c r="AU192" s="241" t="s">
        <v>82</v>
      </c>
      <c r="AV192" s="14" t="s">
        <v>151</v>
      </c>
      <c r="AW192" s="14" t="s">
        <v>29</v>
      </c>
      <c r="AX192" s="14" t="s">
        <v>80</v>
      </c>
      <c r="AY192" s="241" t="s">
        <v>145</v>
      </c>
    </row>
    <row r="193" spans="1:65" s="2" customFormat="1" ht="21.75" customHeight="1">
      <c r="A193" s="35"/>
      <c r="B193" s="36"/>
      <c r="C193" s="205" t="s">
        <v>352</v>
      </c>
      <c r="D193" s="205" t="s">
        <v>147</v>
      </c>
      <c r="E193" s="206" t="s">
        <v>2179</v>
      </c>
      <c r="F193" s="207" t="s">
        <v>2180</v>
      </c>
      <c r="G193" s="208" t="s">
        <v>175</v>
      </c>
      <c r="H193" s="209">
        <v>0.415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37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82</v>
      </c>
      <c r="AY193" s="18" t="s">
        <v>145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80</v>
      </c>
      <c r="BK193" s="218">
        <f>ROUND(I193*H193,2)</f>
        <v>0</v>
      </c>
      <c r="BL193" s="18" t="s">
        <v>151</v>
      </c>
      <c r="BM193" s="217" t="s">
        <v>359</v>
      </c>
    </row>
    <row r="194" spans="1:65" s="2" customFormat="1" ht="21.75" customHeight="1">
      <c r="A194" s="35"/>
      <c r="B194" s="36"/>
      <c r="C194" s="205" t="s">
        <v>230</v>
      </c>
      <c r="D194" s="205" t="s">
        <v>147</v>
      </c>
      <c r="E194" s="206" t="s">
        <v>2181</v>
      </c>
      <c r="F194" s="207" t="s">
        <v>2182</v>
      </c>
      <c r="G194" s="208" t="s">
        <v>175</v>
      </c>
      <c r="H194" s="209">
        <v>0.415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37</v>
      </c>
      <c r="O194" s="72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151</v>
      </c>
      <c r="AT194" s="217" t="s">
        <v>147</v>
      </c>
      <c r="AU194" s="217" t="s">
        <v>82</v>
      </c>
      <c r="AY194" s="18" t="s">
        <v>145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80</v>
      </c>
      <c r="BK194" s="218">
        <f>ROUND(I194*H194,2)</f>
        <v>0</v>
      </c>
      <c r="BL194" s="18" t="s">
        <v>151</v>
      </c>
      <c r="BM194" s="217" t="s">
        <v>364</v>
      </c>
    </row>
    <row r="195" spans="2:63" s="12" customFormat="1" ht="22.9" customHeight="1">
      <c r="B195" s="189"/>
      <c r="C195" s="190"/>
      <c r="D195" s="191" t="s">
        <v>71</v>
      </c>
      <c r="E195" s="203" t="s">
        <v>607</v>
      </c>
      <c r="F195" s="203" t="s">
        <v>608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AR195" s="200" t="s">
        <v>80</v>
      </c>
      <c r="AT195" s="201" t="s">
        <v>71</v>
      </c>
      <c r="AU195" s="201" t="s">
        <v>80</v>
      </c>
      <c r="AY195" s="200" t="s">
        <v>145</v>
      </c>
      <c r="BK195" s="202">
        <f>SUM(BK196:BK205)</f>
        <v>0</v>
      </c>
    </row>
    <row r="196" spans="1:65" s="2" customFormat="1" ht="16.5" customHeight="1">
      <c r="A196" s="35"/>
      <c r="B196" s="36"/>
      <c r="C196" s="205" t="s">
        <v>361</v>
      </c>
      <c r="D196" s="205" t="s">
        <v>147</v>
      </c>
      <c r="E196" s="206" t="s">
        <v>2183</v>
      </c>
      <c r="F196" s="207" t="s">
        <v>2184</v>
      </c>
      <c r="G196" s="208" t="s">
        <v>189</v>
      </c>
      <c r="H196" s="209">
        <v>46.103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37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151</v>
      </c>
      <c r="AT196" s="217" t="s">
        <v>147</v>
      </c>
      <c r="AU196" s="217" t="s">
        <v>82</v>
      </c>
      <c r="AY196" s="18" t="s">
        <v>145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151</v>
      </c>
      <c r="BM196" s="217" t="s">
        <v>370</v>
      </c>
    </row>
    <row r="197" spans="2:51" s="13" customFormat="1" ht="12">
      <c r="B197" s="219"/>
      <c r="C197" s="220"/>
      <c r="D197" s="221" t="s">
        <v>152</v>
      </c>
      <c r="E197" s="222" t="s">
        <v>1</v>
      </c>
      <c r="F197" s="223" t="s">
        <v>2185</v>
      </c>
      <c r="G197" s="220"/>
      <c r="H197" s="224">
        <v>46.103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2:51" s="14" customFormat="1" ht="12">
      <c r="B198" s="231"/>
      <c r="C198" s="232"/>
      <c r="D198" s="221" t="s">
        <v>152</v>
      </c>
      <c r="E198" s="233" t="s">
        <v>1</v>
      </c>
      <c r="F198" s="234" t="s">
        <v>154</v>
      </c>
      <c r="G198" s="232"/>
      <c r="H198" s="235">
        <v>46.103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152</v>
      </c>
      <c r="AU198" s="241" t="s">
        <v>82</v>
      </c>
      <c r="AV198" s="14" t="s">
        <v>151</v>
      </c>
      <c r="AW198" s="14" t="s">
        <v>29</v>
      </c>
      <c r="AX198" s="14" t="s">
        <v>80</v>
      </c>
      <c r="AY198" s="241" t="s">
        <v>145</v>
      </c>
    </row>
    <row r="199" spans="1:65" s="2" customFormat="1" ht="21.75" customHeight="1">
      <c r="A199" s="35"/>
      <c r="B199" s="36"/>
      <c r="C199" s="205" t="s">
        <v>238</v>
      </c>
      <c r="D199" s="205" t="s">
        <v>147</v>
      </c>
      <c r="E199" s="206" t="s">
        <v>622</v>
      </c>
      <c r="F199" s="207" t="s">
        <v>623</v>
      </c>
      <c r="G199" s="208" t="s">
        <v>189</v>
      </c>
      <c r="H199" s="209">
        <v>46.103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82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376</v>
      </c>
    </row>
    <row r="200" spans="2:51" s="13" customFormat="1" ht="12">
      <c r="B200" s="219"/>
      <c r="C200" s="220"/>
      <c r="D200" s="221" t="s">
        <v>152</v>
      </c>
      <c r="E200" s="222" t="s">
        <v>1</v>
      </c>
      <c r="F200" s="223" t="s">
        <v>2186</v>
      </c>
      <c r="G200" s="220"/>
      <c r="H200" s="224">
        <v>46.103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29</v>
      </c>
      <c r="AX200" s="13" t="s">
        <v>72</v>
      </c>
      <c r="AY200" s="230" t="s">
        <v>145</v>
      </c>
    </row>
    <row r="201" spans="2:51" s="14" customFormat="1" ht="12">
      <c r="B201" s="231"/>
      <c r="C201" s="232"/>
      <c r="D201" s="221" t="s">
        <v>152</v>
      </c>
      <c r="E201" s="233" t="s">
        <v>1</v>
      </c>
      <c r="F201" s="234" t="s">
        <v>154</v>
      </c>
      <c r="G201" s="232"/>
      <c r="H201" s="235">
        <v>46.103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152</v>
      </c>
      <c r="AU201" s="241" t="s">
        <v>82</v>
      </c>
      <c r="AV201" s="14" t="s">
        <v>151</v>
      </c>
      <c r="AW201" s="14" t="s">
        <v>29</v>
      </c>
      <c r="AX201" s="14" t="s">
        <v>80</v>
      </c>
      <c r="AY201" s="241" t="s">
        <v>145</v>
      </c>
    </row>
    <row r="202" spans="1:65" s="2" customFormat="1" ht="21.75" customHeight="1">
      <c r="A202" s="35"/>
      <c r="B202" s="36"/>
      <c r="C202" s="205" t="s">
        <v>373</v>
      </c>
      <c r="D202" s="205" t="s">
        <v>147</v>
      </c>
      <c r="E202" s="206" t="s">
        <v>626</v>
      </c>
      <c r="F202" s="207" t="s">
        <v>627</v>
      </c>
      <c r="G202" s="208" t="s">
        <v>181</v>
      </c>
      <c r="H202" s="209">
        <v>20.49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37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151</v>
      </c>
      <c r="AT202" s="217" t="s">
        <v>147</v>
      </c>
      <c r="AU202" s="217" t="s">
        <v>82</v>
      </c>
      <c r="AY202" s="18" t="s">
        <v>145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80</v>
      </c>
      <c r="BK202" s="218">
        <f>ROUND(I202*H202,2)</f>
        <v>0</v>
      </c>
      <c r="BL202" s="18" t="s">
        <v>151</v>
      </c>
      <c r="BM202" s="217" t="s">
        <v>380</v>
      </c>
    </row>
    <row r="203" spans="2:51" s="13" customFormat="1" ht="12">
      <c r="B203" s="219"/>
      <c r="C203" s="220"/>
      <c r="D203" s="221" t="s">
        <v>152</v>
      </c>
      <c r="E203" s="222" t="s">
        <v>1</v>
      </c>
      <c r="F203" s="223" t="s">
        <v>2146</v>
      </c>
      <c r="G203" s="220"/>
      <c r="H203" s="224">
        <v>20.49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2:51" s="14" customFormat="1" ht="12">
      <c r="B204" s="231"/>
      <c r="C204" s="232"/>
      <c r="D204" s="221" t="s">
        <v>152</v>
      </c>
      <c r="E204" s="233" t="s">
        <v>1</v>
      </c>
      <c r="F204" s="234" t="s">
        <v>154</v>
      </c>
      <c r="G204" s="232"/>
      <c r="H204" s="235">
        <v>20.49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152</v>
      </c>
      <c r="AU204" s="241" t="s">
        <v>82</v>
      </c>
      <c r="AV204" s="14" t="s">
        <v>151</v>
      </c>
      <c r="AW204" s="14" t="s">
        <v>29</v>
      </c>
      <c r="AX204" s="14" t="s">
        <v>80</v>
      </c>
      <c r="AY204" s="241" t="s">
        <v>145</v>
      </c>
    </row>
    <row r="205" spans="1:65" s="2" customFormat="1" ht="21.75" customHeight="1">
      <c r="A205" s="35"/>
      <c r="B205" s="36"/>
      <c r="C205" s="205" t="s">
        <v>245</v>
      </c>
      <c r="D205" s="205" t="s">
        <v>147</v>
      </c>
      <c r="E205" s="206" t="s">
        <v>632</v>
      </c>
      <c r="F205" s="207" t="s">
        <v>633</v>
      </c>
      <c r="G205" s="208" t="s">
        <v>634</v>
      </c>
      <c r="H205" s="274"/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37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151</v>
      </c>
      <c r="AT205" s="217" t="s">
        <v>147</v>
      </c>
      <c r="AU205" s="217" t="s">
        <v>82</v>
      </c>
      <c r="AY205" s="18" t="s">
        <v>145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151</v>
      </c>
      <c r="BM205" s="217" t="s">
        <v>385</v>
      </c>
    </row>
    <row r="206" spans="2:63" s="12" customFormat="1" ht="25.9" customHeight="1">
      <c r="B206" s="189"/>
      <c r="C206" s="190"/>
      <c r="D206" s="191" t="s">
        <v>71</v>
      </c>
      <c r="E206" s="192" t="s">
        <v>2187</v>
      </c>
      <c r="F206" s="192" t="s">
        <v>2188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P207+P213+P215</f>
        <v>0</v>
      </c>
      <c r="Q206" s="197"/>
      <c r="R206" s="198">
        <f>R207+R213+R215</f>
        <v>0</v>
      </c>
      <c r="S206" s="197"/>
      <c r="T206" s="199">
        <f>T207+T213+T215</f>
        <v>0</v>
      </c>
      <c r="AR206" s="200" t="s">
        <v>165</v>
      </c>
      <c r="AT206" s="201" t="s">
        <v>71</v>
      </c>
      <c r="AU206" s="201" t="s">
        <v>72</v>
      </c>
      <c r="AY206" s="200" t="s">
        <v>145</v>
      </c>
      <c r="BK206" s="202">
        <f>BK207+BK213+BK215</f>
        <v>0</v>
      </c>
    </row>
    <row r="207" spans="2:63" s="12" customFormat="1" ht="22.9" customHeight="1">
      <c r="B207" s="189"/>
      <c r="C207" s="190"/>
      <c r="D207" s="191" t="s">
        <v>71</v>
      </c>
      <c r="E207" s="203" t="s">
        <v>2189</v>
      </c>
      <c r="F207" s="203" t="s">
        <v>2190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SUM(P208:P212)</f>
        <v>0</v>
      </c>
      <c r="Q207" s="197"/>
      <c r="R207" s="198">
        <f>SUM(R208:R212)</f>
        <v>0</v>
      </c>
      <c r="S207" s="197"/>
      <c r="T207" s="199">
        <f>SUM(T208:T212)</f>
        <v>0</v>
      </c>
      <c r="AR207" s="200" t="s">
        <v>165</v>
      </c>
      <c r="AT207" s="201" t="s">
        <v>71</v>
      </c>
      <c r="AU207" s="201" t="s">
        <v>80</v>
      </c>
      <c r="AY207" s="200" t="s">
        <v>145</v>
      </c>
      <c r="BK207" s="202">
        <f>SUM(BK208:BK212)</f>
        <v>0</v>
      </c>
    </row>
    <row r="208" spans="1:65" s="2" customFormat="1" ht="21.75" customHeight="1">
      <c r="A208" s="35"/>
      <c r="B208" s="36"/>
      <c r="C208" s="205" t="s">
        <v>382</v>
      </c>
      <c r="D208" s="205" t="s">
        <v>147</v>
      </c>
      <c r="E208" s="206" t="s">
        <v>2191</v>
      </c>
      <c r="F208" s="207" t="s">
        <v>2192</v>
      </c>
      <c r="G208" s="208" t="s">
        <v>465</v>
      </c>
      <c r="H208" s="209">
        <v>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390</v>
      </c>
    </row>
    <row r="209" spans="2:51" s="15" customFormat="1" ht="12">
      <c r="B209" s="242"/>
      <c r="C209" s="243"/>
      <c r="D209" s="221" t="s">
        <v>152</v>
      </c>
      <c r="E209" s="244" t="s">
        <v>1</v>
      </c>
      <c r="F209" s="245" t="s">
        <v>2193</v>
      </c>
      <c r="G209" s="243"/>
      <c r="H209" s="244" t="s">
        <v>1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152</v>
      </c>
      <c r="AU209" s="251" t="s">
        <v>82</v>
      </c>
      <c r="AV209" s="15" t="s">
        <v>80</v>
      </c>
      <c r="AW209" s="15" t="s">
        <v>29</v>
      </c>
      <c r="AX209" s="15" t="s">
        <v>72</v>
      </c>
      <c r="AY209" s="251" t="s">
        <v>145</v>
      </c>
    </row>
    <row r="210" spans="2:51" s="13" customFormat="1" ht="12">
      <c r="B210" s="219"/>
      <c r="C210" s="220"/>
      <c r="D210" s="221" t="s">
        <v>152</v>
      </c>
      <c r="E210" s="222" t="s">
        <v>1</v>
      </c>
      <c r="F210" s="223" t="s">
        <v>80</v>
      </c>
      <c r="G210" s="220"/>
      <c r="H210" s="224">
        <v>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2:51" s="14" customFormat="1" ht="1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>
      <c r="A212" s="35"/>
      <c r="B212" s="36"/>
      <c r="C212" s="205" t="s">
        <v>310</v>
      </c>
      <c r="D212" s="205" t="s">
        <v>147</v>
      </c>
      <c r="E212" s="206" t="s">
        <v>2194</v>
      </c>
      <c r="F212" s="207" t="s">
        <v>2195</v>
      </c>
      <c r="G212" s="208" t="s">
        <v>465</v>
      </c>
      <c r="H212" s="209">
        <v>1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37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396</v>
      </c>
    </row>
    <row r="213" spans="2:63" s="12" customFormat="1" ht="22.9" customHeight="1">
      <c r="B213" s="189"/>
      <c r="C213" s="190"/>
      <c r="D213" s="191" t="s">
        <v>71</v>
      </c>
      <c r="E213" s="203" t="s">
        <v>2196</v>
      </c>
      <c r="F213" s="203" t="s">
        <v>2197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AR213" s="200" t="s">
        <v>165</v>
      </c>
      <c r="AT213" s="201" t="s">
        <v>71</v>
      </c>
      <c r="AU213" s="201" t="s">
        <v>80</v>
      </c>
      <c r="AY213" s="200" t="s">
        <v>145</v>
      </c>
      <c r="BK213" s="202">
        <f>BK214</f>
        <v>0</v>
      </c>
    </row>
    <row r="214" spans="1:65" s="2" customFormat="1" ht="21.75" customHeight="1">
      <c r="A214" s="35"/>
      <c r="B214" s="36"/>
      <c r="C214" s="205" t="s">
        <v>393</v>
      </c>
      <c r="D214" s="205" t="s">
        <v>147</v>
      </c>
      <c r="E214" s="206" t="s">
        <v>2198</v>
      </c>
      <c r="F214" s="207" t="s">
        <v>2199</v>
      </c>
      <c r="G214" s="208" t="s">
        <v>465</v>
      </c>
      <c r="H214" s="209">
        <v>1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37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82</v>
      </c>
      <c r="AY214" s="18" t="s">
        <v>145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80</v>
      </c>
      <c r="BK214" s="218">
        <f>ROUND(I214*H214,2)</f>
        <v>0</v>
      </c>
      <c r="BL214" s="18" t="s">
        <v>151</v>
      </c>
      <c r="BM214" s="217" t="s">
        <v>401</v>
      </c>
    </row>
    <row r="215" spans="2:63" s="12" customFormat="1" ht="22.9" customHeight="1">
      <c r="B215" s="189"/>
      <c r="C215" s="190"/>
      <c r="D215" s="191" t="s">
        <v>71</v>
      </c>
      <c r="E215" s="203" t="s">
        <v>2200</v>
      </c>
      <c r="F215" s="203" t="s">
        <v>2201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165</v>
      </c>
      <c r="AT215" s="201" t="s">
        <v>71</v>
      </c>
      <c r="AU215" s="201" t="s">
        <v>80</v>
      </c>
      <c r="AY215" s="200" t="s">
        <v>145</v>
      </c>
      <c r="BK215" s="202">
        <f>BK216</f>
        <v>0</v>
      </c>
    </row>
    <row r="216" spans="1:65" s="2" customFormat="1" ht="21.75" customHeight="1">
      <c r="A216" s="35"/>
      <c r="B216" s="36"/>
      <c r="C216" s="205" t="s">
        <v>184</v>
      </c>
      <c r="D216" s="205" t="s">
        <v>147</v>
      </c>
      <c r="E216" s="206" t="s">
        <v>2202</v>
      </c>
      <c r="F216" s="207" t="s">
        <v>2203</v>
      </c>
      <c r="G216" s="208" t="s">
        <v>465</v>
      </c>
      <c r="H216" s="209">
        <v>1</v>
      </c>
      <c r="I216" s="210"/>
      <c r="J216" s="211">
        <f>ROUND(I216*H216,2)</f>
        <v>0</v>
      </c>
      <c r="K216" s="212"/>
      <c r="L216" s="40"/>
      <c r="M216" s="278" t="s">
        <v>1</v>
      </c>
      <c r="N216" s="279" t="s">
        <v>37</v>
      </c>
      <c r="O216" s="280"/>
      <c r="P216" s="281">
        <f>O216*H216</f>
        <v>0</v>
      </c>
      <c r="Q216" s="281">
        <v>0</v>
      </c>
      <c r="R216" s="281">
        <f>Q216*H216</f>
        <v>0</v>
      </c>
      <c r="S216" s="281">
        <v>0</v>
      </c>
      <c r="T216" s="28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82</v>
      </c>
      <c r="AY216" s="18" t="s">
        <v>145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80</v>
      </c>
      <c r="BK216" s="218">
        <f>ROUND(I216*H216,2)</f>
        <v>0</v>
      </c>
      <c r="BL216" s="18" t="s">
        <v>151</v>
      </c>
      <c r="BM216" s="217" t="s">
        <v>406</v>
      </c>
    </row>
    <row r="217" spans="1:31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153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37">
      <selection activeCell="H39" sqref="H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2204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ROUND((SUM(BE123:BE154)),2)</f>
        <v>0</v>
      </c>
      <c r="G33" s="35"/>
      <c r="H33" s="35"/>
      <c r="I33" s="132">
        <v>0.21</v>
      </c>
      <c r="J33" s="131">
        <f>ROUND(((SUM(BE123:BE154))*I33),2)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ROUND((SUM(BF123:BF154)),2)</f>
        <v>0</v>
      </c>
      <c r="G34" s="35"/>
      <c r="H34" s="35"/>
      <c r="I34" s="132">
        <v>0.15</v>
      </c>
      <c r="J34" s="131">
        <f>ROUND(((SUM(BF123:BF154))*I34),2)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ROUND((SUM(BG123:BG154)),2)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ROUND((SUM(BH123:BH154)),2)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ROUND((SUM(BI123:BI154)),2)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010VTU - Venkovní te - 010VTU - Venkovní terénní...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1500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2205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2206</v>
      </c>
      <c r="E100" s="172"/>
      <c r="F100" s="172"/>
      <c r="G100" s="172"/>
      <c r="H100" s="172"/>
      <c r="I100" s="173"/>
      <c r="J100" s="174">
        <f>J128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2207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J137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J153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6" t="str">
        <f>E7</f>
        <v>ZSNepomuckaPraha - ZÁKLADNÍ ŠKOLA PRAHA 5, NEPOMUCKÁ</v>
      </c>
      <c r="F113" s="327"/>
      <c r="G113" s="327"/>
      <c r="H113" s="32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5" t="str">
        <f>E9</f>
        <v>010VTU - Venkovní te - 010VTU - Venkovní terénní...</v>
      </c>
      <c r="F115" s="325"/>
      <c r="G115" s="325"/>
      <c r="H115" s="325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Vypln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>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</f>
        <v>0</v>
      </c>
    </row>
    <row r="124" spans="2:63" s="12" customFormat="1" ht="25.9" customHeight="1">
      <c r="B124" s="189"/>
      <c r="C124" s="190"/>
      <c r="D124" s="191" t="s">
        <v>71</v>
      </c>
      <c r="E124" s="192" t="s">
        <v>143</v>
      </c>
      <c r="F124" s="192" t="s">
        <v>1511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P125+P127+P130+P137+P153</f>
        <v>0</v>
      </c>
      <c r="Q124" s="197"/>
      <c r="R124" s="198">
        <f>R125+R127+R130+R137+R153</f>
        <v>0</v>
      </c>
      <c r="S124" s="197"/>
      <c r="T124" s="199">
        <f>T125+T127+T130+T137+T153</f>
        <v>0</v>
      </c>
      <c r="AR124" s="200" t="s">
        <v>80</v>
      </c>
      <c r="AT124" s="201" t="s">
        <v>71</v>
      </c>
      <c r="AU124" s="201" t="s">
        <v>72</v>
      </c>
      <c r="AY124" s="200" t="s">
        <v>145</v>
      </c>
      <c r="BK124" s="202">
        <f>BK125+BK127+BK130+BK137+BK153</f>
        <v>0</v>
      </c>
    </row>
    <row r="125" spans="2:63" s="12" customFormat="1" ht="22.9" customHeight="1">
      <c r="B125" s="189"/>
      <c r="C125" s="190"/>
      <c r="D125" s="191" t="s">
        <v>71</v>
      </c>
      <c r="E125" s="203" t="s">
        <v>80</v>
      </c>
      <c r="F125" s="203" t="s">
        <v>146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80</v>
      </c>
      <c r="AT125" s="201" t="s">
        <v>71</v>
      </c>
      <c r="AU125" s="201" t="s">
        <v>80</v>
      </c>
      <c r="AY125" s="200" t="s">
        <v>145</v>
      </c>
      <c r="BK125" s="202">
        <f>BK126</f>
        <v>0</v>
      </c>
    </row>
    <row r="126" spans="1:65" s="2" customFormat="1" ht="21.75" customHeight="1">
      <c r="A126" s="35"/>
      <c r="B126" s="36"/>
      <c r="C126" s="205" t="s">
        <v>80</v>
      </c>
      <c r="D126" s="205" t="s">
        <v>147</v>
      </c>
      <c r="E126" s="206" t="s">
        <v>2208</v>
      </c>
      <c r="F126" s="207" t="s">
        <v>2209</v>
      </c>
      <c r="G126" s="208" t="s">
        <v>189</v>
      </c>
      <c r="H126" s="209">
        <v>7.44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82</v>
      </c>
    </row>
    <row r="127" spans="2:63" s="12" customFormat="1" ht="22.9" customHeight="1">
      <c r="B127" s="189"/>
      <c r="C127" s="190"/>
      <c r="D127" s="191" t="s">
        <v>71</v>
      </c>
      <c r="E127" s="203" t="s">
        <v>151</v>
      </c>
      <c r="F127" s="203" t="s">
        <v>2210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</v>
      </c>
      <c r="S127" s="197"/>
      <c r="T127" s="199">
        <f>T128</f>
        <v>0</v>
      </c>
      <c r="AR127" s="200" t="s">
        <v>80</v>
      </c>
      <c r="AT127" s="201" t="s">
        <v>71</v>
      </c>
      <c r="AU127" s="201" t="s">
        <v>80</v>
      </c>
      <c r="AY127" s="200" t="s">
        <v>145</v>
      </c>
      <c r="BK127" s="202">
        <f>BK128</f>
        <v>0</v>
      </c>
    </row>
    <row r="128" spans="2:63" s="12" customFormat="1" ht="20.85" customHeight="1">
      <c r="B128" s="189"/>
      <c r="C128" s="190"/>
      <c r="D128" s="191" t="s">
        <v>71</v>
      </c>
      <c r="E128" s="203" t="s">
        <v>434</v>
      </c>
      <c r="F128" s="203" t="s">
        <v>2211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80</v>
      </c>
      <c r="AT128" s="201" t="s">
        <v>71</v>
      </c>
      <c r="AU128" s="201" t="s">
        <v>82</v>
      </c>
      <c r="AY128" s="200" t="s">
        <v>145</v>
      </c>
      <c r="BK128" s="202">
        <f>BK129</f>
        <v>0</v>
      </c>
    </row>
    <row r="129" spans="1:65" s="2" customFormat="1" ht="21.75" customHeight="1">
      <c r="A129" s="35"/>
      <c r="B129" s="36"/>
      <c r="C129" s="205" t="s">
        <v>82</v>
      </c>
      <c r="D129" s="205" t="s">
        <v>147</v>
      </c>
      <c r="E129" s="206" t="s">
        <v>2212</v>
      </c>
      <c r="F129" s="207" t="s">
        <v>2213</v>
      </c>
      <c r="G129" s="208" t="s">
        <v>465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157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151</v>
      </c>
    </row>
    <row r="130" spans="2:63" s="12" customFormat="1" ht="22.9" customHeight="1">
      <c r="B130" s="189"/>
      <c r="C130" s="190"/>
      <c r="D130" s="191" t="s">
        <v>71</v>
      </c>
      <c r="E130" s="203" t="s">
        <v>165</v>
      </c>
      <c r="F130" s="203" t="s">
        <v>2214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SUM(P131:P136)</f>
        <v>0</v>
      </c>
      <c r="Q130" s="197"/>
      <c r="R130" s="198">
        <f>SUM(R131:R136)</f>
        <v>0</v>
      </c>
      <c r="S130" s="197"/>
      <c r="T130" s="199">
        <f>SUM(T131:T136)</f>
        <v>0</v>
      </c>
      <c r="AR130" s="200" t="s">
        <v>80</v>
      </c>
      <c r="AT130" s="201" t="s">
        <v>71</v>
      </c>
      <c r="AU130" s="201" t="s">
        <v>80</v>
      </c>
      <c r="AY130" s="200" t="s">
        <v>145</v>
      </c>
      <c r="BK130" s="202">
        <f>SUM(BK131:BK136)</f>
        <v>0</v>
      </c>
    </row>
    <row r="131" spans="1:65" s="2" customFormat="1" ht="21.75" customHeight="1">
      <c r="A131" s="35"/>
      <c r="B131" s="36"/>
      <c r="C131" s="205" t="s">
        <v>157</v>
      </c>
      <c r="D131" s="205" t="s">
        <v>147</v>
      </c>
      <c r="E131" s="206" t="s">
        <v>2215</v>
      </c>
      <c r="F131" s="207" t="s">
        <v>2216</v>
      </c>
      <c r="G131" s="208" t="s">
        <v>189</v>
      </c>
      <c r="H131" s="209">
        <v>7.44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82</v>
      </c>
      <c r="AY131" s="18" t="s">
        <v>145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80</v>
      </c>
      <c r="BK131" s="218">
        <f>ROUND(I131*H131,2)</f>
        <v>0</v>
      </c>
      <c r="BL131" s="18" t="s">
        <v>151</v>
      </c>
      <c r="BM131" s="217" t="s">
        <v>160</v>
      </c>
    </row>
    <row r="132" spans="2:51" s="13" customFormat="1" ht="12">
      <c r="B132" s="219"/>
      <c r="C132" s="220"/>
      <c r="D132" s="221" t="s">
        <v>152</v>
      </c>
      <c r="E132" s="222" t="s">
        <v>1</v>
      </c>
      <c r="F132" s="223" t="s">
        <v>2217</v>
      </c>
      <c r="G132" s="220"/>
      <c r="H132" s="224">
        <v>7.44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152</v>
      </c>
      <c r="AU132" s="230" t="s">
        <v>82</v>
      </c>
      <c r="AV132" s="13" t="s">
        <v>82</v>
      </c>
      <c r="AW132" s="13" t="s">
        <v>29</v>
      </c>
      <c r="AX132" s="13" t="s">
        <v>72</v>
      </c>
      <c r="AY132" s="230" t="s">
        <v>145</v>
      </c>
    </row>
    <row r="133" spans="2:51" s="14" customFormat="1" ht="12">
      <c r="B133" s="231"/>
      <c r="C133" s="232"/>
      <c r="D133" s="221" t="s">
        <v>152</v>
      </c>
      <c r="E133" s="233" t="s">
        <v>1</v>
      </c>
      <c r="F133" s="234" t="s">
        <v>154</v>
      </c>
      <c r="G133" s="232"/>
      <c r="H133" s="235">
        <v>7.44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152</v>
      </c>
      <c r="AU133" s="241" t="s">
        <v>82</v>
      </c>
      <c r="AV133" s="14" t="s">
        <v>151</v>
      </c>
      <c r="AW133" s="14" t="s">
        <v>29</v>
      </c>
      <c r="AX133" s="14" t="s">
        <v>80</v>
      </c>
      <c r="AY133" s="241" t="s">
        <v>145</v>
      </c>
    </row>
    <row r="134" spans="1:65" s="2" customFormat="1" ht="21.75" customHeight="1">
      <c r="A134" s="35"/>
      <c r="B134" s="36"/>
      <c r="C134" s="205" t="s">
        <v>151</v>
      </c>
      <c r="D134" s="205" t="s">
        <v>147</v>
      </c>
      <c r="E134" s="206" t="s">
        <v>2218</v>
      </c>
      <c r="F134" s="207" t="s">
        <v>2219</v>
      </c>
      <c r="G134" s="208" t="s">
        <v>189</v>
      </c>
      <c r="H134" s="209">
        <v>13.928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37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82</v>
      </c>
      <c r="AY134" s="18" t="s">
        <v>145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151</v>
      </c>
      <c r="BM134" s="217" t="s">
        <v>163</v>
      </c>
    </row>
    <row r="135" spans="2:51" s="13" customFormat="1" ht="12">
      <c r="B135" s="219"/>
      <c r="C135" s="220"/>
      <c r="D135" s="221" t="s">
        <v>152</v>
      </c>
      <c r="E135" s="222" t="s">
        <v>1</v>
      </c>
      <c r="F135" s="223" t="s">
        <v>2220</v>
      </c>
      <c r="G135" s="220"/>
      <c r="H135" s="224">
        <v>13.928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2:51" s="14" customFormat="1" ht="12">
      <c r="B136" s="231"/>
      <c r="C136" s="232"/>
      <c r="D136" s="221" t="s">
        <v>152</v>
      </c>
      <c r="E136" s="233" t="s">
        <v>1</v>
      </c>
      <c r="F136" s="234" t="s">
        <v>154</v>
      </c>
      <c r="G136" s="232"/>
      <c r="H136" s="235">
        <v>13.928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152</v>
      </c>
      <c r="AU136" s="241" t="s">
        <v>82</v>
      </c>
      <c r="AV136" s="14" t="s">
        <v>151</v>
      </c>
      <c r="AW136" s="14" t="s">
        <v>29</v>
      </c>
      <c r="AX136" s="14" t="s">
        <v>80</v>
      </c>
      <c r="AY136" s="241" t="s">
        <v>145</v>
      </c>
    </row>
    <row r="137" spans="2:63" s="12" customFormat="1" ht="22.9" customHeight="1">
      <c r="B137" s="189"/>
      <c r="C137" s="190"/>
      <c r="D137" s="191" t="s">
        <v>71</v>
      </c>
      <c r="E137" s="203" t="s">
        <v>160</v>
      </c>
      <c r="F137" s="203" t="s">
        <v>192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SUM(P138:P152)</f>
        <v>0</v>
      </c>
      <c r="Q137" s="197"/>
      <c r="R137" s="198">
        <f>SUM(R138:R152)</f>
        <v>0</v>
      </c>
      <c r="S137" s="197"/>
      <c r="T137" s="199">
        <f>SUM(T138:T152)</f>
        <v>0</v>
      </c>
      <c r="AR137" s="200" t="s">
        <v>80</v>
      </c>
      <c r="AT137" s="201" t="s">
        <v>71</v>
      </c>
      <c r="AU137" s="201" t="s">
        <v>80</v>
      </c>
      <c r="AY137" s="200" t="s">
        <v>145</v>
      </c>
      <c r="BK137" s="202">
        <f>SUM(BK138:BK152)</f>
        <v>0</v>
      </c>
    </row>
    <row r="138" spans="1:65" s="2" customFormat="1" ht="16.5" customHeight="1">
      <c r="A138" s="35"/>
      <c r="B138" s="36"/>
      <c r="C138" s="205" t="s">
        <v>165</v>
      </c>
      <c r="D138" s="205" t="s">
        <v>147</v>
      </c>
      <c r="E138" s="206" t="s">
        <v>522</v>
      </c>
      <c r="F138" s="207" t="s">
        <v>2221</v>
      </c>
      <c r="G138" s="208" t="s">
        <v>181</v>
      </c>
      <c r="H138" s="209">
        <v>14.7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168</v>
      </c>
    </row>
    <row r="139" spans="2:51" s="13" customFormat="1" ht="12">
      <c r="B139" s="219"/>
      <c r="C139" s="220"/>
      <c r="D139" s="221" t="s">
        <v>152</v>
      </c>
      <c r="E139" s="222" t="s">
        <v>1</v>
      </c>
      <c r="F139" s="223" t="s">
        <v>2222</v>
      </c>
      <c r="G139" s="220"/>
      <c r="H139" s="224">
        <v>14.7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2:51" s="14" customFormat="1" ht="12">
      <c r="B140" s="231"/>
      <c r="C140" s="232"/>
      <c r="D140" s="221" t="s">
        <v>152</v>
      </c>
      <c r="E140" s="233" t="s">
        <v>1</v>
      </c>
      <c r="F140" s="234" t="s">
        <v>154</v>
      </c>
      <c r="G140" s="232"/>
      <c r="H140" s="235">
        <v>14.7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21.75" customHeight="1">
      <c r="A141" s="35"/>
      <c r="B141" s="36"/>
      <c r="C141" s="205" t="s">
        <v>160</v>
      </c>
      <c r="D141" s="205" t="s">
        <v>147</v>
      </c>
      <c r="E141" s="206" t="s">
        <v>2223</v>
      </c>
      <c r="F141" s="207" t="s">
        <v>2224</v>
      </c>
      <c r="G141" s="208" t="s">
        <v>189</v>
      </c>
      <c r="H141" s="209">
        <v>25.354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151</v>
      </c>
      <c r="BM141" s="217" t="s">
        <v>171</v>
      </c>
    </row>
    <row r="142" spans="2:51" s="15" customFormat="1" ht="12">
      <c r="B142" s="242"/>
      <c r="C142" s="243"/>
      <c r="D142" s="221" t="s">
        <v>152</v>
      </c>
      <c r="E142" s="244" t="s">
        <v>1</v>
      </c>
      <c r="F142" s="245" t="s">
        <v>2225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152</v>
      </c>
      <c r="AU142" s="251" t="s">
        <v>82</v>
      </c>
      <c r="AV142" s="15" t="s">
        <v>80</v>
      </c>
      <c r="AW142" s="15" t="s">
        <v>29</v>
      </c>
      <c r="AX142" s="15" t="s">
        <v>72</v>
      </c>
      <c r="AY142" s="251" t="s">
        <v>145</v>
      </c>
    </row>
    <row r="143" spans="2:51" s="13" customFormat="1" ht="22.5">
      <c r="B143" s="219"/>
      <c r="C143" s="220"/>
      <c r="D143" s="221" t="s">
        <v>152</v>
      </c>
      <c r="E143" s="222" t="s">
        <v>1</v>
      </c>
      <c r="F143" s="223" t="s">
        <v>2226</v>
      </c>
      <c r="G143" s="220"/>
      <c r="H143" s="224">
        <v>25.354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152</v>
      </c>
      <c r="AU143" s="230" t="s">
        <v>82</v>
      </c>
      <c r="AV143" s="13" t="s">
        <v>82</v>
      </c>
      <c r="AW143" s="13" t="s">
        <v>29</v>
      </c>
      <c r="AX143" s="13" t="s">
        <v>72</v>
      </c>
      <c r="AY143" s="230" t="s">
        <v>145</v>
      </c>
    </row>
    <row r="144" spans="2:51" s="14" customFormat="1" ht="12">
      <c r="B144" s="231"/>
      <c r="C144" s="232"/>
      <c r="D144" s="221" t="s">
        <v>152</v>
      </c>
      <c r="E144" s="233" t="s">
        <v>1</v>
      </c>
      <c r="F144" s="234" t="s">
        <v>154</v>
      </c>
      <c r="G144" s="232"/>
      <c r="H144" s="235">
        <v>25.354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152</v>
      </c>
      <c r="AU144" s="241" t="s">
        <v>82</v>
      </c>
      <c r="AV144" s="14" t="s">
        <v>151</v>
      </c>
      <c r="AW144" s="14" t="s">
        <v>29</v>
      </c>
      <c r="AX144" s="14" t="s">
        <v>80</v>
      </c>
      <c r="AY144" s="241" t="s">
        <v>145</v>
      </c>
    </row>
    <row r="145" spans="1:65" s="2" customFormat="1" ht="21.75" customHeight="1">
      <c r="A145" s="35"/>
      <c r="B145" s="36"/>
      <c r="C145" s="205" t="s">
        <v>172</v>
      </c>
      <c r="D145" s="205" t="s">
        <v>147</v>
      </c>
      <c r="E145" s="206" t="s">
        <v>2227</v>
      </c>
      <c r="F145" s="207" t="s">
        <v>2228</v>
      </c>
      <c r="G145" s="208" t="s">
        <v>189</v>
      </c>
      <c r="H145" s="209">
        <v>16.622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176</v>
      </c>
    </row>
    <row r="146" spans="2:51" s="15" customFormat="1" ht="12">
      <c r="B146" s="242"/>
      <c r="C146" s="243"/>
      <c r="D146" s="221" t="s">
        <v>152</v>
      </c>
      <c r="E146" s="244" t="s">
        <v>1</v>
      </c>
      <c r="F146" s="245" t="s">
        <v>2225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152</v>
      </c>
      <c r="AU146" s="251" t="s">
        <v>82</v>
      </c>
      <c r="AV146" s="15" t="s">
        <v>80</v>
      </c>
      <c r="AW146" s="15" t="s">
        <v>29</v>
      </c>
      <c r="AX146" s="15" t="s">
        <v>72</v>
      </c>
      <c r="AY146" s="251" t="s">
        <v>145</v>
      </c>
    </row>
    <row r="147" spans="2:51" s="13" customFormat="1" ht="12">
      <c r="B147" s="219"/>
      <c r="C147" s="220"/>
      <c r="D147" s="221" t="s">
        <v>152</v>
      </c>
      <c r="E147" s="222" t="s">
        <v>1</v>
      </c>
      <c r="F147" s="223" t="s">
        <v>2229</v>
      </c>
      <c r="G147" s="220"/>
      <c r="H147" s="224">
        <v>16.622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152</v>
      </c>
      <c r="AU147" s="230" t="s">
        <v>82</v>
      </c>
      <c r="AV147" s="13" t="s">
        <v>82</v>
      </c>
      <c r="AW147" s="13" t="s">
        <v>29</v>
      </c>
      <c r="AX147" s="13" t="s">
        <v>72</v>
      </c>
      <c r="AY147" s="230" t="s">
        <v>145</v>
      </c>
    </row>
    <row r="148" spans="2:51" s="14" customFormat="1" ht="12">
      <c r="B148" s="231"/>
      <c r="C148" s="232"/>
      <c r="D148" s="221" t="s">
        <v>152</v>
      </c>
      <c r="E148" s="233" t="s">
        <v>1</v>
      </c>
      <c r="F148" s="234" t="s">
        <v>154</v>
      </c>
      <c r="G148" s="232"/>
      <c r="H148" s="235">
        <v>16.622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152</v>
      </c>
      <c r="AU148" s="241" t="s">
        <v>82</v>
      </c>
      <c r="AV148" s="14" t="s">
        <v>151</v>
      </c>
      <c r="AW148" s="14" t="s">
        <v>29</v>
      </c>
      <c r="AX148" s="14" t="s">
        <v>80</v>
      </c>
      <c r="AY148" s="241" t="s">
        <v>145</v>
      </c>
    </row>
    <row r="149" spans="1:65" s="2" customFormat="1" ht="21.75" customHeight="1">
      <c r="A149" s="35"/>
      <c r="B149" s="36"/>
      <c r="C149" s="205" t="s">
        <v>163</v>
      </c>
      <c r="D149" s="205" t="s">
        <v>147</v>
      </c>
      <c r="E149" s="206" t="s">
        <v>2230</v>
      </c>
      <c r="F149" s="207" t="s">
        <v>2231</v>
      </c>
      <c r="G149" s="208" t="s">
        <v>189</v>
      </c>
      <c r="H149" s="209">
        <v>52.101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37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82</v>
      </c>
      <c r="AY149" s="18" t="s">
        <v>145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151</v>
      </c>
      <c r="BM149" s="217" t="s">
        <v>182</v>
      </c>
    </row>
    <row r="150" spans="2:51" s="15" customFormat="1" ht="12">
      <c r="B150" s="242"/>
      <c r="C150" s="243"/>
      <c r="D150" s="221" t="s">
        <v>152</v>
      </c>
      <c r="E150" s="244" t="s">
        <v>1</v>
      </c>
      <c r="F150" s="245" t="s">
        <v>2225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152</v>
      </c>
      <c r="AU150" s="251" t="s">
        <v>82</v>
      </c>
      <c r="AV150" s="15" t="s">
        <v>80</v>
      </c>
      <c r="AW150" s="15" t="s">
        <v>29</v>
      </c>
      <c r="AX150" s="15" t="s">
        <v>72</v>
      </c>
      <c r="AY150" s="251" t="s">
        <v>145</v>
      </c>
    </row>
    <row r="151" spans="2:51" s="13" customFormat="1" ht="22.5">
      <c r="B151" s="219"/>
      <c r="C151" s="220"/>
      <c r="D151" s="221" t="s">
        <v>152</v>
      </c>
      <c r="E151" s="222" t="s">
        <v>1</v>
      </c>
      <c r="F151" s="223" t="s">
        <v>2232</v>
      </c>
      <c r="G151" s="220"/>
      <c r="H151" s="224">
        <v>52.101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2:51" s="14" customFormat="1" ht="12">
      <c r="B152" s="231"/>
      <c r="C152" s="232"/>
      <c r="D152" s="221" t="s">
        <v>152</v>
      </c>
      <c r="E152" s="233" t="s">
        <v>1</v>
      </c>
      <c r="F152" s="234" t="s">
        <v>154</v>
      </c>
      <c r="G152" s="232"/>
      <c r="H152" s="235">
        <v>52.101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2:63" s="12" customFormat="1" ht="22.9" customHeight="1">
      <c r="B153" s="189"/>
      <c r="C153" s="190"/>
      <c r="D153" s="191" t="s">
        <v>71</v>
      </c>
      <c r="E153" s="203" t="s">
        <v>596</v>
      </c>
      <c r="F153" s="203" t="s">
        <v>597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80</v>
      </c>
      <c r="AT153" s="201" t="s">
        <v>71</v>
      </c>
      <c r="AU153" s="201" t="s">
        <v>80</v>
      </c>
      <c r="AY153" s="200" t="s">
        <v>145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186</v>
      </c>
      <c r="D154" s="205" t="s">
        <v>147</v>
      </c>
      <c r="E154" s="206" t="s">
        <v>2233</v>
      </c>
      <c r="F154" s="207" t="s">
        <v>2234</v>
      </c>
      <c r="G154" s="208" t="s">
        <v>175</v>
      </c>
      <c r="H154" s="209">
        <v>27.884</v>
      </c>
      <c r="I154" s="210"/>
      <c r="J154" s="211">
        <f>ROUND(I154*H154,2)</f>
        <v>0</v>
      </c>
      <c r="K154" s="212"/>
      <c r="L154" s="40"/>
      <c r="M154" s="278" t="s">
        <v>1</v>
      </c>
      <c r="N154" s="279" t="s">
        <v>37</v>
      </c>
      <c r="O154" s="280"/>
      <c r="P154" s="281">
        <f>O154*H154</f>
        <v>0</v>
      </c>
      <c r="Q154" s="281">
        <v>0</v>
      </c>
      <c r="R154" s="281">
        <f>Q154*H154</f>
        <v>0</v>
      </c>
      <c r="S154" s="281">
        <v>0</v>
      </c>
      <c r="T154" s="2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82</v>
      </c>
      <c r="AY154" s="18" t="s">
        <v>145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80</v>
      </c>
      <c r="BK154" s="218">
        <f>ROUND(I154*H154,2)</f>
        <v>0</v>
      </c>
      <c r="BL154" s="18" t="s">
        <v>151</v>
      </c>
      <c r="BM154" s="217" t="s">
        <v>190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 topLeftCell="A107">
      <selection activeCell="F129" sqref="F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8" t="str">
        <f>'Rekapitulace stavby'!K6</f>
        <v>ZSNepomuckaPraha - ZÁKLADNÍ ŠKOLA PRAHA 5, NEPOMUCKÁ</v>
      </c>
      <c r="F7" s="329"/>
      <c r="G7" s="329"/>
      <c r="H7" s="329"/>
      <c r="I7" s="109"/>
      <c r="L7" s="21"/>
    </row>
    <row r="8" spans="1:31" s="2" customFormat="1" ht="12" customHeight="1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0" t="s">
        <v>2235</v>
      </c>
      <c r="F9" s="331"/>
      <c r="G9" s="331"/>
      <c r="H9" s="33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Vypln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>
        <f>IF('Rekapitulace stavby'!AN10="","",'Rekapitulace stavby'!AN10)</f>
        <v>63631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>CZ00063631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2" t="str">
        <f>'Rekapitulace stavby'!E14</f>
        <v>Vyplň údaj</v>
      </c>
      <c r="F18" s="333"/>
      <c r="G18" s="333"/>
      <c r="H18" s="333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>
        <f>IF('Rekapitulace stavby'!AN16="","",'Rekapitulace stavby'!AN16)</f>
        <v>2937182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4" t="s">
        <v>1</v>
      </c>
      <c r="F27" s="334"/>
      <c r="G27" s="334"/>
      <c r="H27" s="33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36</v>
      </c>
      <c r="E33" s="115" t="s">
        <v>37</v>
      </c>
      <c r="F33" s="131">
        <f>ROUND((SUM(BE122:BE137)),2)</f>
        <v>0</v>
      </c>
      <c r="G33" s="35"/>
      <c r="H33" s="35"/>
      <c r="I33" s="132">
        <v>0.21</v>
      </c>
      <c r="J33" s="131">
        <f>ROUND(((SUM(BE122:BE137))*I33),2)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38</v>
      </c>
      <c r="F34" s="131">
        <f>ROUND((SUM(BF122:BF137)),2)</f>
        <v>0</v>
      </c>
      <c r="G34" s="35"/>
      <c r="H34" s="35"/>
      <c r="I34" s="132">
        <v>0.15</v>
      </c>
      <c r="J34" s="131">
        <f>ROUND(((SUM(BF122:BF137))*I34),2)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39</v>
      </c>
      <c r="F35" s="131">
        <f>ROUND((SUM(BG122:BG137)),2)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40</v>
      </c>
      <c r="F36" s="131">
        <f>ROUND((SUM(BH122:BH137)),2)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41</v>
      </c>
      <c r="F37" s="131">
        <f>ROUND((SUM(BI122:BI137)),2)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6" t="str">
        <f>E7</f>
        <v>ZSNepomuckaPraha - ZÁKLADNÍ ŠKOLA PRAHA 5, NEPOMUCKÁ</v>
      </c>
      <c r="F85" s="327"/>
      <c r="G85" s="327"/>
      <c r="H85" s="327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5" t="str">
        <f>E9</f>
        <v>VRN - Vedlejší rozpo - VRN - Vedlejší rozpočtové...</v>
      </c>
      <c r="F87" s="325"/>
      <c r="G87" s="325"/>
      <c r="H87" s="325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Vypln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>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>
      <c r="B97" s="162"/>
      <c r="C97" s="163"/>
      <c r="D97" s="164" t="s">
        <v>2236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2237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2238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2119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2239</v>
      </c>
      <c r="E101" s="172"/>
      <c r="F101" s="172"/>
      <c r="G101" s="172"/>
      <c r="H101" s="172"/>
      <c r="I101" s="173"/>
      <c r="J101" s="174">
        <f>J134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2120</v>
      </c>
      <c r="E102" s="172"/>
      <c r="F102" s="172"/>
      <c r="G102" s="172"/>
      <c r="H102" s="172"/>
      <c r="I102" s="173"/>
      <c r="J102" s="174">
        <f>J136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6" t="str">
        <f>E7</f>
        <v>ZSNepomuckaPraha - ZÁKLADNÍ ŠKOLA PRAHA 5, NEPOMUCKÁ</v>
      </c>
      <c r="F112" s="327"/>
      <c r="G112" s="327"/>
      <c r="H112" s="32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102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5" t="str">
        <f>E9</f>
        <v>VRN - Vedlejší rozpo - VRN - Vedlejší rozpočtové...</v>
      </c>
      <c r="F114" s="325"/>
      <c r="G114" s="325"/>
      <c r="H114" s="325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Vypln údaj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Městská část Praha 5</v>
      </c>
      <c r="G118" s="37"/>
      <c r="H118" s="37"/>
      <c r="I118" s="118" t="s">
        <v>28</v>
      </c>
      <c r="J118" s="33" t="str">
        <f>E21</f>
        <v>Karlínblok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118" t="s">
        <v>30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131</v>
      </c>
      <c r="D121" s="179" t="s">
        <v>57</v>
      </c>
      <c r="E121" s="179" t="s">
        <v>53</v>
      </c>
      <c r="F121" s="179" t="s">
        <v>54</v>
      </c>
      <c r="G121" s="179" t="s">
        <v>132</v>
      </c>
      <c r="H121" s="179" t="s">
        <v>133</v>
      </c>
      <c r="I121" s="180" t="s">
        <v>134</v>
      </c>
      <c r="J121" s="181" t="s">
        <v>106</v>
      </c>
      <c r="K121" s="182" t="s">
        <v>135</v>
      </c>
      <c r="L121" s="183"/>
      <c r="M121" s="76" t="s">
        <v>1</v>
      </c>
      <c r="N121" s="77" t="s">
        <v>36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71</v>
      </c>
      <c r="AU122" s="18" t="s">
        <v>108</v>
      </c>
      <c r="BK122" s="188">
        <f>BK123</f>
        <v>0</v>
      </c>
    </row>
    <row r="123" spans="2:63" s="12" customFormat="1" ht="25.9" customHeight="1">
      <c r="B123" s="189"/>
      <c r="C123" s="190"/>
      <c r="D123" s="191" t="s">
        <v>71</v>
      </c>
      <c r="E123" s="192" t="s">
        <v>2187</v>
      </c>
      <c r="F123" s="192" t="s">
        <v>2240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P124+P127+P131+P134+P136</f>
        <v>0</v>
      </c>
      <c r="Q123" s="197"/>
      <c r="R123" s="198">
        <f>R124+R127+R131+R134+R136</f>
        <v>0</v>
      </c>
      <c r="S123" s="197"/>
      <c r="T123" s="199">
        <f>T124+T127+T131+T134+T136</f>
        <v>0</v>
      </c>
      <c r="AR123" s="200" t="s">
        <v>165</v>
      </c>
      <c r="AT123" s="201" t="s">
        <v>71</v>
      </c>
      <c r="AU123" s="201" t="s">
        <v>72</v>
      </c>
      <c r="AY123" s="200" t="s">
        <v>145</v>
      </c>
      <c r="BK123" s="202">
        <f>BK124+BK127+BK131+BK134+BK136</f>
        <v>0</v>
      </c>
    </row>
    <row r="124" spans="2:63" s="12" customFormat="1" ht="22.9" customHeight="1">
      <c r="B124" s="189"/>
      <c r="C124" s="190"/>
      <c r="D124" s="191" t="s">
        <v>71</v>
      </c>
      <c r="E124" s="203" t="s">
        <v>2241</v>
      </c>
      <c r="F124" s="203" t="s">
        <v>2242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SUM(P125:P126)</f>
        <v>0</v>
      </c>
      <c r="Q124" s="197"/>
      <c r="R124" s="198">
        <f>SUM(R125:R126)</f>
        <v>0</v>
      </c>
      <c r="S124" s="197"/>
      <c r="T124" s="199">
        <f>SUM(T125:T126)</f>
        <v>0</v>
      </c>
      <c r="AR124" s="200" t="s">
        <v>165</v>
      </c>
      <c r="AT124" s="201" t="s">
        <v>71</v>
      </c>
      <c r="AU124" s="201" t="s">
        <v>80</v>
      </c>
      <c r="AY124" s="200" t="s">
        <v>145</v>
      </c>
      <c r="BK124" s="202">
        <f>SUM(BK125:BK126)</f>
        <v>0</v>
      </c>
    </row>
    <row r="125" spans="1:65" s="2" customFormat="1" ht="16.5" customHeight="1">
      <c r="A125" s="35"/>
      <c r="B125" s="36"/>
      <c r="C125" s="205" t="s">
        <v>80</v>
      </c>
      <c r="D125" s="205" t="s">
        <v>147</v>
      </c>
      <c r="E125" s="206" t="s">
        <v>2243</v>
      </c>
      <c r="F125" s="207" t="s">
        <v>2244</v>
      </c>
      <c r="G125" s="208" t="s">
        <v>2245</v>
      </c>
      <c r="H125" s="209">
        <v>1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37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151</v>
      </c>
      <c r="AT125" s="217" t="s">
        <v>147</v>
      </c>
      <c r="AU125" s="217" t="s">
        <v>82</v>
      </c>
      <c r="AY125" s="18" t="s">
        <v>145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151</v>
      </c>
      <c r="BM125" s="217" t="s">
        <v>82</v>
      </c>
    </row>
    <row r="126" spans="1:65" s="2" customFormat="1" ht="16.5" customHeight="1">
      <c r="A126" s="35"/>
      <c r="B126" s="36"/>
      <c r="C126" s="205" t="s">
        <v>82</v>
      </c>
      <c r="D126" s="205" t="s">
        <v>147</v>
      </c>
      <c r="E126" s="206" t="s">
        <v>2246</v>
      </c>
      <c r="F126" s="207" t="s">
        <v>2272</v>
      </c>
      <c r="G126" s="208" t="s">
        <v>2245</v>
      </c>
      <c r="H126" s="209">
        <v>1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151</v>
      </c>
    </row>
    <row r="127" spans="2:63" s="12" customFormat="1" ht="22.9" customHeight="1">
      <c r="B127" s="189"/>
      <c r="C127" s="190"/>
      <c r="D127" s="191" t="s">
        <v>71</v>
      </c>
      <c r="E127" s="203" t="s">
        <v>2189</v>
      </c>
      <c r="F127" s="203" t="s">
        <v>2247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AR127" s="200" t="s">
        <v>165</v>
      </c>
      <c r="AT127" s="201" t="s">
        <v>71</v>
      </c>
      <c r="AU127" s="201" t="s">
        <v>80</v>
      </c>
      <c r="AY127" s="200" t="s">
        <v>145</v>
      </c>
      <c r="BK127" s="202">
        <f>SUM(BK128:BK130)</f>
        <v>0</v>
      </c>
    </row>
    <row r="128" spans="1:65" s="2" customFormat="1" ht="16.5" customHeight="1">
      <c r="A128" s="35"/>
      <c r="B128" s="36"/>
      <c r="C128" s="205" t="s">
        <v>157</v>
      </c>
      <c r="D128" s="205" t="s">
        <v>147</v>
      </c>
      <c r="E128" s="206" t="s">
        <v>2191</v>
      </c>
      <c r="F128" s="207" t="s">
        <v>2247</v>
      </c>
      <c r="G128" s="208" t="s">
        <v>2245</v>
      </c>
      <c r="H128" s="209">
        <v>1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37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82</v>
      </c>
      <c r="AY128" s="18" t="s">
        <v>145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151</v>
      </c>
      <c r="BM128" s="217" t="s">
        <v>160</v>
      </c>
    </row>
    <row r="129" spans="1:65" s="2" customFormat="1" ht="16.5" customHeight="1">
      <c r="A129" s="35"/>
      <c r="B129" s="36"/>
      <c r="C129" s="205" t="s">
        <v>151</v>
      </c>
      <c r="D129" s="205" t="s">
        <v>147</v>
      </c>
      <c r="E129" s="206" t="s">
        <v>2248</v>
      </c>
      <c r="F129" s="207" t="s">
        <v>2249</v>
      </c>
      <c r="G129" s="208" t="s">
        <v>2245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163</v>
      </c>
    </row>
    <row r="130" spans="1:65" s="2" customFormat="1" ht="16.5" customHeight="1">
      <c r="A130" s="35"/>
      <c r="B130" s="36"/>
      <c r="C130" s="205" t="s">
        <v>165</v>
      </c>
      <c r="D130" s="205" t="s">
        <v>147</v>
      </c>
      <c r="E130" s="206" t="s">
        <v>2250</v>
      </c>
      <c r="F130" s="207" t="s">
        <v>2251</v>
      </c>
      <c r="G130" s="208" t="s">
        <v>2245</v>
      </c>
      <c r="H130" s="209">
        <v>1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37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82</v>
      </c>
      <c r="AY130" s="18" t="s">
        <v>145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151</v>
      </c>
      <c r="BM130" s="217" t="s">
        <v>168</v>
      </c>
    </row>
    <row r="131" spans="2:63" s="12" customFormat="1" ht="22.9" customHeight="1">
      <c r="B131" s="189"/>
      <c r="C131" s="190"/>
      <c r="D131" s="191" t="s">
        <v>71</v>
      </c>
      <c r="E131" s="203" t="s">
        <v>2196</v>
      </c>
      <c r="F131" s="203" t="s">
        <v>2197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165</v>
      </c>
      <c r="AT131" s="201" t="s">
        <v>71</v>
      </c>
      <c r="AU131" s="201" t="s">
        <v>80</v>
      </c>
      <c r="AY131" s="200" t="s">
        <v>145</v>
      </c>
      <c r="BK131" s="202">
        <f>SUM(BK132:BK133)</f>
        <v>0</v>
      </c>
    </row>
    <row r="132" spans="1:65" s="2" customFormat="1" ht="16.5" customHeight="1">
      <c r="A132" s="35"/>
      <c r="B132" s="36"/>
      <c r="C132" s="205" t="s">
        <v>160</v>
      </c>
      <c r="D132" s="205" t="s">
        <v>147</v>
      </c>
      <c r="E132" s="206" t="s">
        <v>2252</v>
      </c>
      <c r="F132" s="207" t="s">
        <v>2253</v>
      </c>
      <c r="G132" s="208" t="s">
        <v>2245</v>
      </c>
      <c r="H132" s="209">
        <v>1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151</v>
      </c>
      <c r="BM132" s="217" t="s">
        <v>171</v>
      </c>
    </row>
    <row r="133" spans="1:65" s="2" customFormat="1" ht="16.5" customHeight="1">
      <c r="A133" s="35"/>
      <c r="B133" s="36"/>
      <c r="C133" s="205" t="s">
        <v>172</v>
      </c>
      <c r="D133" s="205" t="s">
        <v>147</v>
      </c>
      <c r="E133" s="206" t="s">
        <v>2254</v>
      </c>
      <c r="F133" s="207" t="s">
        <v>2255</v>
      </c>
      <c r="G133" s="208" t="s">
        <v>2245</v>
      </c>
      <c r="H133" s="209">
        <v>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176</v>
      </c>
    </row>
    <row r="134" spans="2:63" s="12" customFormat="1" ht="22.9" customHeight="1">
      <c r="B134" s="189"/>
      <c r="C134" s="190"/>
      <c r="D134" s="191" t="s">
        <v>71</v>
      </c>
      <c r="E134" s="203" t="s">
        <v>2256</v>
      </c>
      <c r="F134" s="203" t="s">
        <v>2257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AR134" s="200" t="s">
        <v>165</v>
      </c>
      <c r="AT134" s="201" t="s">
        <v>71</v>
      </c>
      <c r="AU134" s="201" t="s">
        <v>80</v>
      </c>
      <c r="AY134" s="200" t="s">
        <v>145</v>
      </c>
      <c r="BK134" s="202">
        <f>BK135</f>
        <v>0</v>
      </c>
    </row>
    <row r="135" spans="1:65" s="2" customFormat="1" ht="16.5" customHeight="1">
      <c r="A135" s="35"/>
      <c r="B135" s="36"/>
      <c r="C135" s="205" t="s">
        <v>163</v>
      </c>
      <c r="D135" s="205" t="s">
        <v>147</v>
      </c>
      <c r="E135" s="206" t="s">
        <v>2258</v>
      </c>
      <c r="F135" s="207" t="s">
        <v>2259</v>
      </c>
      <c r="G135" s="208" t="s">
        <v>2245</v>
      </c>
      <c r="H135" s="209">
        <v>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151</v>
      </c>
      <c r="BM135" s="217" t="s">
        <v>190</v>
      </c>
    </row>
    <row r="136" spans="2:63" s="12" customFormat="1" ht="22.9" customHeight="1">
      <c r="B136" s="189"/>
      <c r="C136" s="190"/>
      <c r="D136" s="191" t="s">
        <v>71</v>
      </c>
      <c r="E136" s="203" t="s">
        <v>2200</v>
      </c>
      <c r="F136" s="203" t="s">
        <v>2201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AR136" s="200" t="s">
        <v>165</v>
      </c>
      <c r="AT136" s="201" t="s">
        <v>71</v>
      </c>
      <c r="AU136" s="201" t="s">
        <v>80</v>
      </c>
      <c r="AY136" s="200" t="s">
        <v>145</v>
      </c>
      <c r="BK136" s="202">
        <f>BK137</f>
        <v>0</v>
      </c>
    </row>
    <row r="137" spans="1:65" s="2" customFormat="1" ht="16.5" customHeight="1">
      <c r="A137" s="35"/>
      <c r="B137" s="36"/>
      <c r="C137" s="205" t="s">
        <v>186</v>
      </c>
      <c r="D137" s="205" t="s">
        <v>147</v>
      </c>
      <c r="E137" s="206" t="s">
        <v>2202</v>
      </c>
      <c r="F137" s="207" t="s">
        <v>2260</v>
      </c>
      <c r="G137" s="208" t="s">
        <v>2245</v>
      </c>
      <c r="H137" s="209">
        <v>1</v>
      </c>
      <c r="I137" s="210"/>
      <c r="J137" s="211">
        <f>ROUND(I137*H137,2)</f>
        <v>0</v>
      </c>
      <c r="K137" s="212"/>
      <c r="L137" s="40"/>
      <c r="M137" s="278" t="s">
        <v>1</v>
      </c>
      <c r="N137" s="279" t="s">
        <v>37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82</v>
      </c>
      <c r="AY137" s="18" t="s">
        <v>145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151</v>
      </c>
      <c r="BM137" s="217" t="s">
        <v>210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Sajfríd</dc:creator>
  <cp:keywords/>
  <dc:description/>
  <cp:lastModifiedBy>Vokoun Pavel, Bc.</cp:lastModifiedBy>
  <dcterms:created xsi:type="dcterms:W3CDTF">2020-04-07T07:26:51Z</dcterms:created>
  <dcterms:modified xsi:type="dcterms:W3CDTF">2020-04-07T13:57:20Z</dcterms:modified>
  <cp:category/>
  <cp:version/>
  <cp:contentType/>
  <cp:contentStatus/>
</cp:coreProperties>
</file>